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895" activeTab="2"/>
  </bookViews>
  <sheets>
    <sheet name="Rekapitulace zakázky" sheetId="1" r:id="rId1"/>
    <sheet name="22-07-1 - SO 01 - 001.1 -..." sheetId="2" r:id="rId2"/>
    <sheet name="22-07-2 - SO 01 - 001.2 -..." sheetId="3" r:id="rId3"/>
    <sheet name="22-07-3 - SO 01 - 001.3 -..." sheetId="4" r:id="rId4"/>
    <sheet name="22-07-4 - SO 01 - 001.4 -..." sheetId="5" r:id="rId5"/>
    <sheet name="Pokyny pro vyplnění" sheetId="6" r:id="rId6"/>
  </sheets>
  <definedNames>
    <definedName name="_xlnm._FilterDatabase" localSheetId="1" hidden="1">'22-07-1 - SO 01 - 001.1 -...'!$C$98:$K$419</definedName>
    <definedName name="_xlnm._FilterDatabase" localSheetId="2" hidden="1">'22-07-2 - SO 01 - 001.2 -...'!$C$87:$K$137</definedName>
    <definedName name="_xlnm._FilterDatabase" localSheetId="3" hidden="1">'22-07-3 - SO 01 - 001.3 -...'!$C$90:$K$126</definedName>
    <definedName name="_xlnm._FilterDatabase" localSheetId="4" hidden="1">'22-07-4 - SO 01 - 001.4 -...'!$C$86:$K$92</definedName>
    <definedName name="_xlnm.Print_Area" localSheetId="1">'22-07-1 - SO 01 - 001.1 -...'!$C$4:$J$41,'22-07-1 - SO 01 - 001.1 -...'!$C$47:$J$78,'22-07-1 - SO 01 - 001.1 -...'!$C$84:$K$419</definedName>
    <definedName name="_xlnm.Print_Area" localSheetId="2">'22-07-2 - SO 01 - 001.2 -...'!$C$4:$J$41,'22-07-2 - SO 01 - 001.2 -...'!$C$47:$J$67,'22-07-2 - SO 01 - 001.2 -...'!$C$73:$K$137</definedName>
    <definedName name="_xlnm.Print_Area" localSheetId="3">'22-07-3 - SO 01 - 001.3 -...'!$C$4:$J$41,'22-07-3 - SO 01 - 001.3 -...'!$C$47:$J$70,'22-07-3 - SO 01 - 001.3 -...'!$C$76:$K$126</definedName>
    <definedName name="_xlnm.Print_Area" localSheetId="4">'22-07-4 - SO 01 - 001.4 -...'!$C$4:$J$41,'22-07-4 - SO 01 - 001.4 -...'!$C$47:$J$66,'22-07-4 - SO 01 - 001.4 -...'!$C$72:$K$92</definedName>
    <definedName name="_xlnm.Print_Area" localSheetId="0">'Rekapitulace zakázky'!$D$4:$AO$36,'Rekapitulace zakázky'!$C$42:$AQ$60</definedName>
    <definedName name="_xlnm.Print_Titles" localSheetId="0">'Rekapitulace zakázky'!$52:$52</definedName>
    <definedName name="_xlnm.Print_Titles" localSheetId="1">'22-07-1 - SO 01 - 001.1 -...'!$98:$98</definedName>
    <definedName name="_xlnm.Print_Titles" localSheetId="2">'22-07-2 - SO 01 - 001.2 -...'!$87:$87</definedName>
    <definedName name="_xlnm.Print_Titles" localSheetId="3">'22-07-3 - SO 01 - 001.3 -...'!$90:$90</definedName>
    <definedName name="_xlnm.Print_Titles" localSheetId="4">'22-07-4 - SO 01 - 001.4 -...'!$86:$86</definedName>
  </definedNames>
  <calcPr calcId="162913"/>
</workbook>
</file>

<file path=xl/sharedStrings.xml><?xml version="1.0" encoding="utf-8"?>
<sst xmlns="http://schemas.openxmlformats.org/spreadsheetml/2006/main" count="4907" uniqueCount="953">
  <si>
    <t>Export Komplet</t>
  </si>
  <si>
    <t>VZ</t>
  </si>
  <si>
    <t>2.0</t>
  </si>
  <si>
    <t>ZAMOK</t>
  </si>
  <si>
    <t>False</t>
  </si>
  <si>
    <t>{5c8e5be2-1b6a-49f0-bc7f-c3d9afeb60b5}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</si>
  <si>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</si>
  <si>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</si>
  <si>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</si>
  <si>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</si>
  <si>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</si>
  <si>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</si>
  <si>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</si>
  <si>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</si>
  <si>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22-07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</si>
  <si>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</si>
  <si>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</si>
  <si>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SO 01 - Oprava mostu v km 10,764 na trati Kutná Hora-Zruč n/S</t>
  </si>
  <si>
    <t>KSO:</t>
  </si>
  <si>
    <t>821</t>
  </si>
  <si>
    <t>CC-CZ:</t>
  </si>
  <si>
    <t>Místo:</t>
  </si>
  <si>
    <t xml:space="preserve"> </t>
  </si>
  <si>
    <t>Datum:</t>
  </si>
  <si>
    <t>23. 11. 2022</t>
  </si>
  <si>
    <t>CZ-CPV:</t>
  </si>
  <si>
    <t>45000000-7</t>
  </si>
  <si>
    <t>CZ-CPA:</t>
  </si>
  <si>
    <t>42</t>
  </si>
  <si>
    <t>Zadavatel:</t>
  </si>
  <si>
    <t>IČ:</t>
  </si>
  <si>
    <t>70994234</t>
  </si>
  <si>
    <t>Správa železnic, státní organizace</t>
  </si>
  <si>
    <t>DIČ:</t>
  </si>
  <si>
    <t>CZ70994234</t>
  </si>
  <si>
    <t>Uchazeč:</t>
  </si>
  <si>
    <t>Vyplň údaj</t>
  </si>
  <si>
    <t>Projektant:</t>
  </si>
  <si>
    <t>28693094</t>
  </si>
  <si>
    <t>DIPONT s.r.o.</t>
  </si>
  <si>
    <t>CZ28693094</t>
  </si>
  <si>
    <t>True</t>
  </si>
  <si>
    <t>Zpracovatel:</t>
  </si>
  <si>
    <t/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</si>
  <si>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</si>
  <si>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</si>
  <si>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</si>
  <si>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</si>
  <si>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</si>
  <si>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</si>
  <si>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</si>
  <si>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</si>
  <si>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</si>
  <si>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</si>
  <si>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</si>
  <si>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</si>
  <si>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</si>
  <si>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</si>
  <si>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</si>
  <si>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</si>
  <si>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</si>
  <si>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</si>
  <si>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</si>
  <si>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</si>
  <si>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</si>
  <si>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</si>
  <si>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</si>
  <si>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</si>
  <si>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</si>
  <si>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</si>
  <si>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</si>
  <si>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</si>
  <si>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</si>
  <si>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</si>
  <si>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</si>
  <si>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</si>
  <si>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</si>
  <si>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</si>
  <si>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</si>
  <si>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</si>
  <si>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</si>
  <si>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</si>
  <si>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</si>
  <si>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</si>
  <si>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ING</t>
  </si>
  <si>
    <t>1</t>
  </si>
  <si>
    <t>{04dcdcb5-78b0-4a61-98fc-e463cd12e241}</t>
  </si>
  <si>
    <t>2</t>
  </si>
  <si>
    <t>/</t>
  </si>
  <si>
    <t>22-07-1</t>
  </si>
  <si>
    <t xml:space="preserve">SO 01 - 001.1 - Oprava mostu v km 10,764 na trati Kutná Hora-Zruč n/S_Most </t>
  </si>
  <si>
    <t>Soupis</t>
  </si>
  <si>
    <t>{723524d4-d7ed-46fa-a083-f091ea8da7bb}</t>
  </si>
  <si>
    <t>22-07-2</t>
  </si>
  <si>
    <t>SO 01 - 001.2 - Oprava mostu v km 10,764 na trati Kutná Hora-Zruč n/S_Železniční svršek</t>
  </si>
  <si>
    <t>{e203c29a-32d6-45ca-90c0-255417672df3}</t>
  </si>
  <si>
    <t>22-07-3</t>
  </si>
  <si>
    <t>SO 01 - 001.3 - Oprava mostu v km 10,764 na trati Kutná Hora-Zruč n/S_VRN</t>
  </si>
  <si>
    <t>{9e756d3f-d23c-4161-a0f8-0238b8378407}</t>
  </si>
  <si>
    <t>22-07-4</t>
  </si>
  <si>
    <t>SO 01 - 001.4 - Oprava mostu v km 10,764 na trati Kutná Hora-Zruč n/S_DSPS</t>
  </si>
  <si>
    <t>{9389a48b-517c-4921-87a1-610c78c05515}</t>
  </si>
  <si>
    <t>KRYCÍ LIST SOUPISU PRACÍ</t>
  </si>
  <si>
    <t>Objekt:</t>
  </si>
  <si>
    <t>22-07 - SO 01 - Oprava mostu v km 10,764 na trati Kutná Hora-Zruč n/S</t>
  </si>
  <si>
    <t>Soupis:</t>
  </si>
  <si>
    <t xml:space="preserve">22-07-1 - SO 01 - 001.1 - Oprava mostu v km 10,764 na trati Kutná Hora-Zruč n/S_Most </t>
  </si>
  <si>
    <t>50000000-5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</si>
  <si>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</si>
  <si>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</si>
  <si>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</si>
  <si>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</si>
  <si>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</si>
  <si>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</si>
  <si>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</si>
  <si>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</si>
  <si>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</si>
  <si>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</si>
  <si>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</si>
  <si>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</si>
  <si>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</si>
  <si>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</si>
  <si>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</si>
  <si>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</si>
  <si>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</si>
  <si>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43-M - Montáž ocelových konstrukcí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</si>
  <si>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</si>
  <si>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</si>
  <si>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</si>
  <si>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</si>
  <si>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</si>
  <si>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</si>
  <si>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</si>
  <si>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</si>
  <si>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</si>
  <si>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</si>
  <si>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</si>
  <si>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</si>
  <si>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</si>
  <si>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</si>
  <si>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</si>
  <si>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</si>
  <si>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</si>
  <si>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</si>
  <si>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</si>
  <si>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s odstraněním kořenů strojně průměru kmene do 100 mm v rovině nebo ve svahu sklonu terénu do 1:5, při celkové ploše přes 100 do 500 m2</t>
  </si>
  <si>
    <t>m2</t>
  </si>
  <si>
    <t>CS ÚRS 2022 02</t>
  </si>
  <si>
    <t>4</t>
  </si>
  <si>
    <t>-1894546241</t>
  </si>
  <si>
    <t>Online PSC</t>
  </si>
  <si>
    <t>https://podminky.urs.cz/item/CS_URS_2022_02/111251102</t>
  </si>
  <si>
    <t>VV</t>
  </si>
  <si>
    <t xml:space="preserve">za křídly </t>
  </si>
  <si>
    <t>6*7*4</t>
  </si>
  <si>
    <t>112155315</t>
  </si>
  <si>
    <t>Štěpkování s naložením na dopravní prostředek a odvozem do 20 km keřového porostu hustého</t>
  </si>
  <si>
    <t>1613792577</t>
  </si>
  <si>
    <t>https://podminky.urs.cz/item/CS_URS_2022_02/112155315</t>
  </si>
  <si>
    <t>3</t>
  </si>
  <si>
    <t>115001104</t>
  </si>
  <si>
    <t>Převedení vody potrubím průměru DN přes 250 do 300</t>
  </si>
  <si>
    <t>m</t>
  </si>
  <si>
    <t>-1139739007</t>
  </si>
  <si>
    <t>https://podminky.urs.cz/item/CS_URS_2022_02/115001104</t>
  </si>
  <si>
    <t xml:space="preserve">včetně případného čerpání </t>
  </si>
  <si>
    <t>14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</si>
  <si>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</si>
  <si>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</si>
  <si>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1225713331</t>
  </si>
  <si>
    <t>https://podminky.urs.cz/item/CS_URS_2022_02/119001421</t>
  </si>
  <si>
    <t>P</t>
  </si>
  <si>
    <t>Poznámka k položce:
včetně případného přeložení do projektované polohy</t>
  </si>
  <si>
    <t xml:space="preserve">zleva </t>
  </si>
  <si>
    <t>26</t>
  </si>
  <si>
    <t>5</t>
  </si>
  <si>
    <t>121151103</t>
  </si>
  <si>
    <t>Sejmutí ornice strojně při souvislé ploše do 100 m2, tl. vrstvy do 200 mm</t>
  </si>
  <si>
    <t>-636627113</t>
  </si>
  <si>
    <t>https://podminky.urs.cz/item/CS_URS_2022_02/121151103</t>
  </si>
  <si>
    <t xml:space="preserve">zprava </t>
  </si>
  <si>
    <t>12*1,2</t>
  </si>
  <si>
    <t>29*1,2</t>
  </si>
  <si>
    <t>Součet</t>
  </si>
  <si>
    <t>6</t>
  </si>
  <si>
    <t>122252502</t>
  </si>
  <si>
    <t>Odkopávky a prokopávky nezapažené pro spodní stavbu železnic strojně v hornině třídy těžitelnosti I skupiny 3 přes 100 do 1 000 m3</t>
  </si>
  <si>
    <t>m3</t>
  </si>
  <si>
    <t>-1248511182</t>
  </si>
  <si>
    <t>https://podminky.urs.cz/item/CS_URS_2022_02/122252502</t>
  </si>
  <si>
    <t xml:space="preserve">odkop pro ZKPP </t>
  </si>
  <si>
    <t>11*7,3</t>
  </si>
  <si>
    <t xml:space="preserve">v otvoru </t>
  </si>
  <si>
    <t>1,1*12,440</t>
  </si>
  <si>
    <t xml:space="preserve">pro dlažby </t>
  </si>
  <si>
    <t>11,8*4</t>
  </si>
  <si>
    <t>7</t>
  </si>
  <si>
    <t>122252508</t>
  </si>
  <si>
    <t>Odkopávky a prokopávky nezapažené pro spodní stavbu železnic strojně v hornině třídy těžitelnosti I skupiny 3 Příplatek k cenám za ztížení při rekonstrukcích</t>
  </si>
  <si>
    <t>763179721</t>
  </si>
  <si>
    <t>https://podminky.urs.cz/item/CS_URS_2022_02/122252508</t>
  </si>
  <si>
    <t>141,184</t>
  </si>
  <si>
    <t>8</t>
  </si>
  <si>
    <t>139001101</t>
  </si>
  <si>
    <t>Příplatek k cenám hloubených vykopávek za ztížení vykopávky v blízkosti podzemního vedení nebo výbušnin pro jakoukoliv třídu horniny</t>
  </si>
  <si>
    <t>-115586040</t>
  </si>
  <si>
    <t>https://podminky.urs.cz/item/CS_URS_2022_02/139001101</t>
  </si>
  <si>
    <t>26*0,5*0,5</t>
  </si>
  <si>
    <t>9</t>
  </si>
  <si>
    <t>162432511</t>
  </si>
  <si>
    <t>Vodorovné přemístění výkopku pracovním vlakem bez naložení výkopku, avšak s jeho vyložením, pro jakoukoliv třídu těžitelnosti, na vzdálenost do 2 000 m</t>
  </si>
  <si>
    <t>t</t>
  </si>
  <si>
    <t>1596554433</t>
  </si>
  <si>
    <t>https://podminky.urs.cz/item/CS_URS_2022_02/162432511</t>
  </si>
  <si>
    <t xml:space="preserve">zemina </t>
  </si>
  <si>
    <t>282,368</t>
  </si>
  <si>
    <t xml:space="preserve">suť </t>
  </si>
  <si>
    <t>45,394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</si>
  <si>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</si>
  <si>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</si>
  <si>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</si>
  <si>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-91743893</t>
  </si>
  <si>
    <t>https://podminky.urs.cz/item/CS_URS_2022_02/162751117</t>
  </si>
  <si>
    <t>11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</si>
  <si>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</si>
  <si>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</si>
  <si>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314250577</t>
  </si>
  <si>
    <t>https://podminky.urs.cz/item/CS_URS_2022_02/162751119</t>
  </si>
  <si>
    <t>141,184*6</t>
  </si>
  <si>
    <t>12</t>
  </si>
  <si>
    <t>171103101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</si>
  <si>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</si>
  <si>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-1853576659</t>
  </si>
  <si>
    <t>https://podminky.urs.cz/item/CS_URS_2022_02/171103101</t>
  </si>
  <si>
    <t>13</t>
  </si>
  <si>
    <t>171201231</t>
  </si>
  <si>
    <t>Poplatek za uložení stavebního odpadu na recyklační skládce (skládkovné) zeminy a kamení zatříděného do Katalogu odpadů pod kódem 17 05 04</t>
  </si>
  <si>
    <t>-746148894</t>
  </si>
  <si>
    <t>https://podminky.urs.cz/item/CS_URS_2022_02/171201231</t>
  </si>
  <si>
    <t>141,184*2</t>
  </si>
  <si>
    <t>174111311</t>
  </si>
  <si>
    <t>Zásyp sypaninou pro spodní stavbu železnic objemu přes 3 m3 se zhutněním</t>
  </si>
  <si>
    <t>-214333248</t>
  </si>
  <si>
    <t>https://podminky.urs.cz/item/CS_URS_2022_02/174111311</t>
  </si>
  <si>
    <t>ZKPP</t>
  </si>
  <si>
    <t>9,6*7,5</t>
  </si>
  <si>
    <t>zásyp NK a křídel</t>
  </si>
  <si>
    <t>7*12</t>
  </si>
  <si>
    <t>M</t>
  </si>
  <si>
    <t>58344171</t>
  </si>
  <si>
    <t>štěrkodrť frakce 0/32</t>
  </si>
  <si>
    <t>1759130541</t>
  </si>
  <si>
    <t>156*1,8</t>
  </si>
  <si>
    <t>16</t>
  </si>
  <si>
    <t>181411122</t>
  </si>
  <si>
    <t>Založení trávníku na půdě předem připravené plochy do 1000 m2 výsevem včetně utažení lučního na svahu přes 1:5 do 1:2</t>
  </si>
  <si>
    <t>1680396586</t>
  </si>
  <si>
    <t>https://podminky.urs.cz/item/CS_URS_2022_02/181411122</t>
  </si>
  <si>
    <t>17</t>
  </si>
  <si>
    <t>005724740</t>
  </si>
  <si>
    <t>osivo směs travní krajinná-svahová</t>
  </si>
  <si>
    <t>kg</t>
  </si>
  <si>
    <t>484033508</t>
  </si>
  <si>
    <t>49,2*0,03</t>
  </si>
  <si>
    <t>18</t>
  </si>
  <si>
    <t>182351023</t>
  </si>
  <si>
    <t>Rozprostření a urovnání ornice ve svahu sklonu přes 1:5 strojně při souvislé ploše do 100 m2, tl. vrstvy do 200 mm</t>
  </si>
  <si>
    <t>-1029728657</t>
  </si>
  <si>
    <t>https://podminky.urs.cz/item/CS_URS_2022_02/182351023</t>
  </si>
  <si>
    <t xml:space="preserve">ornice zpět  </t>
  </si>
  <si>
    <t>Zakládání</t>
  </si>
  <si>
    <t>19</t>
  </si>
  <si>
    <t>273321117</t>
  </si>
  <si>
    <t>Základové konstrukce z betonu železového desky ve výkopu nebo na hlavách pilot C 25/30</t>
  </si>
  <si>
    <t>1904668429</t>
  </si>
  <si>
    <t>https://podminky.urs.cz/item/CS_URS_2022_02/273321117</t>
  </si>
  <si>
    <t xml:space="preserve">deska pod prefa rámy </t>
  </si>
  <si>
    <t>10,4</t>
  </si>
  <si>
    <t>20</t>
  </si>
  <si>
    <t>273354111</t>
  </si>
  <si>
    <t>Bednění základových konstrukcí desek zřízení</t>
  </si>
  <si>
    <t>701045070</t>
  </si>
  <si>
    <t>https://podminky.urs.cz/item/CS_URS_2022_02/273354111</t>
  </si>
  <si>
    <t>"pod rámy</t>
  </si>
  <si>
    <t>0,2*13*2</t>
  </si>
  <si>
    <t>4*0,2*2</t>
  </si>
  <si>
    <t>273354211</t>
  </si>
  <si>
    <t>Bednění základových konstrukcí desek odstranění bednění</t>
  </si>
  <si>
    <t>-693887298</t>
  </si>
  <si>
    <t>https://podminky.urs.cz/item/CS_URS_2022_02/273354211</t>
  </si>
  <si>
    <t>22</t>
  </si>
  <si>
    <t>273361412</t>
  </si>
  <si>
    <t>Výztuž základových konstrukcí desek ze svařovaných sítí, hmotnosti přes 3,5 do 6 kg/m2</t>
  </si>
  <si>
    <t>-509760730</t>
  </si>
  <si>
    <t>https://podminky.urs.cz/item/CS_URS_2022_02/273361412</t>
  </si>
  <si>
    <t>výztuž do desky</t>
  </si>
  <si>
    <t>446,94/1000</t>
  </si>
  <si>
    <t>23</t>
  </si>
  <si>
    <t>274321117</t>
  </si>
  <si>
    <t>Základové konstrukce z betonu železového pásy, prahy, věnce a ostruhy ve výkopu nebo na hlavách pilot C 25/30</t>
  </si>
  <si>
    <t>1842089430</t>
  </si>
  <si>
    <t>https://podminky.urs.cz/item/CS_URS_2022_02/274321117</t>
  </si>
  <si>
    <t xml:space="preserve">prahy </t>
  </si>
  <si>
    <t>2,4</t>
  </si>
  <si>
    <t>24</t>
  </si>
  <si>
    <t>274354111</t>
  </si>
  <si>
    <t>Bednění základových konstrukcí pasů, prahů, věnců a ostruh zřízení</t>
  </si>
  <si>
    <t>830787250</t>
  </si>
  <si>
    <t>https://podminky.urs.cz/item/CS_URS_2022_02/274354111</t>
  </si>
  <si>
    <t xml:space="preserve">bednění prahů </t>
  </si>
  <si>
    <t>0,7*4*2*2</t>
  </si>
  <si>
    <t>0,4*0,7*2*2</t>
  </si>
  <si>
    <t>25</t>
  </si>
  <si>
    <t>274354211</t>
  </si>
  <si>
    <t>Bednění základových konstrukcí pasů, prahů, věnců a ostruh odstranění bednění</t>
  </si>
  <si>
    <t>-1205015607</t>
  </si>
  <si>
    <t>https://podminky.urs.cz/item/CS_URS_2022_02/274354211</t>
  </si>
  <si>
    <t>274361116</t>
  </si>
  <si>
    <t>Výztuž základových konstrukcí pasů, prahů, věnců a ostruh z betonářské oceli 10 505 (R) nebo BSt 500</t>
  </si>
  <si>
    <t>-2001351488</t>
  </si>
  <si>
    <t>https://podminky.urs.cz/item/CS_URS_2022_02/274361116</t>
  </si>
  <si>
    <t>156,06/1000</t>
  </si>
  <si>
    <t>Svislé a kompletní konstrukce</t>
  </si>
  <si>
    <t>27</t>
  </si>
  <si>
    <t>317321118</t>
  </si>
  <si>
    <t>Římsy ze železového betonu C 30/37</t>
  </si>
  <si>
    <t>1426711346</t>
  </si>
  <si>
    <t>https://podminky.urs.cz/item/CS_URS_2022_02/317321118</t>
  </si>
  <si>
    <t xml:space="preserve">římsy </t>
  </si>
  <si>
    <t>2,62</t>
  </si>
  <si>
    <t>28</t>
  </si>
  <si>
    <t>317353121</t>
  </si>
  <si>
    <t>Bednění mostní římsy zřízení všech tvarů</t>
  </si>
  <si>
    <t>399534821</t>
  </si>
  <si>
    <t>https://podminky.urs.cz/item/CS_URS_2022_02/317353121</t>
  </si>
  <si>
    <t>(0,3+0,1+0,3+0,390)*2,640*2*2</t>
  </si>
  <si>
    <t>0,55*0,4*2*2</t>
  </si>
  <si>
    <t xml:space="preserve">šikmé římsy </t>
  </si>
  <si>
    <t>(0,08+0,3+0,280+0,120)*2,7*2</t>
  </si>
  <si>
    <t>0,4*0,3*2*2</t>
  </si>
  <si>
    <t>(0,08+0,3+0,280+0,120)*4,115*2</t>
  </si>
  <si>
    <t>29</t>
  </si>
  <si>
    <t>317353221</t>
  </si>
  <si>
    <t>Bednění mostní římsy odstranění všech tvarů</t>
  </si>
  <si>
    <t>-1855825354</t>
  </si>
  <si>
    <t>https://podminky.urs.cz/item/CS_URS_2022_02/317353221</t>
  </si>
  <si>
    <t>30</t>
  </si>
  <si>
    <t>317361116</t>
  </si>
  <si>
    <t>Výztuž mostních železobetonových říms z betonářské oceli 10 505 (R) nebo BSt 500</t>
  </si>
  <si>
    <t>723504504</t>
  </si>
  <si>
    <t>https://podminky.urs.cz/item/CS_URS_2022_02/317361116</t>
  </si>
  <si>
    <t>292/1000</t>
  </si>
  <si>
    <t>31</t>
  </si>
  <si>
    <t>389121120.R</t>
  </si>
  <si>
    <t>Osazení dílců rámové konstrukce propustků a podchodů hmotnosti jednotlivě přes 10 do 25 t</t>
  </si>
  <si>
    <t>kus</t>
  </si>
  <si>
    <t>-1972373075</t>
  </si>
  <si>
    <t>https://podminky.urs.cz/item/CS_URS_2022_02/389121120.R</t>
  </si>
  <si>
    <t>1+2+1+2+2</t>
  </si>
  <si>
    <t>32</t>
  </si>
  <si>
    <t>R0002</t>
  </si>
  <si>
    <t>propust rámová SV 2500/2000 mm dl. 2000 mm</t>
  </si>
  <si>
    <t xml:space="preserve">kus </t>
  </si>
  <si>
    <t>-1987301750</t>
  </si>
  <si>
    <t>Poznámka k položce:
schválený pro SŽ včetně dopravy na stavbu</t>
  </si>
  <si>
    <t>33</t>
  </si>
  <si>
    <t>R0001</t>
  </si>
  <si>
    <t>propust rámová SV 2500/2000 mm dl. 1500 mm</t>
  </si>
  <si>
    <t>1404436287</t>
  </si>
  <si>
    <t>34</t>
  </si>
  <si>
    <t>R0003</t>
  </si>
  <si>
    <t>propust rámová šikmá SV 2500/2000mm dl.2000 mm - vpravo</t>
  </si>
  <si>
    <t>1646297361</t>
  </si>
  <si>
    <t>35</t>
  </si>
  <si>
    <t>R0004</t>
  </si>
  <si>
    <t>propust rámová šikmá  SV 2500/2000mm dl.1500 mm - vpravo</t>
  </si>
  <si>
    <t>-2138777746</t>
  </si>
  <si>
    <t>36</t>
  </si>
  <si>
    <t>R0005</t>
  </si>
  <si>
    <t>propust rámová šikmá  SV 2500/2000mm dl.1500 mm - vlevo</t>
  </si>
  <si>
    <t>-1597826543</t>
  </si>
  <si>
    <t>Vodorovné konstrukce</t>
  </si>
  <si>
    <t>37</t>
  </si>
  <si>
    <t>-1839568794</t>
  </si>
  <si>
    <t xml:space="preserve">do dlažby </t>
  </si>
  <si>
    <t>49,2*1,2*3,03/1000</t>
  </si>
  <si>
    <t>38</t>
  </si>
  <si>
    <t>421941521</t>
  </si>
  <si>
    <t>Demontáž podlahových plechů bez výztuh</t>
  </si>
  <si>
    <t>-2052062030</t>
  </si>
  <si>
    <t>https://podminky.urs.cz/item/CS_URS_2022_02/421941521</t>
  </si>
  <si>
    <t xml:space="preserve">středová podlaha </t>
  </si>
  <si>
    <t>4,64</t>
  </si>
  <si>
    <t>39</t>
  </si>
  <si>
    <t>421953211</t>
  </si>
  <si>
    <t>Dřevěné mostní podlahy z fošen a hranolů dočasné odstranění</t>
  </si>
  <si>
    <t>488597074</t>
  </si>
  <si>
    <t>https://podminky.urs.cz/item/CS_URS_2022_02/421953211</t>
  </si>
  <si>
    <t xml:space="preserve">chodníková </t>
  </si>
  <si>
    <t>1,025*5,1*2</t>
  </si>
  <si>
    <t>40</t>
  </si>
  <si>
    <t>451315114</t>
  </si>
  <si>
    <t>Podkladní a výplňové vrstvy z betonu prostého tloušťky do 100 mm, z betonu C 12/15</t>
  </si>
  <si>
    <t>1003301349</t>
  </si>
  <si>
    <t>https://podminky.urs.cz/item/CS_URS_2022_02/451315114</t>
  </si>
  <si>
    <t>5,2/0,1</t>
  </si>
  <si>
    <t>41</t>
  </si>
  <si>
    <t>451577777</t>
  </si>
  <si>
    <t>Podklad nebo lože pod dlažbu (přídlažbu) v ploše vodorovné nebo ve sklonu do 1:5, tloušťky od 30 do 100 mm z kameniva těženého</t>
  </si>
  <si>
    <t>1238643695</t>
  </si>
  <si>
    <t>https://podminky.urs.cz/item/CS_URS_2022_02/451577777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</si>
  <si>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</si>
  <si>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</si>
  <si>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1777736483</t>
  </si>
  <si>
    <t>https://podminky.urs.cz/item/CS_URS_2022_02/465513157</t>
  </si>
  <si>
    <t>Komunikace pozemní</t>
  </si>
  <si>
    <t>43</t>
  </si>
  <si>
    <t>521283211</t>
  </si>
  <si>
    <t>Demontáž podélných dřev na mostních konstrukcích včetně upálení šroubů</t>
  </si>
  <si>
    <t>-1371530025</t>
  </si>
  <si>
    <t>https://podminky.urs.cz/item/CS_URS_2022_02/521283211</t>
  </si>
  <si>
    <t>5,1*2</t>
  </si>
  <si>
    <t>44</t>
  </si>
  <si>
    <t>521283221</t>
  </si>
  <si>
    <t>Demontáž pozednic s odstraněním štěrku</t>
  </si>
  <si>
    <t>-1271467899</t>
  </si>
  <si>
    <t>https://podminky.urs.cz/item/CS_URS_2022_02/521283221</t>
  </si>
  <si>
    <t>Úpravy povrchů, podlahy a osazování výplní</t>
  </si>
  <si>
    <t>45</t>
  </si>
  <si>
    <t>628613233</t>
  </si>
  <si>
    <t>Protikorozní ochrana ocelových mostních konstrukcí včetně otryskání povrchu základní a podkladní epoxidový a vrchní polyuretanový nátěr s metalizací III. třídy</t>
  </si>
  <si>
    <t>1347749288</t>
  </si>
  <si>
    <t>https://podminky.urs.cz/item/CS_URS_2022_02/628613233</t>
  </si>
  <si>
    <t xml:space="preserve">Sloupky </t>
  </si>
  <si>
    <t>70X70X8</t>
  </si>
  <si>
    <t>(4,2+11,6)*0,274</t>
  </si>
  <si>
    <t>60X60X5</t>
  </si>
  <si>
    <t>(16,20+17,40+17,32+8,24)*0,247</t>
  </si>
  <si>
    <t xml:space="preserve">patní deska </t>
  </si>
  <si>
    <t>0,2*0,2*2*14</t>
  </si>
  <si>
    <t>46</t>
  </si>
  <si>
    <t>15625102</t>
  </si>
  <si>
    <t>drát metalizační ZnAl D 3mm</t>
  </si>
  <si>
    <t>1743205078</t>
  </si>
  <si>
    <t>20,062*1,517</t>
  </si>
  <si>
    <t>Ostatní konstrukce a práce, bourání</t>
  </si>
  <si>
    <t>47</t>
  </si>
  <si>
    <t>911121211</t>
  </si>
  <si>
    <t xml:space="preserve">Výroba ocelového zábradlí svařovaného nebo šroubovaného </t>
  </si>
  <si>
    <t>-613150631</t>
  </si>
  <si>
    <t>https://podminky.urs.cz/item/CS_URS_2022_02/911121211</t>
  </si>
  <si>
    <t>2,7*2+4,330*2+2,9*2</t>
  </si>
  <si>
    <t>48</t>
  </si>
  <si>
    <t>911121311</t>
  </si>
  <si>
    <t xml:space="preserve">Montáž ocelového zábradlí svařovaného nebo šroubovaného </t>
  </si>
  <si>
    <t>-1397542828</t>
  </si>
  <si>
    <t>https://podminky.urs.cz/item/CS_URS_2022_02/911121311</t>
  </si>
  <si>
    <t>49</t>
  </si>
  <si>
    <t>13011066</t>
  </si>
  <si>
    <t>úhelník ocelový rovnostranný jakost S235JR (11 375) 60x60x5mm</t>
  </si>
  <si>
    <t>968498503</t>
  </si>
  <si>
    <t>madlo 3</t>
  </si>
  <si>
    <t>74,03/1000</t>
  </si>
  <si>
    <t>madlo 4</t>
  </si>
  <si>
    <t>79,52/1000</t>
  </si>
  <si>
    <t>madlo 5</t>
  </si>
  <si>
    <t>79,15/1000</t>
  </si>
  <si>
    <t>madlo 6</t>
  </si>
  <si>
    <t>37,66/1000</t>
  </si>
  <si>
    <t>50</t>
  </si>
  <si>
    <t>13431000</t>
  </si>
  <si>
    <t>úhelník ocelový rovnostranný jakost S235JR (11 375) 70x70x8mm</t>
  </si>
  <si>
    <t>-679639302</t>
  </si>
  <si>
    <t>Sloupek 1</t>
  </si>
  <si>
    <t>35,15/1000</t>
  </si>
  <si>
    <t>Sloupek 2</t>
  </si>
  <si>
    <t>97,09/1000</t>
  </si>
  <si>
    <t>51</t>
  </si>
  <si>
    <t>13611248</t>
  </si>
  <si>
    <t>plech ocelový hladký jakost S235JR tl 20mm tabule</t>
  </si>
  <si>
    <t>1887482199</t>
  </si>
  <si>
    <t xml:space="preserve">patní desky </t>
  </si>
  <si>
    <t>87,92/1000</t>
  </si>
  <si>
    <t>52</t>
  </si>
  <si>
    <t>931992121</t>
  </si>
  <si>
    <t>Výplň dilatačních spár z polystyrenu extrudovaného, tloušťky 20 mm</t>
  </si>
  <si>
    <t>917437185</t>
  </si>
  <si>
    <t>https://podminky.urs.cz/item/CS_URS_2022_02/931992121</t>
  </si>
  <si>
    <t>2,7*0,3*2</t>
  </si>
  <si>
    <t>3,9*0,3*2</t>
  </si>
  <si>
    <t>2,6*0,3*2</t>
  </si>
  <si>
    <t>53</t>
  </si>
  <si>
    <t>931994142</t>
  </si>
  <si>
    <t>Těsnění spáry betonové konstrukce pásy, profily, tmely tmelem polyuretanovým spáry dilatační do 4,0 cm2</t>
  </si>
  <si>
    <t>625333753</t>
  </si>
  <si>
    <t>https://podminky.urs.cz/item/CS_URS_2022_02/931994142</t>
  </si>
  <si>
    <t>2,7*2</t>
  </si>
  <si>
    <t>3,9*2</t>
  </si>
  <si>
    <t>2,6*2</t>
  </si>
  <si>
    <t>54</t>
  </si>
  <si>
    <t>936942211</t>
  </si>
  <si>
    <t>Zhotovení tabulky s letopočtem opravy nebo větší údržby vložením šablony do bednění</t>
  </si>
  <si>
    <t>105137496</t>
  </si>
  <si>
    <t>https://podminky.urs.cz/item/CS_URS_2022_02/936942211</t>
  </si>
  <si>
    <t>Poznámka k položce:
Včetně zhotovení 1x základního PKO nátěru výztuže u vlysu s letopočtem s ručním očištěním kartáčem</t>
  </si>
  <si>
    <t xml:space="preserve">říms </t>
  </si>
  <si>
    <t>72</t>
  </si>
  <si>
    <t>953965132</t>
  </si>
  <si>
    <t>Kotvy chemické s vyvrtáním otvoru kotevní šrouby pro chemické kotvy, velikost M 16, délka 260 mm</t>
  </si>
  <si>
    <t>1481565767</t>
  </si>
  <si>
    <t>https://podminky.urs.cz/item/CS_URS_2022_02/953965132</t>
  </si>
  <si>
    <t>56</t>
  </si>
  <si>
    <t>962021112</t>
  </si>
  <si>
    <t>Bourání mostních konstrukcí zdiva a pilířů z kamene nebo cihel</t>
  </si>
  <si>
    <t>694567690</t>
  </si>
  <si>
    <t>https://podminky.urs.cz/item/CS_URS_2022_02/962021112</t>
  </si>
  <si>
    <t>stávající opěry uložné prahy a závrné zídky na požadovanou úroveň</t>
  </si>
  <si>
    <t>1,5*4,2*2</t>
  </si>
  <si>
    <t xml:space="preserve">ubourání částí křídel </t>
  </si>
  <si>
    <t>2,1*0,6*2</t>
  </si>
  <si>
    <t>1,8*0,6*2</t>
  </si>
  <si>
    <t>57</t>
  </si>
  <si>
    <t>966075141</t>
  </si>
  <si>
    <t>Odstranění různých konstrukcí na mostech kovového zábradlí vcelku</t>
  </si>
  <si>
    <t>1439973462</t>
  </si>
  <si>
    <t>https://podminky.urs.cz/item/CS_URS_2022_02/966075141</t>
  </si>
  <si>
    <t>7*2</t>
  </si>
  <si>
    <t>997</t>
  </si>
  <si>
    <t>Přesun sutě</t>
  </si>
  <si>
    <t>58</t>
  </si>
  <si>
    <t>997013811</t>
  </si>
  <si>
    <t>Poplatek za uložení stavebního odpadu na skládce (skládkovné) dřevěného zatříděného do Katalogu odpadů pod kódem 17 02 01</t>
  </si>
  <si>
    <t>657042139</t>
  </si>
  <si>
    <t>https://podminky.urs.cz/item/CS_URS_2022_02/997013811</t>
  </si>
  <si>
    <t>10,455*0,05*0,7</t>
  </si>
  <si>
    <t>59</t>
  </si>
  <si>
    <t>997013873</t>
  </si>
  <si>
    <t>-2064922966</t>
  </si>
  <si>
    <t>https://podminky.urs.cz/item/CS_URS_2022_02/997013873</t>
  </si>
  <si>
    <t>60</t>
  </si>
  <si>
    <t>997211511</t>
  </si>
  <si>
    <t>Vodorovná doprava suti nebo vybouraných hmot suti se složením a hrubým urovnáním, na vzdálenost do 1 km</t>
  </si>
  <si>
    <t>1225675908</t>
  </si>
  <si>
    <t>https://podminky.urs.cz/item/CS_URS_2022_02/997211511</t>
  </si>
  <si>
    <t>61</t>
  </si>
  <si>
    <t>997211519</t>
  </si>
  <si>
    <t>Vodorovná doprava suti nebo vybouraných hmot suti se složením a hrubým urovnáním, na vzdálenost Příplatek k ceně za každý další i započatý 1 km přes 1 km</t>
  </si>
  <si>
    <t>224635805</t>
  </si>
  <si>
    <t>https://podminky.urs.cz/item/CS_URS_2022_02/997211519</t>
  </si>
  <si>
    <t>45,394*15</t>
  </si>
  <si>
    <t>62</t>
  </si>
  <si>
    <t>997211611</t>
  </si>
  <si>
    <t>Nakládání suti nebo vybouraných hmot na dopravní prostředky pro vodorovnou dopravu suti</t>
  </si>
  <si>
    <t>-707367381</t>
  </si>
  <si>
    <t>https://podminky.urs.cz/item/CS_URS_2022_02/997211611</t>
  </si>
  <si>
    <t>Poznámka k položce:
špatný přístup k objektu, přeložení na mezideponii</t>
  </si>
  <si>
    <t>63</t>
  </si>
  <si>
    <t>997211621</t>
  </si>
  <si>
    <t>Ekologická likvidace mostnic s drcením s odvozem drtě do 20 km</t>
  </si>
  <si>
    <t>-1054640800</t>
  </si>
  <si>
    <t>https://podminky.urs.cz/item/CS_URS_2022_02/997211621</t>
  </si>
  <si>
    <t xml:space="preserve">pozednice </t>
  </si>
  <si>
    <t xml:space="preserve">podélné dřeva </t>
  </si>
  <si>
    <t>2*2</t>
  </si>
  <si>
    <t>998</t>
  </si>
  <si>
    <t>Přesun hmot</t>
  </si>
  <si>
    <t>64</t>
  </si>
  <si>
    <t>998214111</t>
  </si>
  <si>
    <t>Přesun hmot pro mosty montované z dílců železobetonových nebo předpjatých vodorovná dopravní vzdálenost do 100 m výška mostu do 20 m</t>
  </si>
  <si>
    <t>-1304002322</t>
  </si>
  <si>
    <t>https://podminky.urs.cz/item/CS_URS_2022_02/998214111</t>
  </si>
  <si>
    <t>65</t>
  </si>
  <si>
    <t>998214192</t>
  </si>
  <si>
    <t>Přesun hmot pro mosty montované z dílců železobetonových nebo předpjatých Příplatek k ceně za zvětšený přesun přes vymezenou největší dopravní vzdálenost do 2000 m</t>
  </si>
  <si>
    <t>-837094347</t>
  </si>
  <si>
    <t>https://podminky.urs.cz/item/CS_URS_2022_02/998214192</t>
  </si>
  <si>
    <t>PSV</t>
  </si>
  <si>
    <t>Práce a dodávky PSV</t>
  </si>
  <si>
    <t>711</t>
  </si>
  <si>
    <t>Izolace proti vodě, vlhkosti a plynům</t>
  </si>
  <si>
    <t>66</t>
  </si>
  <si>
    <t>711112001</t>
  </si>
  <si>
    <t>Provedení izolace proti zemní vlhkosti natěradly a tmely za studena na ploše svislé S nátěrem penetračním</t>
  </si>
  <si>
    <t>-631130035</t>
  </si>
  <si>
    <t>https://podminky.urs.cz/item/CS_URS_2022_02/711112001</t>
  </si>
  <si>
    <t xml:space="preserve">rám </t>
  </si>
  <si>
    <t>8,3*13</t>
  </si>
  <si>
    <t>67</t>
  </si>
  <si>
    <t>111631500</t>
  </si>
  <si>
    <t>lak penetrační asfaltový</t>
  </si>
  <si>
    <t>-1949682431</t>
  </si>
  <si>
    <t>Poznámka k položce:
Poznámka k položce:, Spotřeba 0,3-0,4kg/m2</t>
  </si>
  <si>
    <t>107,9*0,00035</t>
  </si>
  <si>
    <t>68</t>
  </si>
  <si>
    <t>711112011</t>
  </si>
  <si>
    <t>Provedení izolace proti zemní vlhkosti natěradly a tmely za studena na ploše svislé S nátěrem suspensí asfaltovou</t>
  </si>
  <si>
    <t>-2092683875</t>
  </si>
  <si>
    <t>https://podminky.urs.cz/item/CS_URS_2022_02/711112011</t>
  </si>
  <si>
    <t>107,9*2</t>
  </si>
  <si>
    <t>69</t>
  </si>
  <si>
    <t>111631780</t>
  </si>
  <si>
    <t>lak hydroizolační asfaltový pro izolaci trub</t>
  </si>
  <si>
    <t>1002265693</t>
  </si>
  <si>
    <t>Poznámka k položce:
Poznámka k položce:, Spotřeba: 0,3-0,5 kg/m2</t>
  </si>
  <si>
    <t>215,8*0,4/1000</t>
  </si>
  <si>
    <t>70</t>
  </si>
  <si>
    <t>998711101</t>
  </si>
  <si>
    <t>Přesun hmot pro izolace proti vodě, vlhkosti a plynům stanovený z hmotnosti přesunovaného materiálu vodorovná dopravní vzdálenost do 50 m v objektech výšky do 6 m</t>
  </si>
  <si>
    <t>-1025732639</t>
  </si>
  <si>
    <t>https://podminky.urs.cz/item/CS_URS_2022_02/998711101</t>
  </si>
  <si>
    <t>Práce a dodávky M</t>
  </si>
  <si>
    <t>43-M</t>
  </si>
  <si>
    <t>Montáž ocelových konstrukcí</t>
  </si>
  <si>
    <t>71</t>
  </si>
  <si>
    <t>430153R002</t>
  </si>
  <si>
    <t xml:space="preserve">Výkon kolejového jeřábu </t>
  </si>
  <si>
    <t>kpl</t>
  </si>
  <si>
    <t>815150756</t>
  </si>
  <si>
    <t xml:space="preserve">Poznámka k položce:
Vyjmutí ocelové konstrukce z otvoru kolejovým jeřábem včetně dopravy a složení OK na místě určeném k její likvidaci.
Vložení prefabrikovaných dílů propustku.
</t>
  </si>
  <si>
    <t>22-07-2 - SO 01 - 001.2 - Oprava mostu v km 10,764 na trati Kutná Hora-Zruč n/S_Železniční svršek</t>
  </si>
  <si>
    <t>OST - Ostatní</t>
  </si>
  <si>
    <t>5905023030</t>
  </si>
  <si>
    <t>Úprava povrchu stezky rozprostřením štěrkodrtě přes 5 do 10 cm. Poznámka: 1. V cenách jsou započteny náklady na rozprostření a urovnání kameniva včetně zhutnění povrchu stezky. Platí pro nový i stávající stav. 2. V cenách nejsou obsaženy náklady na dodávku drtě.</t>
  </si>
  <si>
    <t>Sborník UOŽI 01 2022</t>
  </si>
  <si>
    <t>1030837412</t>
  </si>
  <si>
    <t>0,775*27</t>
  </si>
  <si>
    <t>0,720*27</t>
  </si>
  <si>
    <t>5905025010</t>
  </si>
  <si>
    <t>Doplnění stezky štěrkodrtí ojediněle ručně. Poznámka: 1. V cenách jsou započteny náklady na doplnění kameniva včetně rozprostření ojediněle ručně z vozíku nebo souvisle mechanizací z vozíků nebo železničních vozů. 2. V cenách nejsou obsaženy náklady na dodávku kameniva.</t>
  </si>
  <si>
    <t>-1472199305</t>
  </si>
  <si>
    <t>40,365*0,1</t>
  </si>
  <si>
    <t>5955101025</t>
  </si>
  <si>
    <t>Kamenivo drcené drť frakce 4/8</t>
  </si>
  <si>
    <t>1996214793</t>
  </si>
  <si>
    <t>4,037*1,8</t>
  </si>
  <si>
    <t>5905055010</t>
  </si>
  <si>
    <t>Odstranění stávajícího kolejového lože odtěžením v koleji. Poznámka: 1. V cenách jsou započteny náklady na odstranění KL, úpravu pláně a rozprostření výzisku na terén nebo jeho naložení na dopravní prostředek. 2. Položka se použije v případech, kdy se nové KL nezřizuje.</t>
  </si>
  <si>
    <t>1390065484</t>
  </si>
  <si>
    <t>2,4*11*2</t>
  </si>
  <si>
    <t>5905060010</t>
  </si>
  <si>
    <t>Zřízení nového kolejového lože v koleji. Poznámka: 1. V cenách jsou započteny náklady na zřízení KL nově zřizované koleje, vložení geosyntetika, rozprostření vrstvy kameniva, zřízení homogenizované vrstvy kameniva a úprava KL do profilu. 2. V cenách nejsou obsaženy náklady na položení KR, úpravu směrového a výškového uspořádání, doplnění a dodávku kameniva a snížení KL pod patou kolejnice. 3. Položka se použije v případech nově zřizované koleje nebo výhybky.</t>
  </si>
  <si>
    <t>-510000145</t>
  </si>
  <si>
    <t>2,2*27</t>
  </si>
  <si>
    <t>5955101000</t>
  </si>
  <si>
    <t>Kamenivo drcené štěrk frakce 31,5/63 třídy BI</t>
  </si>
  <si>
    <t>-1155267705</t>
  </si>
  <si>
    <t>59,4*1,8</t>
  </si>
  <si>
    <t>"ASP"   70,0*1,8</t>
  </si>
  <si>
    <t>5905105030</t>
  </si>
  <si>
    <t>Doplnění KL kamenivem souvisle strojně v koleji. Poznámka: 1. V cenách jsou započteny náklady na doplnění kameniva ojediněle ručně vidlemi a/nebo souvisle strojně z výsypných vozů případně nakladačem. 2. V cenách nejsou obsaženy náklady na dodávku kameniva.</t>
  </si>
  <si>
    <t>-347451164</t>
  </si>
  <si>
    <t xml:space="preserve">doplnění KL při ASP </t>
  </si>
  <si>
    <t>5906130270</t>
  </si>
  <si>
    <t>Montáž kolejového roštu v ose koleje pražce betonové nevystrojené tv. S49 rozdělení "c". Poznámka: 1. V cenách jsou započteny náklady na manipulaci a montáž KR, u pražců dřevěných nevystrojených i na vrtání pražců. 2. V cenách nejsou obsaženy náklady na dodávku materiálu.</t>
  </si>
  <si>
    <t>km</t>
  </si>
  <si>
    <t>-282053228</t>
  </si>
  <si>
    <t>28/1000</t>
  </si>
  <si>
    <t>5956140030</t>
  </si>
  <si>
    <t>Pražec betonový příčný vystrojený včetně kompletů tv. B 91S/2 (S)</t>
  </si>
  <si>
    <t>-1454832812</t>
  </si>
  <si>
    <t>5906140190</t>
  </si>
  <si>
    <t>Demontáž kolejového roštu koleje v ose koleje pražce betonové tv. S49 rozdělení "c". Poznámka: 1. V cenách jsou započteny náklady na případné odstranění kameniva, rozebrání roštu do součástí, manipulaci, naložení výzisku na dopravní prostředek a uložení na úložišti. 2. V cenách nejsou obsaženy náklady na dopravu a vytřídění.</t>
  </si>
  <si>
    <t>188760878</t>
  </si>
  <si>
    <t>5907050020</t>
  </si>
  <si>
    <t>Dělení kolejnic řezáním nebo rozbroušením tv. S49. Poznámka: 1. V cenách jsou započteny náklady na manipulaci, podložení, označení a provedení řezu kolejnice.</t>
  </si>
  <si>
    <t>-951123635</t>
  </si>
  <si>
    <t>Poznámka k položce:
Řez=kus</t>
  </si>
  <si>
    <t>5909032020</t>
  </si>
  <si>
    <t>Přesná úprava GPK koleje směrové a výškové uspořádání pražce betonové. Poznámka: 1. V cenách jsou započteny náklady na úpravu směrového a výškového uspořádání strojní linkou ASP s přesným zaměřením její prostorové polohy,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</si>
  <si>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881418385</t>
  </si>
  <si>
    <t>Poznámka k položce:
ASP včetně mostu vkm 16,344 a 17,245. ASP- bude pro zbytek výměry nad nutné podbití na mostech k dispozici ST</t>
  </si>
  <si>
    <t>3,2</t>
  </si>
  <si>
    <t>5910020130</t>
  </si>
  <si>
    <t>Svařování kolejnic termitem plný předehřev standardní spára svar jednotlivý tv. 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</si>
  <si>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svar</t>
  </si>
  <si>
    <t>-730669870</t>
  </si>
  <si>
    <t>5910035030</t>
  </si>
  <si>
    <t>Dosažení dovolené upínací teploty v BK prodloužením kolejnicového pásu v koleji tv. S49.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</si>
  <si>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2043782239</t>
  </si>
  <si>
    <t>5910040210</t>
  </si>
  <si>
    <t>Umožnění volné dilatace kolejnice bez demontáže nebo montáže upevňovadel s osazením a odstraněním kluzných podložek rozdělení pražců "c". Poznámka: 1. V cenách jsou započteny náklady na uvolnění, demontáž a rovnoměrné prodloužení nebo zkrácení kolejnice, vyznačení značek a vedení dokumentace. 2. V cenách nejsou obsaženy náklady na demontáž kolejnicových spojek.</t>
  </si>
  <si>
    <t>-628547928</t>
  </si>
  <si>
    <t>4*75</t>
  </si>
  <si>
    <t>OST</t>
  </si>
  <si>
    <t>Ostatní</t>
  </si>
  <si>
    <t>9902100200</t>
  </si>
  <si>
    <t>Doprava obousměrná (např. dodávek z vlastních zásob zhotovitele nebo objednatele nebo výzisku) mechanizací o nosnosti přes 3,5 t sypanin (kameniva, písku, suti, dlažebních kostek, atd.) do 20 km.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prostředku.3.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</si>
  <si>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512</t>
  </si>
  <si>
    <t>-1468836938</t>
  </si>
  <si>
    <t xml:space="preserve">odvoz starého štěrku </t>
  </si>
  <si>
    <t>52,8*1,8</t>
  </si>
  <si>
    <t xml:space="preserve">dovoz </t>
  </si>
  <si>
    <t>(59,4*1,8)+7,267+3,597</t>
  </si>
  <si>
    <t>9909000700</t>
  </si>
  <si>
    <t>Poplatek za recyklaci kameniva .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</si>
  <si>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-28294810</t>
  </si>
  <si>
    <t>odtěžený štěrk z KL:</t>
  </si>
  <si>
    <t>22-07-3 - SO 01 - 001.3 - Oprava mostu v km 10,764 na trati Kutná Hora-Zruč n/S_VRN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</si>
  <si>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</si>
  <si>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</si>
  <si>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</si>
  <si>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</si>
  <si>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</si>
  <si>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</si>
  <si>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</si>
  <si>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</si>
  <si>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</si>
  <si>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</si>
  <si>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</si>
  <si>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</si>
  <si>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</si>
  <si>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-830457890</t>
  </si>
  <si>
    <t>https://podminky.urs.cz/item/CS_URS_2022_02/012002000</t>
  </si>
  <si>
    <t>Poznámka k položce:
vytyčení kabelů</t>
  </si>
  <si>
    <t>VRN3</t>
  </si>
  <si>
    <t>Zařízení staveniště</t>
  </si>
  <si>
    <t>030001000</t>
  </si>
  <si>
    <t>-196057231</t>
  </si>
  <si>
    <t>https://podminky.urs.cz/item/CS_URS_2022_02/030001000</t>
  </si>
  <si>
    <t>Poznámka k položce:
dodávky vody a energie, příjezdové komunikace včetně příp. omezení provozu a dopravního značení, příp. pronájmy pozemků.
 Kabelová trasa vlevo trati nebude dotčena.</t>
  </si>
  <si>
    <t>034002000</t>
  </si>
  <si>
    <t>Zabezpečení staveniště</t>
  </si>
  <si>
    <t>1830061681</t>
  </si>
  <si>
    <t>https://podminky.urs.cz/item/CS_URS_2022_02/034002000</t>
  </si>
  <si>
    <t>Poznámka k položce:
střežení mimo pracovní dobu.
Předpoklad 40 dnů</t>
  </si>
  <si>
    <t>039002000</t>
  </si>
  <si>
    <t>Zrušení zařízení staveniště</t>
  </si>
  <si>
    <t>-1106204135</t>
  </si>
  <si>
    <t>https://podminky.urs.cz/item/CS_URS_2022_02/039002000</t>
  </si>
  <si>
    <t>Poznámka k položce:
uvedení pozemků do původního stavu</t>
  </si>
  <si>
    <t>VRN4</t>
  </si>
  <si>
    <t>Inženýrská činnost</t>
  </si>
  <si>
    <t>042903000</t>
  </si>
  <si>
    <t>Ostatní posudky</t>
  </si>
  <si>
    <t>513491913</t>
  </si>
  <si>
    <t>https://podminky.urs.cz/item/CS_URS_2022_02/042903000</t>
  </si>
  <si>
    <t>Poznámka k položce:
certifikát notifikované osoby o splnění podmínek Interoperability</t>
  </si>
  <si>
    <t>043134000</t>
  </si>
  <si>
    <t>Zkoušky zatěžovací</t>
  </si>
  <si>
    <t>-991200558</t>
  </si>
  <si>
    <t>https://podminky.urs.cz/item/CS_URS_2022_02/043134000</t>
  </si>
  <si>
    <t>Poznámka k položce:
Statická zatěžovací zkouška pláně</t>
  </si>
  <si>
    <t>043203003</t>
  </si>
  <si>
    <t xml:space="preserve">Rozbory </t>
  </si>
  <si>
    <t>-1952486029</t>
  </si>
  <si>
    <t>https://podminky.urs.cz/item/CS_URS_2022_02/043203003</t>
  </si>
  <si>
    <t>Poznámka k položce:
rozbory odpadů</t>
  </si>
  <si>
    <t>VRN6</t>
  </si>
  <si>
    <t>Územní vlivy</t>
  </si>
  <si>
    <t>060001000</t>
  </si>
  <si>
    <t>151992255</t>
  </si>
  <si>
    <t>https://podminky.urs.cz/item/CS_URS_2022_02/060001000</t>
  </si>
  <si>
    <t>065002000</t>
  </si>
  <si>
    <t>Mimostaveništní doprava materiálů a mechanizace</t>
  </si>
  <si>
    <t>-1701170424</t>
  </si>
  <si>
    <t>https://podminky.urs.cz/item/CS_URS_2022_02/065002000</t>
  </si>
  <si>
    <t>Poznámka k položce:
přepravy, které nejsou zakalkulovány v rozpočtu, včetně ASP a kolejového jeřábu</t>
  </si>
  <si>
    <t>VRN8</t>
  </si>
  <si>
    <t>Přesun stavebních kapacit</t>
  </si>
  <si>
    <t>082002000</t>
  </si>
  <si>
    <t>Stravné, nocležné</t>
  </si>
  <si>
    <t>1161697392</t>
  </si>
  <si>
    <t>https://podminky.urs.cz/item/CS_URS_2022_02/082002000</t>
  </si>
  <si>
    <t>Poznámka k položce:
Ubytování pracovníků v místě stravby včetně dopravného.</t>
  </si>
  <si>
    <t>22-07-4 - SO 01 - 001.4 - Oprava mostu v km 10,764 na trati Kutná Hora-Zruč n/S_DSPS</t>
  </si>
  <si>
    <t>013254000</t>
  </si>
  <si>
    <t>Dokumentace skutečného provedení stavby</t>
  </si>
  <si>
    <t>154379210</t>
  </si>
  <si>
    <t>https://podminky.urs.cz/item/CS_URS_2022_02/013254000</t>
  </si>
  <si>
    <t>Poznámka k položce:
zpracování dokumentace skutečného provedení stavby - 2x (v trvalém tisku i digitálně) s využitím železničního bodového pole a po projednání a schválení SŽG.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</si>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</sst>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51102" TargetMode="External" /><Relationship Id="rId2" Type="http://schemas.openxmlformats.org/officeDocument/2006/relationships/hyperlink" Target="https://podminky.urs.cz/item/CS_URS_2022_02/112155315" TargetMode="External" /><Relationship Id="rId3" Type="http://schemas.openxmlformats.org/officeDocument/2006/relationships/hyperlink" Target="https://podminky.urs.cz/item/CS_URS_2022_02/115001104" TargetMode="External" /><Relationship Id="rId4" Type="http://schemas.openxmlformats.org/officeDocument/2006/relationships/hyperlink" Target="https://podminky.urs.cz/item/CS_URS_2022_02/119001421" TargetMode="External" /><Relationship Id="rId5" Type="http://schemas.openxmlformats.org/officeDocument/2006/relationships/hyperlink" Target="https://podminky.urs.cz/item/CS_URS_2022_02/121151103" TargetMode="External" /><Relationship Id="rId6" Type="http://schemas.openxmlformats.org/officeDocument/2006/relationships/hyperlink" Target="https://podminky.urs.cz/item/CS_URS_2022_02/122252502" TargetMode="External" /><Relationship Id="rId7" Type="http://schemas.openxmlformats.org/officeDocument/2006/relationships/hyperlink" Target="https://podminky.urs.cz/item/CS_URS_2022_02/122252508" TargetMode="External" /><Relationship Id="rId8" Type="http://schemas.openxmlformats.org/officeDocument/2006/relationships/hyperlink" Target="https://podminky.urs.cz/item/CS_URS_2022_02/139001101" TargetMode="External" /><Relationship Id="rId9" Type="http://schemas.openxmlformats.org/officeDocument/2006/relationships/hyperlink" Target="https://podminky.urs.cz/item/CS_URS_2022_02/162432511" TargetMode="External" /><Relationship Id="rId10" Type="http://schemas.openxmlformats.org/officeDocument/2006/relationships/hyperlink" Target="https://podminky.urs.cz/item/CS_URS_2022_02/162751117" TargetMode="External" /><Relationship Id="rId11" Type="http://schemas.openxmlformats.org/officeDocument/2006/relationships/hyperlink" Target="https://podminky.urs.cz/item/CS_URS_2022_02/162751119" TargetMode="External" /><Relationship Id="rId12" Type="http://schemas.openxmlformats.org/officeDocument/2006/relationships/hyperlink" Target="https://podminky.urs.cz/item/CS_URS_2022_02/171103101" TargetMode="External" /><Relationship Id="rId13" Type="http://schemas.openxmlformats.org/officeDocument/2006/relationships/hyperlink" Target="https://podminky.urs.cz/item/CS_URS_2022_02/171201231" TargetMode="External" /><Relationship Id="rId14" Type="http://schemas.openxmlformats.org/officeDocument/2006/relationships/hyperlink" Target="https://podminky.urs.cz/item/CS_URS_2022_02/174111311" TargetMode="External" /><Relationship Id="rId15" Type="http://schemas.openxmlformats.org/officeDocument/2006/relationships/hyperlink" Target="https://podminky.urs.cz/item/CS_URS_2022_02/181411122" TargetMode="External" /><Relationship Id="rId16" Type="http://schemas.openxmlformats.org/officeDocument/2006/relationships/hyperlink" Target="https://podminky.urs.cz/item/CS_URS_2022_02/182351023" TargetMode="External" /><Relationship Id="rId17" Type="http://schemas.openxmlformats.org/officeDocument/2006/relationships/hyperlink" Target="https://podminky.urs.cz/item/CS_URS_2022_02/273321117" TargetMode="External" /><Relationship Id="rId18" Type="http://schemas.openxmlformats.org/officeDocument/2006/relationships/hyperlink" Target="https://podminky.urs.cz/item/CS_URS_2022_02/273354111" TargetMode="External" /><Relationship Id="rId19" Type="http://schemas.openxmlformats.org/officeDocument/2006/relationships/hyperlink" Target="https://podminky.urs.cz/item/CS_URS_2022_02/273354211" TargetMode="External" /><Relationship Id="rId20" Type="http://schemas.openxmlformats.org/officeDocument/2006/relationships/hyperlink" Target="https://podminky.urs.cz/item/CS_URS_2022_02/273361412" TargetMode="External" /><Relationship Id="rId21" Type="http://schemas.openxmlformats.org/officeDocument/2006/relationships/hyperlink" Target="https://podminky.urs.cz/item/CS_URS_2022_02/274321117" TargetMode="External" /><Relationship Id="rId22" Type="http://schemas.openxmlformats.org/officeDocument/2006/relationships/hyperlink" Target="https://podminky.urs.cz/item/CS_URS_2022_02/274354111" TargetMode="External" /><Relationship Id="rId23" Type="http://schemas.openxmlformats.org/officeDocument/2006/relationships/hyperlink" Target="https://podminky.urs.cz/item/CS_URS_2022_02/274354211" TargetMode="External" /><Relationship Id="rId24" Type="http://schemas.openxmlformats.org/officeDocument/2006/relationships/hyperlink" Target="https://podminky.urs.cz/item/CS_URS_2022_02/274361116" TargetMode="External" /><Relationship Id="rId25" Type="http://schemas.openxmlformats.org/officeDocument/2006/relationships/hyperlink" Target="https://podminky.urs.cz/item/CS_URS_2022_02/317321118" TargetMode="External" /><Relationship Id="rId26" Type="http://schemas.openxmlformats.org/officeDocument/2006/relationships/hyperlink" Target="https://podminky.urs.cz/item/CS_URS_2022_02/317353121" TargetMode="External" /><Relationship Id="rId27" Type="http://schemas.openxmlformats.org/officeDocument/2006/relationships/hyperlink" Target="https://podminky.urs.cz/item/CS_URS_2022_02/317353221" TargetMode="External" /><Relationship Id="rId28" Type="http://schemas.openxmlformats.org/officeDocument/2006/relationships/hyperlink" Target="https://podminky.urs.cz/item/CS_URS_2022_02/317361116" TargetMode="External" /><Relationship Id="rId29" Type="http://schemas.openxmlformats.org/officeDocument/2006/relationships/hyperlink" Target="https://podminky.urs.cz/item/CS_URS_2022_02/389121120.R" TargetMode="External" /><Relationship Id="rId30" Type="http://schemas.openxmlformats.org/officeDocument/2006/relationships/hyperlink" Target="https://podminky.urs.cz/item/CS_URS_2022_02/273361412" TargetMode="External" /><Relationship Id="rId31" Type="http://schemas.openxmlformats.org/officeDocument/2006/relationships/hyperlink" Target="https://podminky.urs.cz/item/CS_URS_2022_02/421941521" TargetMode="External" /><Relationship Id="rId32" Type="http://schemas.openxmlformats.org/officeDocument/2006/relationships/hyperlink" Target="https://podminky.urs.cz/item/CS_URS_2022_02/421953211" TargetMode="External" /><Relationship Id="rId33" Type="http://schemas.openxmlformats.org/officeDocument/2006/relationships/hyperlink" Target="https://podminky.urs.cz/item/CS_URS_2022_02/451315114" TargetMode="External" /><Relationship Id="rId34" Type="http://schemas.openxmlformats.org/officeDocument/2006/relationships/hyperlink" Target="https://podminky.urs.cz/item/CS_URS_2022_02/451577777" TargetMode="External" /><Relationship Id="rId35" Type="http://schemas.openxmlformats.org/officeDocument/2006/relationships/hyperlink" Target="https://podminky.urs.cz/item/CS_URS_2022_02/465513157" TargetMode="External" /><Relationship Id="rId36" Type="http://schemas.openxmlformats.org/officeDocument/2006/relationships/hyperlink" Target="https://podminky.urs.cz/item/CS_URS_2022_02/521283211" TargetMode="External" /><Relationship Id="rId37" Type="http://schemas.openxmlformats.org/officeDocument/2006/relationships/hyperlink" Target="https://podminky.urs.cz/item/CS_URS_2022_02/521283221" TargetMode="External" /><Relationship Id="rId38" Type="http://schemas.openxmlformats.org/officeDocument/2006/relationships/hyperlink" Target="https://podminky.urs.cz/item/CS_URS_2022_02/628613233" TargetMode="External" /><Relationship Id="rId39" Type="http://schemas.openxmlformats.org/officeDocument/2006/relationships/hyperlink" Target="https://podminky.urs.cz/item/CS_URS_2022_02/911121211" TargetMode="External" /><Relationship Id="rId40" Type="http://schemas.openxmlformats.org/officeDocument/2006/relationships/hyperlink" Target="https://podminky.urs.cz/item/CS_URS_2022_02/911121311" TargetMode="External" /><Relationship Id="rId41" Type="http://schemas.openxmlformats.org/officeDocument/2006/relationships/hyperlink" Target="https://podminky.urs.cz/item/CS_URS_2022_02/931992121" TargetMode="External" /><Relationship Id="rId42" Type="http://schemas.openxmlformats.org/officeDocument/2006/relationships/hyperlink" Target="https://podminky.urs.cz/item/CS_URS_2022_02/931994142" TargetMode="External" /><Relationship Id="rId43" Type="http://schemas.openxmlformats.org/officeDocument/2006/relationships/hyperlink" Target="https://podminky.urs.cz/item/CS_URS_2022_02/936942211" TargetMode="External" /><Relationship Id="rId44" Type="http://schemas.openxmlformats.org/officeDocument/2006/relationships/hyperlink" Target="https://podminky.urs.cz/item/CS_URS_2022_02/953965132" TargetMode="External" /><Relationship Id="rId45" Type="http://schemas.openxmlformats.org/officeDocument/2006/relationships/hyperlink" Target="https://podminky.urs.cz/item/CS_URS_2022_02/962021112" TargetMode="External" /><Relationship Id="rId46" Type="http://schemas.openxmlformats.org/officeDocument/2006/relationships/hyperlink" Target="https://podminky.urs.cz/item/CS_URS_2022_02/966075141" TargetMode="External" /><Relationship Id="rId47" Type="http://schemas.openxmlformats.org/officeDocument/2006/relationships/hyperlink" Target="https://podminky.urs.cz/item/CS_URS_2022_02/997013811" TargetMode="External" /><Relationship Id="rId48" Type="http://schemas.openxmlformats.org/officeDocument/2006/relationships/hyperlink" Target="https://podminky.urs.cz/item/CS_URS_2022_02/997013873" TargetMode="External" /><Relationship Id="rId49" Type="http://schemas.openxmlformats.org/officeDocument/2006/relationships/hyperlink" Target="https://podminky.urs.cz/item/CS_URS_2022_02/997211511" TargetMode="External" /><Relationship Id="rId50" Type="http://schemas.openxmlformats.org/officeDocument/2006/relationships/hyperlink" Target="https://podminky.urs.cz/item/CS_URS_2022_02/997211519" TargetMode="External" /><Relationship Id="rId51" Type="http://schemas.openxmlformats.org/officeDocument/2006/relationships/hyperlink" Target="https://podminky.urs.cz/item/CS_URS_2022_02/997211611" TargetMode="External" /><Relationship Id="rId52" Type="http://schemas.openxmlformats.org/officeDocument/2006/relationships/hyperlink" Target="https://podminky.urs.cz/item/CS_URS_2022_02/997211621" TargetMode="External" /><Relationship Id="rId53" Type="http://schemas.openxmlformats.org/officeDocument/2006/relationships/hyperlink" Target="https://podminky.urs.cz/item/CS_URS_2022_02/998214111" TargetMode="External" /><Relationship Id="rId54" Type="http://schemas.openxmlformats.org/officeDocument/2006/relationships/hyperlink" Target="https://podminky.urs.cz/item/CS_URS_2022_02/998214192" TargetMode="External" /><Relationship Id="rId55" Type="http://schemas.openxmlformats.org/officeDocument/2006/relationships/hyperlink" Target="https://podminky.urs.cz/item/CS_URS_2022_02/711112001" TargetMode="External" /><Relationship Id="rId56" Type="http://schemas.openxmlformats.org/officeDocument/2006/relationships/hyperlink" Target="https://podminky.urs.cz/item/CS_URS_2022_02/711112011" TargetMode="External" /><Relationship Id="rId57" Type="http://schemas.openxmlformats.org/officeDocument/2006/relationships/hyperlink" Target="https://podminky.urs.cz/item/CS_URS_2022_02/998711101" TargetMode="External" /><Relationship Id="rId5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002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34002000" TargetMode="External" /><Relationship Id="rId4" Type="http://schemas.openxmlformats.org/officeDocument/2006/relationships/hyperlink" Target="https://podminky.urs.cz/item/CS_URS_2022_02/039002000" TargetMode="External" /><Relationship Id="rId5" Type="http://schemas.openxmlformats.org/officeDocument/2006/relationships/hyperlink" Target="https://podminky.urs.cz/item/CS_URS_2022_02/042903000" TargetMode="External" /><Relationship Id="rId6" Type="http://schemas.openxmlformats.org/officeDocument/2006/relationships/hyperlink" Target="https://podminky.urs.cz/item/CS_URS_2022_02/043134000" TargetMode="External" /><Relationship Id="rId7" Type="http://schemas.openxmlformats.org/officeDocument/2006/relationships/hyperlink" Target="https://podminky.urs.cz/item/CS_URS_2022_02/043203003" TargetMode="External" /><Relationship Id="rId8" Type="http://schemas.openxmlformats.org/officeDocument/2006/relationships/hyperlink" Target="https://podminky.urs.cz/item/CS_URS_2022_02/060001000" TargetMode="External" /><Relationship Id="rId9" Type="http://schemas.openxmlformats.org/officeDocument/2006/relationships/hyperlink" Target="https://podminky.urs.cz/item/CS_URS_2022_02/065002000" TargetMode="External" /><Relationship Id="rId10" Type="http://schemas.openxmlformats.org/officeDocument/2006/relationships/hyperlink" Target="https://podminky.urs.cz/item/CS_URS_2022_02/082002000" TargetMode="External" /><Relationship Id="rId1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254000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workbookViewId="0" topLeftCell="A1">
      <selection activeCell="AK27" sqref="AK2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71" t="s">
        <v>14</v>
      </c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23"/>
      <c r="AQ5" s="23"/>
      <c r="AR5" s="21"/>
      <c r="BE5" s="36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73" t="s">
        <v>17</v>
      </c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23"/>
      <c r="AQ6" s="23"/>
      <c r="AR6" s="21"/>
      <c r="BE6" s="36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7</v>
      </c>
      <c r="AO7" s="23"/>
      <c r="AP7" s="23"/>
      <c r="AQ7" s="23"/>
      <c r="AR7" s="21"/>
      <c r="BE7" s="369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69"/>
      <c r="BS8" s="18" t="s">
        <v>6</v>
      </c>
    </row>
    <row r="9" spans="2:71" s="1" customFormat="1" ht="29.25" customHeight="1">
      <c r="B9" s="22"/>
      <c r="C9" s="23"/>
      <c r="D9" s="27" t="s">
        <v>25</v>
      </c>
      <c r="E9" s="23"/>
      <c r="F9" s="23"/>
      <c r="G9" s="23"/>
      <c r="H9" s="23"/>
      <c r="I9" s="23"/>
      <c r="J9" s="23"/>
      <c r="K9" s="32" t="s">
        <v>26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27</v>
      </c>
      <c r="AL9" s="23"/>
      <c r="AM9" s="23"/>
      <c r="AN9" s="32" t="s">
        <v>28</v>
      </c>
      <c r="AO9" s="23"/>
      <c r="AP9" s="23"/>
      <c r="AQ9" s="23"/>
      <c r="AR9" s="21"/>
      <c r="BE9" s="369"/>
      <c r="BS9" s="18" t="s">
        <v>6</v>
      </c>
    </row>
    <row r="10" spans="2:71" s="1" customFormat="1" ht="12" customHeight="1">
      <c r="B10" s="22"/>
      <c r="C10" s="23"/>
      <c r="D10" s="30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30</v>
      </c>
      <c r="AL10" s="23"/>
      <c r="AM10" s="23"/>
      <c r="AN10" s="28" t="s">
        <v>31</v>
      </c>
      <c r="AO10" s="23"/>
      <c r="AP10" s="23"/>
      <c r="AQ10" s="23"/>
      <c r="AR10" s="21"/>
      <c r="BE10" s="369"/>
      <c r="BS10" s="18" t="s">
        <v>6</v>
      </c>
    </row>
    <row r="11" spans="2:71" s="1" customFormat="1" ht="18.4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33</v>
      </c>
      <c r="AL11" s="23"/>
      <c r="AM11" s="23"/>
      <c r="AN11" s="28" t="s">
        <v>34</v>
      </c>
      <c r="AO11" s="23"/>
      <c r="AP11" s="23"/>
      <c r="AQ11" s="23"/>
      <c r="AR11" s="21"/>
      <c r="BE11" s="369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69"/>
      <c r="BS12" s="18" t="s">
        <v>6</v>
      </c>
    </row>
    <row r="13" spans="2:71" s="1" customFormat="1" ht="12" customHeight="1">
      <c r="B13" s="22"/>
      <c r="C13" s="23"/>
      <c r="D13" s="30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30</v>
      </c>
      <c r="AL13" s="23"/>
      <c r="AM13" s="23"/>
      <c r="AN13" s="33" t="s">
        <v>36</v>
      </c>
      <c r="AO13" s="23"/>
      <c r="AP13" s="23"/>
      <c r="AQ13" s="23"/>
      <c r="AR13" s="21"/>
      <c r="BE13" s="369"/>
      <c r="BS13" s="18" t="s">
        <v>6</v>
      </c>
    </row>
    <row r="14" spans="2:71" ht="12.75">
      <c r="B14" s="22"/>
      <c r="C14" s="23"/>
      <c r="D14" s="23"/>
      <c r="E14" s="374" t="s">
        <v>36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0" t="s">
        <v>33</v>
      </c>
      <c r="AL14" s="23"/>
      <c r="AM14" s="23"/>
      <c r="AN14" s="33" t="s">
        <v>36</v>
      </c>
      <c r="AO14" s="23"/>
      <c r="AP14" s="23"/>
      <c r="AQ14" s="23"/>
      <c r="AR14" s="21"/>
      <c r="BE14" s="369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69"/>
      <c r="BS15" s="18" t="s">
        <v>4</v>
      </c>
    </row>
    <row r="16" spans="2:71" s="1" customFormat="1" ht="12" customHeight="1">
      <c r="B16" s="22"/>
      <c r="C16" s="23"/>
      <c r="D16" s="30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30</v>
      </c>
      <c r="AL16" s="23"/>
      <c r="AM16" s="23"/>
      <c r="AN16" s="28" t="s">
        <v>38</v>
      </c>
      <c r="AO16" s="23"/>
      <c r="AP16" s="23"/>
      <c r="AQ16" s="23"/>
      <c r="AR16" s="21"/>
      <c r="BE16" s="369"/>
      <c r="BS16" s="18" t="s">
        <v>4</v>
      </c>
    </row>
    <row r="17" spans="2:71" s="1" customFormat="1" ht="18.4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33</v>
      </c>
      <c r="AL17" s="23"/>
      <c r="AM17" s="23"/>
      <c r="AN17" s="28" t="s">
        <v>40</v>
      </c>
      <c r="AO17" s="23"/>
      <c r="AP17" s="23"/>
      <c r="AQ17" s="23"/>
      <c r="AR17" s="21"/>
      <c r="BE17" s="369"/>
      <c r="BS17" s="18" t="s">
        <v>41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69"/>
      <c r="BS18" s="18" t="s">
        <v>6</v>
      </c>
    </row>
    <row r="19" spans="2:71" s="1" customFormat="1" ht="12" customHeight="1">
      <c r="B19" s="22"/>
      <c r="C19" s="23"/>
      <c r="D19" s="30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30</v>
      </c>
      <c r="AL19" s="23"/>
      <c r="AM19" s="23"/>
      <c r="AN19" s="28" t="s">
        <v>43</v>
      </c>
      <c r="AO19" s="23"/>
      <c r="AP19" s="23"/>
      <c r="AQ19" s="23"/>
      <c r="AR19" s="21"/>
      <c r="BE19" s="369"/>
      <c r="BS19" s="18" t="s">
        <v>6</v>
      </c>
    </row>
    <row r="20" spans="2:71" s="1" customFormat="1" ht="18.4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33</v>
      </c>
      <c r="AL20" s="23"/>
      <c r="AM20" s="23"/>
      <c r="AN20" s="28" t="s">
        <v>43</v>
      </c>
      <c r="AO20" s="23"/>
      <c r="AP20" s="23"/>
      <c r="AQ20" s="23"/>
      <c r="AR20" s="21"/>
      <c r="BE20" s="369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69"/>
    </row>
    <row r="22" spans="2:57" s="1" customFormat="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69"/>
    </row>
    <row r="23" spans="2:57" s="1" customFormat="1" ht="47.25" customHeight="1">
      <c r="B23" s="22"/>
      <c r="C23" s="23"/>
      <c r="D23" s="23"/>
      <c r="E23" s="376" t="s">
        <v>45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23"/>
      <c r="AP23" s="23"/>
      <c r="AQ23" s="23"/>
      <c r="AR23" s="21"/>
      <c r="BE23" s="36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69"/>
    </row>
    <row r="25" spans="2:57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69"/>
    </row>
    <row r="26" spans="1:57" s="2" customFormat="1" ht="25.9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0">
        <f>ROUND(AG54,2)</f>
        <v>0</v>
      </c>
      <c r="AL26" s="361"/>
      <c r="AM26" s="361"/>
      <c r="AN26" s="361"/>
      <c r="AO26" s="361"/>
      <c r="AP26" s="38"/>
      <c r="AQ26" s="38"/>
      <c r="AR26" s="41"/>
      <c r="BE26" s="36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9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2" t="s">
        <v>47</v>
      </c>
      <c r="M28" s="362"/>
      <c r="N28" s="362"/>
      <c r="O28" s="362"/>
      <c r="P28" s="362"/>
      <c r="Q28" s="38"/>
      <c r="R28" s="38"/>
      <c r="S28" s="38"/>
      <c r="T28" s="38"/>
      <c r="U28" s="38"/>
      <c r="V28" s="38"/>
      <c r="W28" s="362" t="s">
        <v>48</v>
      </c>
      <c r="X28" s="362"/>
      <c r="Y28" s="362"/>
      <c r="Z28" s="362"/>
      <c r="AA28" s="362"/>
      <c r="AB28" s="362"/>
      <c r="AC28" s="362"/>
      <c r="AD28" s="362"/>
      <c r="AE28" s="362"/>
      <c r="AF28" s="38"/>
      <c r="AG28" s="38"/>
      <c r="AH28" s="38"/>
      <c r="AI28" s="38"/>
      <c r="AJ28" s="38"/>
      <c r="AK28" s="362" t="s">
        <v>49</v>
      </c>
      <c r="AL28" s="362"/>
      <c r="AM28" s="362"/>
      <c r="AN28" s="362"/>
      <c r="AO28" s="362"/>
      <c r="AP28" s="38"/>
      <c r="AQ28" s="38"/>
      <c r="AR28" s="41"/>
      <c r="BE28" s="369"/>
    </row>
    <row r="29" spans="2:57" s="3" customFormat="1" ht="14.45" customHeight="1">
      <c r="B29" s="42"/>
      <c r="C29" s="43"/>
      <c r="D29" s="30" t="s">
        <v>50</v>
      </c>
      <c r="E29" s="43"/>
      <c r="F29" s="30" t="s">
        <v>51</v>
      </c>
      <c r="G29" s="43"/>
      <c r="H29" s="43"/>
      <c r="I29" s="43"/>
      <c r="J29" s="43"/>
      <c r="K29" s="43"/>
      <c r="L29" s="353">
        <v>0.21</v>
      </c>
      <c r="M29" s="352"/>
      <c r="N29" s="352"/>
      <c r="O29" s="352"/>
      <c r="P29" s="352"/>
      <c r="Q29" s="43"/>
      <c r="R29" s="43"/>
      <c r="S29" s="43"/>
      <c r="T29" s="43"/>
      <c r="U29" s="43"/>
      <c r="V29" s="43"/>
      <c r="W29" s="351">
        <f>ROUND(AZ54,2)</f>
        <v>0</v>
      </c>
      <c r="X29" s="352"/>
      <c r="Y29" s="352"/>
      <c r="Z29" s="352"/>
      <c r="AA29" s="352"/>
      <c r="AB29" s="352"/>
      <c r="AC29" s="352"/>
      <c r="AD29" s="352"/>
      <c r="AE29" s="352"/>
      <c r="AF29" s="43"/>
      <c r="AG29" s="43"/>
      <c r="AH29" s="43"/>
      <c r="AI29" s="43"/>
      <c r="AJ29" s="43"/>
      <c r="AK29" s="351">
        <f>ROUND(AV54,2)</f>
        <v>0</v>
      </c>
      <c r="AL29" s="352"/>
      <c r="AM29" s="352"/>
      <c r="AN29" s="352"/>
      <c r="AO29" s="352"/>
      <c r="AP29" s="43"/>
      <c r="AQ29" s="43"/>
      <c r="AR29" s="44"/>
      <c r="BE29" s="370"/>
    </row>
    <row r="30" spans="2:57" s="3" customFormat="1" ht="14.45" customHeight="1">
      <c r="B30" s="42"/>
      <c r="C30" s="43"/>
      <c r="D30" s="43"/>
      <c r="E30" s="43"/>
      <c r="F30" s="30" t="s">
        <v>52</v>
      </c>
      <c r="G30" s="43"/>
      <c r="H30" s="43"/>
      <c r="I30" s="43"/>
      <c r="J30" s="43"/>
      <c r="K30" s="43"/>
      <c r="L30" s="353">
        <v>0.15</v>
      </c>
      <c r="M30" s="352"/>
      <c r="N30" s="352"/>
      <c r="O30" s="352"/>
      <c r="P30" s="352"/>
      <c r="Q30" s="43"/>
      <c r="R30" s="43"/>
      <c r="S30" s="43"/>
      <c r="T30" s="43"/>
      <c r="U30" s="43"/>
      <c r="V30" s="43"/>
      <c r="W30" s="351">
        <f>ROUND(BA54,2)</f>
        <v>0</v>
      </c>
      <c r="X30" s="352"/>
      <c r="Y30" s="352"/>
      <c r="Z30" s="352"/>
      <c r="AA30" s="352"/>
      <c r="AB30" s="352"/>
      <c r="AC30" s="352"/>
      <c r="AD30" s="352"/>
      <c r="AE30" s="352"/>
      <c r="AF30" s="43"/>
      <c r="AG30" s="43"/>
      <c r="AH30" s="43"/>
      <c r="AI30" s="43"/>
      <c r="AJ30" s="43"/>
      <c r="AK30" s="351">
        <f>ROUND(AW54,2)</f>
        <v>0</v>
      </c>
      <c r="AL30" s="352"/>
      <c r="AM30" s="352"/>
      <c r="AN30" s="352"/>
      <c r="AO30" s="352"/>
      <c r="AP30" s="43"/>
      <c r="AQ30" s="43"/>
      <c r="AR30" s="44"/>
      <c r="BE30" s="370"/>
    </row>
    <row r="31" spans="2:57" s="3" customFormat="1" ht="14.45" customHeight="1" hidden="1">
      <c r="B31" s="42"/>
      <c r="C31" s="43"/>
      <c r="D31" s="43"/>
      <c r="E31" s="43"/>
      <c r="F31" s="30" t="s">
        <v>53</v>
      </c>
      <c r="G31" s="43"/>
      <c r="H31" s="43"/>
      <c r="I31" s="43"/>
      <c r="J31" s="43"/>
      <c r="K31" s="43"/>
      <c r="L31" s="353">
        <v>0.21</v>
      </c>
      <c r="M31" s="352"/>
      <c r="N31" s="352"/>
      <c r="O31" s="352"/>
      <c r="P31" s="352"/>
      <c r="Q31" s="43"/>
      <c r="R31" s="43"/>
      <c r="S31" s="43"/>
      <c r="T31" s="43"/>
      <c r="U31" s="43"/>
      <c r="V31" s="43"/>
      <c r="W31" s="351">
        <f>ROUND(BB54,2)</f>
        <v>0</v>
      </c>
      <c r="X31" s="352"/>
      <c r="Y31" s="352"/>
      <c r="Z31" s="352"/>
      <c r="AA31" s="352"/>
      <c r="AB31" s="352"/>
      <c r="AC31" s="352"/>
      <c r="AD31" s="352"/>
      <c r="AE31" s="352"/>
      <c r="AF31" s="43"/>
      <c r="AG31" s="43"/>
      <c r="AH31" s="43"/>
      <c r="AI31" s="43"/>
      <c r="AJ31" s="43"/>
      <c r="AK31" s="351">
        <v>0</v>
      </c>
      <c r="AL31" s="352"/>
      <c r="AM31" s="352"/>
      <c r="AN31" s="352"/>
      <c r="AO31" s="352"/>
      <c r="AP31" s="43"/>
      <c r="AQ31" s="43"/>
      <c r="AR31" s="44"/>
      <c r="BE31" s="370"/>
    </row>
    <row r="32" spans="2:57" s="3" customFormat="1" ht="14.45" customHeight="1" hidden="1">
      <c r="B32" s="42"/>
      <c r="C32" s="43"/>
      <c r="D32" s="43"/>
      <c r="E32" s="43"/>
      <c r="F32" s="30" t="s">
        <v>54</v>
      </c>
      <c r="G32" s="43"/>
      <c r="H32" s="43"/>
      <c r="I32" s="43"/>
      <c r="J32" s="43"/>
      <c r="K32" s="43"/>
      <c r="L32" s="353">
        <v>0.15</v>
      </c>
      <c r="M32" s="352"/>
      <c r="N32" s="352"/>
      <c r="O32" s="352"/>
      <c r="P32" s="352"/>
      <c r="Q32" s="43"/>
      <c r="R32" s="43"/>
      <c r="S32" s="43"/>
      <c r="T32" s="43"/>
      <c r="U32" s="43"/>
      <c r="V32" s="43"/>
      <c r="W32" s="351">
        <f>ROUND(BC54,2)</f>
        <v>0</v>
      </c>
      <c r="X32" s="352"/>
      <c r="Y32" s="352"/>
      <c r="Z32" s="352"/>
      <c r="AA32" s="352"/>
      <c r="AB32" s="352"/>
      <c r="AC32" s="352"/>
      <c r="AD32" s="352"/>
      <c r="AE32" s="352"/>
      <c r="AF32" s="43"/>
      <c r="AG32" s="43"/>
      <c r="AH32" s="43"/>
      <c r="AI32" s="43"/>
      <c r="AJ32" s="43"/>
      <c r="AK32" s="351">
        <v>0</v>
      </c>
      <c r="AL32" s="352"/>
      <c r="AM32" s="352"/>
      <c r="AN32" s="352"/>
      <c r="AO32" s="352"/>
      <c r="AP32" s="43"/>
      <c r="AQ32" s="43"/>
      <c r="AR32" s="44"/>
      <c r="BE32" s="370"/>
    </row>
    <row r="33" spans="2:44" s="3" customFormat="1" ht="14.45" customHeight="1" hidden="1">
      <c r="B33" s="42"/>
      <c r="C33" s="43"/>
      <c r="D33" s="43"/>
      <c r="E33" s="43"/>
      <c r="F33" s="30" t="s">
        <v>55</v>
      </c>
      <c r="G33" s="43"/>
      <c r="H33" s="43"/>
      <c r="I33" s="43"/>
      <c r="J33" s="43"/>
      <c r="K33" s="43"/>
      <c r="L33" s="353">
        <v>0</v>
      </c>
      <c r="M33" s="352"/>
      <c r="N33" s="352"/>
      <c r="O33" s="352"/>
      <c r="P33" s="352"/>
      <c r="Q33" s="43"/>
      <c r="R33" s="43"/>
      <c r="S33" s="43"/>
      <c r="T33" s="43"/>
      <c r="U33" s="43"/>
      <c r="V33" s="43"/>
      <c r="W33" s="351">
        <f>ROUND(BD54,2)</f>
        <v>0</v>
      </c>
      <c r="X33" s="352"/>
      <c r="Y33" s="352"/>
      <c r="Z33" s="352"/>
      <c r="AA33" s="352"/>
      <c r="AB33" s="352"/>
      <c r="AC33" s="352"/>
      <c r="AD33" s="352"/>
      <c r="AE33" s="352"/>
      <c r="AF33" s="43"/>
      <c r="AG33" s="43"/>
      <c r="AH33" s="43"/>
      <c r="AI33" s="43"/>
      <c r="AJ33" s="43"/>
      <c r="AK33" s="351">
        <v>0</v>
      </c>
      <c r="AL33" s="352"/>
      <c r="AM33" s="352"/>
      <c r="AN33" s="352"/>
      <c r="AO33" s="352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57</v>
      </c>
      <c r="U35" s="47"/>
      <c r="V35" s="47"/>
      <c r="W35" s="47"/>
      <c r="X35" s="367" t="s">
        <v>58</v>
      </c>
      <c r="Y35" s="365"/>
      <c r="Z35" s="365"/>
      <c r="AA35" s="365"/>
      <c r="AB35" s="365"/>
      <c r="AC35" s="47"/>
      <c r="AD35" s="47"/>
      <c r="AE35" s="47"/>
      <c r="AF35" s="47"/>
      <c r="AG35" s="47"/>
      <c r="AH35" s="47"/>
      <c r="AI35" s="47"/>
      <c r="AJ35" s="47"/>
      <c r="AK35" s="364">
        <f>SUM(AK26:AK33)</f>
        <v>0</v>
      </c>
      <c r="AL35" s="365"/>
      <c r="AM35" s="365"/>
      <c r="AN35" s="365"/>
      <c r="AO35" s="366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22-07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4" t="str">
        <f>K6</f>
        <v>SO 01 - Oprava mostu v km 10,764 na trati Kutná Hora-Zruč n/S</v>
      </c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356" t="str">
        <f>IF(AN8="","",AN8)</f>
        <v>23. 11. 2022</v>
      </c>
      <c r="AN47" s="356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0" t="s">
        <v>29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Správa železnic, státní organizace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37</v>
      </c>
      <c r="AJ49" s="38"/>
      <c r="AK49" s="38"/>
      <c r="AL49" s="38"/>
      <c r="AM49" s="342" t="str">
        <f>IF(E17="","",E17)</f>
        <v>DIPONT s.r.o.</v>
      </c>
      <c r="AN49" s="343"/>
      <c r="AO49" s="343"/>
      <c r="AP49" s="343"/>
      <c r="AQ49" s="38"/>
      <c r="AR49" s="41"/>
      <c r="AS49" s="336" t="s">
        <v>60</v>
      </c>
      <c r="AT49" s="337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0" t="s">
        <v>35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42</v>
      </c>
      <c r="AJ50" s="38"/>
      <c r="AK50" s="38"/>
      <c r="AL50" s="38"/>
      <c r="AM50" s="342" t="str">
        <f>IF(E20="","",E20)</f>
        <v xml:space="preserve"> </v>
      </c>
      <c r="AN50" s="343"/>
      <c r="AO50" s="343"/>
      <c r="AP50" s="343"/>
      <c r="AQ50" s="38"/>
      <c r="AR50" s="41"/>
      <c r="AS50" s="338"/>
      <c r="AT50" s="339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0"/>
      <c r="AT51" s="341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4" t="s">
        <v>61</v>
      </c>
      <c r="D52" s="345"/>
      <c r="E52" s="345"/>
      <c r="F52" s="345"/>
      <c r="G52" s="345"/>
      <c r="H52" s="68"/>
      <c r="I52" s="347" t="s">
        <v>62</v>
      </c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6" t="s">
        <v>63</v>
      </c>
      <c r="AH52" s="345"/>
      <c r="AI52" s="345"/>
      <c r="AJ52" s="345"/>
      <c r="AK52" s="345"/>
      <c r="AL52" s="345"/>
      <c r="AM52" s="345"/>
      <c r="AN52" s="347" t="s">
        <v>64</v>
      </c>
      <c r="AO52" s="345"/>
      <c r="AP52" s="345"/>
      <c r="AQ52" s="69" t="s">
        <v>65</v>
      </c>
      <c r="AR52" s="41"/>
      <c r="AS52" s="70" t="s">
        <v>66</v>
      </c>
      <c r="AT52" s="71" t="s">
        <v>67</v>
      </c>
      <c r="AU52" s="71" t="s">
        <v>68</v>
      </c>
      <c r="AV52" s="71" t="s">
        <v>69</v>
      </c>
      <c r="AW52" s="71" t="s">
        <v>70</v>
      </c>
      <c r="AX52" s="71" t="s">
        <v>71</v>
      </c>
      <c r="AY52" s="71" t="s">
        <v>72</v>
      </c>
      <c r="AZ52" s="71" t="s">
        <v>73</v>
      </c>
      <c r="BA52" s="71" t="s">
        <v>74</v>
      </c>
      <c r="BB52" s="71" t="s">
        <v>75</v>
      </c>
      <c r="BC52" s="71" t="s">
        <v>76</v>
      </c>
      <c r="BD52" s="72" t="s">
        <v>77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34">
        <f>ROUND(AG55,2)</f>
        <v>0</v>
      </c>
      <c r="AH54" s="334"/>
      <c r="AI54" s="334"/>
      <c r="AJ54" s="334"/>
      <c r="AK54" s="334"/>
      <c r="AL54" s="334"/>
      <c r="AM54" s="334"/>
      <c r="AN54" s="335">
        <f aca="true" t="shared" si="0" ref="AN54:AN59">SUM(AG54,AT54)</f>
        <v>0</v>
      </c>
      <c r="AO54" s="335"/>
      <c r="AP54" s="335"/>
      <c r="AQ54" s="80" t="s">
        <v>43</v>
      </c>
      <c r="AR54" s="81"/>
      <c r="AS54" s="82">
        <f>ROUND(AS55,2)</f>
        <v>0</v>
      </c>
      <c r="AT54" s="83">
        <f aca="true" t="shared" si="1" ref="AT54:AT59"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79</v>
      </c>
      <c r="BT54" s="86" t="s">
        <v>80</v>
      </c>
      <c r="BU54" s="87" t="s">
        <v>81</v>
      </c>
      <c r="BV54" s="86" t="s">
        <v>82</v>
      </c>
      <c r="BW54" s="86" t="s">
        <v>5</v>
      </c>
      <c r="BX54" s="86" t="s">
        <v>83</v>
      </c>
      <c r="CL54" s="86" t="s">
        <v>19</v>
      </c>
    </row>
    <row r="55" spans="2:91" s="7" customFormat="1" ht="24.75" customHeight="1">
      <c r="B55" s="88"/>
      <c r="C55" s="89"/>
      <c r="D55" s="333" t="s">
        <v>14</v>
      </c>
      <c r="E55" s="333"/>
      <c r="F55" s="333"/>
      <c r="G55" s="333"/>
      <c r="H55" s="333"/>
      <c r="I55" s="90"/>
      <c r="J55" s="333" t="s">
        <v>17</v>
      </c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57">
        <f>ROUND(SUM(AG56:AG59),2)</f>
        <v>0</v>
      </c>
      <c r="AH55" s="358"/>
      <c r="AI55" s="358"/>
      <c r="AJ55" s="358"/>
      <c r="AK55" s="358"/>
      <c r="AL55" s="358"/>
      <c r="AM55" s="358"/>
      <c r="AN55" s="359">
        <f t="shared" si="0"/>
        <v>0</v>
      </c>
      <c r="AO55" s="358"/>
      <c r="AP55" s="358"/>
      <c r="AQ55" s="91" t="s">
        <v>84</v>
      </c>
      <c r="AR55" s="92"/>
      <c r="AS55" s="93">
        <f>ROUND(SUM(AS56:AS59),2)</f>
        <v>0</v>
      </c>
      <c r="AT55" s="94">
        <f t="shared" si="1"/>
        <v>0</v>
      </c>
      <c r="AU55" s="95">
        <f>ROUND(SUM(AU56:AU59),5)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ROUND(SUM(AZ56:AZ59),2)</f>
        <v>0</v>
      </c>
      <c r="BA55" s="94">
        <f>ROUND(SUM(BA56:BA59),2)</f>
        <v>0</v>
      </c>
      <c r="BB55" s="94">
        <f>ROUND(SUM(BB56:BB59),2)</f>
        <v>0</v>
      </c>
      <c r="BC55" s="94">
        <f>ROUND(SUM(BC56:BC59),2)</f>
        <v>0</v>
      </c>
      <c r="BD55" s="96">
        <f>ROUND(SUM(BD56:BD59),2)</f>
        <v>0</v>
      </c>
      <c r="BS55" s="97" t="s">
        <v>79</v>
      </c>
      <c r="BT55" s="97" t="s">
        <v>85</v>
      </c>
      <c r="BU55" s="97" t="s">
        <v>81</v>
      </c>
      <c r="BV55" s="97" t="s">
        <v>82</v>
      </c>
      <c r="BW55" s="97" t="s">
        <v>86</v>
      </c>
      <c r="BX55" s="97" t="s">
        <v>5</v>
      </c>
      <c r="CL55" s="97" t="s">
        <v>19</v>
      </c>
      <c r="CM55" s="97" t="s">
        <v>87</v>
      </c>
    </row>
    <row r="56" spans="1:90" s="4" customFormat="1" ht="35.25" customHeight="1">
      <c r="A56" s="98" t="s">
        <v>88</v>
      </c>
      <c r="B56" s="53"/>
      <c r="C56" s="99"/>
      <c r="D56" s="99"/>
      <c r="E56" s="348" t="s">
        <v>89</v>
      </c>
      <c r="F56" s="348"/>
      <c r="G56" s="348"/>
      <c r="H56" s="348"/>
      <c r="I56" s="348"/>
      <c r="J56" s="99"/>
      <c r="K56" s="348" t="s">
        <v>90</v>
      </c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9">
        <f>'22-07-1 - SO 01 - 001.1 -...'!J32</f>
        <v>0</v>
      </c>
      <c r="AH56" s="350"/>
      <c r="AI56" s="350"/>
      <c r="AJ56" s="350"/>
      <c r="AK56" s="350"/>
      <c r="AL56" s="350"/>
      <c r="AM56" s="350"/>
      <c r="AN56" s="349">
        <f t="shared" si="0"/>
        <v>0</v>
      </c>
      <c r="AO56" s="350"/>
      <c r="AP56" s="350"/>
      <c r="AQ56" s="100" t="s">
        <v>91</v>
      </c>
      <c r="AR56" s="55"/>
      <c r="AS56" s="101">
        <v>0</v>
      </c>
      <c r="AT56" s="102">
        <f t="shared" si="1"/>
        <v>0</v>
      </c>
      <c r="AU56" s="103">
        <f>'22-07-1 - SO 01 - 001.1 -...'!P99</f>
        <v>0</v>
      </c>
      <c r="AV56" s="102">
        <f>'22-07-1 - SO 01 - 001.1 -...'!J35</f>
        <v>0</v>
      </c>
      <c r="AW56" s="102">
        <f>'22-07-1 - SO 01 - 001.1 -...'!J36</f>
        <v>0</v>
      </c>
      <c r="AX56" s="102">
        <f>'22-07-1 - SO 01 - 001.1 -...'!J37</f>
        <v>0</v>
      </c>
      <c r="AY56" s="102">
        <f>'22-07-1 - SO 01 - 001.1 -...'!J38</f>
        <v>0</v>
      </c>
      <c r="AZ56" s="102">
        <f>'22-07-1 - SO 01 - 001.1 -...'!F35</f>
        <v>0</v>
      </c>
      <c r="BA56" s="102">
        <f>'22-07-1 - SO 01 - 001.1 -...'!F36</f>
        <v>0</v>
      </c>
      <c r="BB56" s="102">
        <f>'22-07-1 - SO 01 - 001.1 -...'!F37</f>
        <v>0</v>
      </c>
      <c r="BC56" s="102">
        <f>'22-07-1 - SO 01 - 001.1 -...'!F38</f>
        <v>0</v>
      </c>
      <c r="BD56" s="104">
        <f>'22-07-1 - SO 01 - 001.1 -...'!F39</f>
        <v>0</v>
      </c>
      <c r="BT56" s="105" t="s">
        <v>87</v>
      </c>
      <c r="BV56" s="105" t="s">
        <v>82</v>
      </c>
      <c r="BW56" s="105" t="s">
        <v>92</v>
      </c>
      <c r="BX56" s="105" t="s">
        <v>86</v>
      </c>
      <c r="CL56" s="105" t="s">
        <v>19</v>
      </c>
    </row>
    <row r="57" spans="1:90" s="4" customFormat="1" ht="35.25" customHeight="1">
      <c r="A57" s="98" t="s">
        <v>88</v>
      </c>
      <c r="B57" s="53"/>
      <c r="C57" s="99"/>
      <c r="D57" s="99"/>
      <c r="E57" s="348" t="s">
        <v>93</v>
      </c>
      <c r="F57" s="348"/>
      <c r="G57" s="348"/>
      <c r="H57" s="348"/>
      <c r="I57" s="348"/>
      <c r="J57" s="99"/>
      <c r="K57" s="348" t="s">
        <v>94</v>
      </c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9">
        <f>'22-07-2 - SO 01 - 001.2 -...'!J32</f>
        <v>0</v>
      </c>
      <c r="AH57" s="350"/>
      <c r="AI57" s="350"/>
      <c r="AJ57" s="350"/>
      <c r="AK57" s="350"/>
      <c r="AL57" s="350"/>
      <c r="AM57" s="350"/>
      <c r="AN57" s="349">
        <f t="shared" si="0"/>
        <v>0</v>
      </c>
      <c r="AO57" s="350"/>
      <c r="AP57" s="350"/>
      <c r="AQ57" s="100" t="s">
        <v>91</v>
      </c>
      <c r="AR57" s="55"/>
      <c r="AS57" s="101">
        <v>0</v>
      </c>
      <c r="AT57" s="102">
        <f t="shared" si="1"/>
        <v>0</v>
      </c>
      <c r="AU57" s="103">
        <f>'22-07-2 - SO 01 - 001.2 -...'!P88</f>
        <v>0</v>
      </c>
      <c r="AV57" s="102">
        <f>'22-07-2 - SO 01 - 001.2 -...'!J35</f>
        <v>0</v>
      </c>
      <c r="AW57" s="102">
        <f>'22-07-2 - SO 01 - 001.2 -...'!J36</f>
        <v>0</v>
      </c>
      <c r="AX57" s="102">
        <f>'22-07-2 - SO 01 - 001.2 -...'!J37</f>
        <v>0</v>
      </c>
      <c r="AY57" s="102">
        <f>'22-07-2 - SO 01 - 001.2 -...'!J38</f>
        <v>0</v>
      </c>
      <c r="AZ57" s="102">
        <f>'22-07-2 - SO 01 - 001.2 -...'!F35</f>
        <v>0</v>
      </c>
      <c r="BA57" s="102">
        <f>'22-07-2 - SO 01 - 001.2 -...'!F36</f>
        <v>0</v>
      </c>
      <c r="BB57" s="102">
        <f>'22-07-2 - SO 01 - 001.2 -...'!F37</f>
        <v>0</v>
      </c>
      <c r="BC57" s="102">
        <f>'22-07-2 - SO 01 - 001.2 -...'!F38</f>
        <v>0</v>
      </c>
      <c r="BD57" s="104">
        <f>'22-07-2 - SO 01 - 001.2 -...'!F39</f>
        <v>0</v>
      </c>
      <c r="BT57" s="105" t="s">
        <v>87</v>
      </c>
      <c r="BV57" s="105" t="s">
        <v>82</v>
      </c>
      <c r="BW57" s="105" t="s">
        <v>95</v>
      </c>
      <c r="BX57" s="105" t="s">
        <v>86</v>
      </c>
      <c r="CL57" s="105" t="s">
        <v>19</v>
      </c>
    </row>
    <row r="58" spans="1:90" s="4" customFormat="1" ht="23.25" customHeight="1">
      <c r="A58" s="98" t="s">
        <v>88</v>
      </c>
      <c r="B58" s="53"/>
      <c r="C58" s="99"/>
      <c r="D58" s="99"/>
      <c r="E58" s="348" t="s">
        <v>96</v>
      </c>
      <c r="F58" s="348"/>
      <c r="G58" s="348"/>
      <c r="H58" s="348"/>
      <c r="I58" s="348"/>
      <c r="J58" s="99"/>
      <c r="K58" s="348" t="s">
        <v>97</v>
      </c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9">
        <f>'22-07-3 - SO 01 - 001.3 -...'!J32</f>
        <v>0</v>
      </c>
      <c r="AH58" s="350"/>
      <c r="AI58" s="350"/>
      <c r="AJ58" s="350"/>
      <c r="AK58" s="350"/>
      <c r="AL58" s="350"/>
      <c r="AM58" s="350"/>
      <c r="AN58" s="349">
        <f t="shared" si="0"/>
        <v>0</v>
      </c>
      <c r="AO58" s="350"/>
      <c r="AP58" s="350"/>
      <c r="AQ58" s="100" t="s">
        <v>91</v>
      </c>
      <c r="AR58" s="55"/>
      <c r="AS58" s="101">
        <v>0</v>
      </c>
      <c r="AT58" s="102">
        <f t="shared" si="1"/>
        <v>0</v>
      </c>
      <c r="AU58" s="103">
        <f>'22-07-3 - SO 01 - 001.3 -...'!P91</f>
        <v>0</v>
      </c>
      <c r="AV58" s="102">
        <f>'22-07-3 - SO 01 - 001.3 -...'!J35</f>
        <v>0</v>
      </c>
      <c r="AW58" s="102">
        <f>'22-07-3 - SO 01 - 001.3 -...'!J36</f>
        <v>0</v>
      </c>
      <c r="AX58" s="102">
        <f>'22-07-3 - SO 01 - 001.3 -...'!J37</f>
        <v>0</v>
      </c>
      <c r="AY58" s="102">
        <f>'22-07-3 - SO 01 - 001.3 -...'!J38</f>
        <v>0</v>
      </c>
      <c r="AZ58" s="102">
        <f>'22-07-3 - SO 01 - 001.3 -...'!F35</f>
        <v>0</v>
      </c>
      <c r="BA58" s="102">
        <f>'22-07-3 - SO 01 - 001.3 -...'!F36</f>
        <v>0</v>
      </c>
      <c r="BB58" s="102">
        <f>'22-07-3 - SO 01 - 001.3 -...'!F37</f>
        <v>0</v>
      </c>
      <c r="BC58" s="102">
        <f>'22-07-3 - SO 01 - 001.3 -...'!F38</f>
        <v>0</v>
      </c>
      <c r="BD58" s="104">
        <f>'22-07-3 - SO 01 - 001.3 -...'!F39</f>
        <v>0</v>
      </c>
      <c r="BT58" s="105" t="s">
        <v>87</v>
      </c>
      <c r="BV58" s="105" t="s">
        <v>82</v>
      </c>
      <c r="BW58" s="105" t="s">
        <v>98</v>
      </c>
      <c r="BX58" s="105" t="s">
        <v>86</v>
      </c>
      <c r="CL58" s="105" t="s">
        <v>19</v>
      </c>
    </row>
    <row r="59" spans="1:90" s="4" customFormat="1" ht="35.25" customHeight="1">
      <c r="A59" s="98" t="s">
        <v>88</v>
      </c>
      <c r="B59" s="53"/>
      <c r="C59" s="99"/>
      <c r="D59" s="99"/>
      <c r="E59" s="348" t="s">
        <v>99</v>
      </c>
      <c r="F59" s="348"/>
      <c r="G59" s="348"/>
      <c r="H59" s="348"/>
      <c r="I59" s="348"/>
      <c r="J59" s="99"/>
      <c r="K59" s="348" t="s">
        <v>100</v>
      </c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9">
        <f>'22-07-4 - SO 01 - 001.4 -...'!J32</f>
        <v>0</v>
      </c>
      <c r="AH59" s="350"/>
      <c r="AI59" s="350"/>
      <c r="AJ59" s="350"/>
      <c r="AK59" s="350"/>
      <c r="AL59" s="350"/>
      <c r="AM59" s="350"/>
      <c r="AN59" s="349">
        <f t="shared" si="0"/>
        <v>0</v>
      </c>
      <c r="AO59" s="350"/>
      <c r="AP59" s="350"/>
      <c r="AQ59" s="100" t="s">
        <v>91</v>
      </c>
      <c r="AR59" s="55"/>
      <c r="AS59" s="106">
        <v>0</v>
      </c>
      <c r="AT59" s="107">
        <f t="shared" si="1"/>
        <v>0</v>
      </c>
      <c r="AU59" s="108">
        <f>'22-07-4 - SO 01 - 001.4 -...'!P87</f>
        <v>0</v>
      </c>
      <c r="AV59" s="107">
        <f>'22-07-4 - SO 01 - 001.4 -...'!J35</f>
        <v>0</v>
      </c>
      <c r="AW59" s="107">
        <f>'22-07-4 - SO 01 - 001.4 -...'!J36</f>
        <v>0</v>
      </c>
      <c r="AX59" s="107">
        <f>'22-07-4 - SO 01 - 001.4 -...'!J37</f>
        <v>0</v>
      </c>
      <c r="AY59" s="107">
        <f>'22-07-4 - SO 01 - 001.4 -...'!J38</f>
        <v>0</v>
      </c>
      <c r="AZ59" s="107">
        <f>'22-07-4 - SO 01 - 001.4 -...'!F35</f>
        <v>0</v>
      </c>
      <c r="BA59" s="107">
        <f>'22-07-4 - SO 01 - 001.4 -...'!F36</f>
        <v>0</v>
      </c>
      <c r="BB59" s="107">
        <f>'22-07-4 - SO 01 - 001.4 -...'!F37</f>
        <v>0</v>
      </c>
      <c r="BC59" s="107">
        <f>'22-07-4 - SO 01 - 001.4 -...'!F38</f>
        <v>0</v>
      </c>
      <c r="BD59" s="109">
        <f>'22-07-4 - SO 01 - 001.4 -...'!F39</f>
        <v>0</v>
      </c>
      <c r="BT59" s="105" t="s">
        <v>87</v>
      </c>
      <c r="BV59" s="105" t="s">
        <v>82</v>
      </c>
      <c r="BW59" s="105" t="s">
        <v>101</v>
      </c>
      <c r="BX59" s="105" t="s">
        <v>86</v>
      </c>
      <c r="CL59" s="105" t="s">
        <v>19</v>
      </c>
    </row>
    <row r="60" spans="1:57" s="2" customFormat="1" ht="30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s="2" customFormat="1" ht="6.95" customHeight="1">
      <c r="A61" s="36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</sheetData>
  <sheetProtection algorithmName="SHA-512" hashValue="owy7yNmexTb51kUdFbV574FTRbbrwjtaJO8Ao8TBKyy8EVpf4fcHvo2+GtjtWUUlGxmoBFU0DssVekNIhcah8A==" saltValue="EbmXP5/WPq/tcznfRVxky1xnWKLakED8Bu0jpjPuX/Ws7Dd+hx3OqvL92cCiA0Fd2XjLGRMkv+8xmaCcxsDj6Q==" spinCount="100000" sheet="1" objects="1" scenarios="1" formatColumns="0" formatRows="0"/>
  <mergeCells count="58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58:AM58"/>
    <mergeCell ref="AN58:AP58"/>
    <mergeCell ref="AN56:AP56"/>
    <mergeCell ref="L45:AO45"/>
    <mergeCell ref="AM47:AN47"/>
    <mergeCell ref="AG55:AM55"/>
    <mergeCell ref="AN55:AP55"/>
    <mergeCell ref="J55:AF55"/>
    <mergeCell ref="E58:I58"/>
    <mergeCell ref="K58:AF58"/>
    <mergeCell ref="AN59:AP59"/>
    <mergeCell ref="AG59:AM59"/>
    <mergeCell ref="E59:I59"/>
    <mergeCell ref="K59:AF59"/>
    <mergeCell ref="E56:I56"/>
    <mergeCell ref="K56:AF56"/>
    <mergeCell ref="AG56:AM56"/>
    <mergeCell ref="K57:AF57"/>
    <mergeCell ref="AN57:AP57"/>
    <mergeCell ref="E57:I57"/>
    <mergeCell ref="AG57:AM57"/>
    <mergeCell ref="D55:H55"/>
    <mergeCell ref="AG54:AM54"/>
    <mergeCell ref="AN54:AP54"/>
    <mergeCell ref="AS49:AT51"/>
    <mergeCell ref="AM49:AP49"/>
    <mergeCell ref="AM50:AP50"/>
    <mergeCell ref="C52:G52"/>
    <mergeCell ref="AG52:AM52"/>
    <mergeCell ref="AN52:AP52"/>
    <mergeCell ref="I52:AF52"/>
  </mergeCells>
  <hyperlinks>
    <hyperlink ref="A56" location="'22-07-1 - SO 01 - 001.1 -...'!C2" display="/"/>
    <hyperlink ref="A57" location="'22-07-2 - SO 01 - 001.2 -...'!C2" display="/"/>
    <hyperlink ref="A58" location="'22-07-3 - SO 01 - 001.3 -...'!C2" display="/"/>
    <hyperlink ref="A59" location="'22-07-4 - SO 01 - 001.4 -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0"/>
  <sheetViews>
    <sheetView showGridLines="0" workbookViewId="0" topLeftCell="A1">
      <selection activeCell="I397" sqref="I39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8" t="s">
        <v>92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87</v>
      </c>
    </row>
    <row r="4" spans="2:46" s="1" customFormat="1" ht="24.95" customHeight="1">
      <c r="B4" s="21"/>
      <c r="D4" s="112" t="s">
        <v>102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80" t="str">
        <f>'Rekapitulace zakázky'!K6</f>
        <v>SO 01 - Oprava mostu v km 10,764 na trati Kutná Hora-Zruč n/S</v>
      </c>
      <c r="F7" s="381"/>
      <c r="G7" s="381"/>
      <c r="H7" s="381"/>
      <c r="L7" s="21"/>
    </row>
    <row r="8" spans="2:12" s="1" customFormat="1" ht="12" customHeight="1">
      <c r="B8" s="21"/>
      <c r="D8" s="114" t="s">
        <v>103</v>
      </c>
      <c r="L8" s="21"/>
    </row>
    <row r="9" spans="1:31" s="2" customFormat="1" ht="16.5" customHeight="1">
      <c r="A9" s="36"/>
      <c r="B9" s="41"/>
      <c r="C9" s="36"/>
      <c r="D9" s="36"/>
      <c r="E9" s="380" t="s">
        <v>104</v>
      </c>
      <c r="F9" s="382"/>
      <c r="G9" s="382"/>
      <c r="H9" s="38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3" t="s">
        <v>106</v>
      </c>
      <c r="F11" s="382"/>
      <c r="G11" s="382"/>
      <c r="H11" s="38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zakázky'!AN8</f>
        <v>23. 11. 2022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117" t="s">
        <v>25</v>
      </c>
      <c r="E15" s="36"/>
      <c r="F15" s="118" t="s">
        <v>107</v>
      </c>
      <c r="G15" s="36"/>
      <c r="H15" s="36"/>
      <c r="I15" s="117" t="s">
        <v>27</v>
      </c>
      <c r="J15" s="118" t="s">
        <v>28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29</v>
      </c>
      <c r="E16" s="36"/>
      <c r="F16" s="36"/>
      <c r="G16" s="36"/>
      <c r="H16" s="36"/>
      <c r="I16" s="114" t="s">
        <v>30</v>
      </c>
      <c r="J16" s="105" t="s">
        <v>31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4" t="s">
        <v>33</v>
      </c>
      <c r="J17" s="105" t="s">
        <v>34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35</v>
      </c>
      <c r="E19" s="36"/>
      <c r="F19" s="36"/>
      <c r="G19" s="36"/>
      <c r="H19" s="36"/>
      <c r="I19" s="114" t="s">
        <v>30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4" t="str">
        <f>'Rekapitulace zakázky'!E14</f>
        <v>Vyplň údaj</v>
      </c>
      <c r="F20" s="385"/>
      <c r="G20" s="385"/>
      <c r="H20" s="385"/>
      <c r="I20" s="114" t="s">
        <v>33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37</v>
      </c>
      <c r="E22" s="36"/>
      <c r="F22" s="36"/>
      <c r="G22" s="36"/>
      <c r="H22" s="36"/>
      <c r="I22" s="114" t="s">
        <v>30</v>
      </c>
      <c r="J22" s="105" t="s">
        <v>38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39</v>
      </c>
      <c r="F23" s="36"/>
      <c r="G23" s="36"/>
      <c r="H23" s="36"/>
      <c r="I23" s="114" t="s">
        <v>33</v>
      </c>
      <c r="J23" s="105" t="s">
        <v>40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42</v>
      </c>
      <c r="E25" s="36"/>
      <c r="F25" s="36"/>
      <c r="G25" s="36"/>
      <c r="H25" s="36"/>
      <c r="I25" s="114" t="s">
        <v>30</v>
      </c>
      <c r="J25" s="105" t="str">
        <f>IF('Rekapitulace zakázky'!AN19="","",'Rekapitulace zakázky'!AN19)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zakázky'!E20="","",'Rekapitulace zakázky'!E20)</f>
        <v xml:space="preserve"> </v>
      </c>
      <c r="F26" s="36"/>
      <c r="G26" s="36"/>
      <c r="H26" s="36"/>
      <c r="I26" s="114" t="s">
        <v>33</v>
      </c>
      <c r="J26" s="105" t="str">
        <f>IF('Rekapitulace zakázky'!AN20="","",'Rekapitulace zakázky'!AN20)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9"/>
      <c r="B29" s="120"/>
      <c r="C29" s="119"/>
      <c r="D29" s="119"/>
      <c r="E29" s="386" t="s">
        <v>43</v>
      </c>
      <c r="F29" s="386"/>
      <c r="G29" s="386"/>
      <c r="H29" s="386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46</v>
      </c>
      <c r="E32" s="36"/>
      <c r="F32" s="36"/>
      <c r="G32" s="36"/>
      <c r="H32" s="36"/>
      <c r="I32" s="36"/>
      <c r="J32" s="124">
        <f>ROUND(J99,2)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48</v>
      </c>
      <c r="G34" s="36"/>
      <c r="H34" s="36"/>
      <c r="I34" s="125" t="s">
        <v>47</v>
      </c>
      <c r="J34" s="125" t="s">
        <v>49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50</v>
      </c>
      <c r="E35" s="114" t="s">
        <v>51</v>
      </c>
      <c r="F35" s="127">
        <f>ROUND((SUM(BE99:BE419)),2)</f>
        <v>0</v>
      </c>
      <c r="G35" s="36"/>
      <c r="H35" s="36"/>
      <c r="I35" s="128">
        <v>0.21</v>
      </c>
      <c r="J35" s="127">
        <f>ROUND(((SUM(BE99:BE419))*I35),2)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52</v>
      </c>
      <c r="F36" s="127">
        <f>ROUND((SUM(BF99:BF419)),2)</f>
        <v>0</v>
      </c>
      <c r="G36" s="36"/>
      <c r="H36" s="36"/>
      <c r="I36" s="128">
        <v>0.15</v>
      </c>
      <c r="J36" s="127">
        <f>ROUND(((SUM(BF99:BF419))*I36),2)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53</v>
      </c>
      <c r="F37" s="127">
        <f>ROUND((SUM(BG99:BG419)),2)</f>
        <v>0</v>
      </c>
      <c r="G37" s="36"/>
      <c r="H37" s="36"/>
      <c r="I37" s="128">
        <v>0.21</v>
      </c>
      <c r="J37" s="127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54</v>
      </c>
      <c r="F38" s="127">
        <f>ROUND((SUM(BH99:BH419)),2)</f>
        <v>0</v>
      </c>
      <c r="G38" s="36"/>
      <c r="H38" s="36"/>
      <c r="I38" s="128">
        <v>0.15</v>
      </c>
      <c r="J38" s="127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55</v>
      </c>
      <c r="F39" s="127">
        <f>ROUND((SUM(BI99:BI419)),2)</f>
        <v>0</v>
      </c>
      <c r="G39" s="36"/>
      <c r="H39" s="36"/>
      <c r="I39" s="128">
        <v>0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56</v>
      </c>
      <c r="E41" s="131"/>
      <c r="F41" s="131"/>
      <c r="G41" s="132" t="s">
        <v>57</v>
      </c>
      <c r="H41" s="133" t="s">
        <v>58</v>
      </c>
      <c r="I41" s="131"/>
      <c r="J41" s="134">
        <f>SUM(J32:J39)</f>
        <v>0</v>
      </c>
      <c r="K41" s="135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108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8" t="str">
        <f>E7</f>
        <v>SO 01 - Oprava mostu v km 10,764 na trati Kutná Hora-Zruč n/S</v>
      </c>
      <c r="F50" s="379"/>
      <c r="G50" s="379"/>
      <c r="H50" s="379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78" t="s">
        <v>104</v>
      </c>
      <c r="F52" s="377"/>
      <c r="G52" s="377"/>
      <c r="H52" s="37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54" t="str">
        <f>E11</f>
        <v xml:space="preserve">22-07-1 - SO 01 - 001.1 - Oprava mostu v km 10,764 na trati Kutná Hora-Zruč n/S_Most </v>
      </c>
      <c r="F54" s="377"/>
      <c r="G54" s="377"/>
      <c r="H54" s="37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8" t="str">
        <f>F14</f>
        <v xml:space="preserve"> </v>
      </c>
      <c r="G56" s="38"/>
      <c r="H56" s="38"/>
      <c r="I56" s="30" t="s">
        <v>23</v>
      </c>
      <c r="J56" s="61" t="str">
        <f>IF(J14="","",J14)</f>
        <v>23. 11. 2022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29</v>
      </c>
      <c r="D58" s="38"/>
      <c r="E58" s="38"/>
      <c r="F58" s="28" t="str">
        <f>E17</f>
        <v>Správa železnic, státní organizace</v>
      </c>
      <c r="G58" s="38"/>
      <c r="H58" s="38"/>
      <c r="I58" s="30" t="s">
        <v>37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35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109</v>
      </c>
      <c r="D61" s="141"/>
      <c r="E61" s="141"/>
      <c r="F61" s="141"/>
      <c r="G61" s="141"/>
      <c r="H61" s="141"/>
      <c r="I61" s="141"/>
      <c r="J61" s="142" t="s">
        <v>110</v>
      </c>
      <c r="K61" s="141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78</v>
      </c>
      <c r="D63" s="38"/>
      <c r="E63" s="38"/>
      <c r="F63" s="38"/>
      <c r="G63" s="38"/>
      <c r="H63" s="38"/>
      <c r="I63" s="38"/>
      <c r="J63" s="79">
        <f>J99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111</v>
      </c>
    </row>
    <row r="64" spans="2:12" s="9" customFormat="1" ht="24.95" customHeight="1">
      <c r="B64" s="144"/>
      <c r="C64" s="145"/>
      <c r="D64" s="146" t="s">
        <v>112</v>
      </c>
      <c r="E64" s="147"/>
      <c r="F64" s="147"/>
      <c r="G64" s="147"/>
      <c r="H64" s="147"/>
      <c r="I64" s="147"/>
      <c r="J64" s="148">
        <f>J100</f>
        <v>0</v>
      </c>
      <c r="K64" s="145"/>
      <c r="L64" s="149"/>
    </row>
    <row r="65" spans="2:12" s="10" customFormat="1" ht="19.9" customHeight="1">
      <c r="B65" s="150"/>
      <c r="C65" s="99"/>
      <c r="D65" s="151" t="s">
        <v>113</v>
      </c>
      <c r="E65" s="152"/>
      <c r="F65" s="152"/>
      <c r="G65" s="152"/>
      <c r="H65" s="152"/>
      <c r="I65" s="152"/>
      <c r="J65" s="153">
        <f>J101</f>
        <v>0</v>
      </c>
      <c r="K65" s="99"/>
      <c r="L65" s="154"/>
    </row>
    <row r="66" spans="2:12" s="10" customFormat="1" ht="19.9" customHeight="1">
      <c r="B66" s="150"/>
      <c r="C66" s="99"/>
      <c r="D66" s="151" t="s">
        <v>114</v>
      </c>
      <c r="E66" s="152"/>
      <c r="F66" s="152"/>
      <c r="G66" s="152"/>
      <c r="H66" s="152"/>
      <c r="I66" s="152"/>
      <c r="J66" s="153">
        <f>J190</f>
        <v>0</v>
      </c>
      <c r="K66" s="99"/>
      <c r="L66" s="154"/>
    </row>
    <row r="67" spans="2:12" s="10" customFormat="1" ht="19.9" customHeight="1">
      <c r="B67" s="150"/>
      <c r="C67" s="99"/>
      <c r="D67" s="151" t="s">
        <v>115</v>
      </c>
      <c r="E67" s="152"/>
      <c r="F67" s="152"/>
      <c r="G67" s="152"/>
      <c r="H67" s="152"/>
      <c r="I67" s="152"/>
      <c r="J67" s="153">
        <f>J223</f>
        <v>0</v>
      </c>
      <c r="K67" s="99"/>
      <c r="L67" s="154"/>
    </row>
    <row r="68" spans="2:12" s="10" customFormat="1" ht="19.9" customHeight="1">
      <c r="B68" s="150"/>
      <c r="C68" s="99"/>
      <c r="D68" s="151" t="s">
        <v>116</v>
      </c>
      <c r="E68" s="152"/>
      <c r="F68" s="152"/>
      <c r="G68" s="152"/>
      <c r="H68" s="152"/>
      <c r="I68" s="152"/>
      <c r="J68" s="153">
        <f>J258</f>
        <v>0</v>
      </c>
      <c r="K68" s="99"/>
      <c r="L68" s="154"/>
    </row>
    <row r="69" spans="2:12" s="10" customFormat="1" ht="19.9" customHeight="1">
      <c r="B69" s="150"/>
      <c r="C69" s="99"/>
      <c r="D69" s="151" t="s">
        <v>117</v>
      </c>
      <c r="E69" s="152"/>
      <c r="F69" s="152"/>
      <c r="G69" s="152"/>
      <c r="H69" s="152"/>
      <c r="I69" s="152"/>
      <c r="J69" s="153">
        <f>J291</f>
        <v>0</v>
      </c>
      <c r="K69" s="99"/>
      <c r="L69" s="154"/>
    </row>
    <row r="70" spans="2:12" s="10" customFormat="1" ht="19.9" customHeight="1">
      <c r="B70" s="150"/>
      <c r="C70" s="99"/>
      <c r="D70" s="151" t="s">
        <v>118</v>
      </c>
      <c r="E70" s="152"/>
      <c r="F70" s="152"/>
      <c r="G70" s="152"/>
      <c r="H70" s="152"/>
      <c r="I70" s="152"/>
      <c r="J70" s="153">
        <f>J298</f>
        <v>0</v>
      </c>
      <c r="K70" s="99"/>
      <c r="L70" s="154"/>
    </row>
    <row r="71" spans="2:12" s="10" customFormat="1" ht="19.9" customHeight="1">
      <c r="B71" s="150"/>
      <c r="C71" s="99"/>
      <c r="D71" s="151" t="s">
        <v>119</v>
      </c>
      <c r="E71" s="152"/>
      <c r="F71" s="152"/>
      <c r="G71" s="152"/>
      <c r="H71" s="152"/>
      <c r="I71" s="152"/>
      <c r="J71" s="153">
        <f>J311</f>
        <v>0</v>
      </c>
      <c r="K71" s="99"/>
      <c r="L71" s="154"/>
    </row>
    <row r="72" spans="2:12" s="10" customFormat="1" ht="19.9" customHeight="1">
      <c r="B72" s="150"/>
      <c r="C72" s="99"/>
      <c r="D72" s="151" t="s">
        <v>120</v>
      </c>
      <c r="E72" s="152"/>
      <c r="F72" s="152"/>
      <c r="G72" s="152"/>
      <c r="H72" s="152"/>
      <c r="I72" s="152"/>
      <c r="J72" s="153">
        <f>J368</f>
        <v>0</v>
      </c>
      <c r="K72" s="99"/>
      <c r="L72" s="154"/>
    </row>
    <row r="73" spans="2:12" s="10" customFormat="1" ht="19.9" customHeight="1">
      <c r="B73" s="150"/>
      <c r="C73" s="99"/>
      <c r="D73" s="151" t="s">
        <v>121</v>
      </c>
      <c r="E73" s="152"/>
      <c r="F73" s="152"/>
      <c r="G73" s="152"/>
      <c r="H73" s="152"/>
      <c r="I73" s="152"/>
      <c r="J73" s="153">
        <f>J390</f>
        <v>0</v>
      </c>
      <c r="K73" s="99"/>
      <c r="L73" s="154"/>
    </row>
    <row r="74" spans="2:12" s="9" customFormat="1" ht="24.95" customHeight="1">
      <c r="B74" s="144"/>
      <c r="C74" s="145"/>
      <c r="D74" s="146" t="s">
        <v>122</v>
      </c>
      <c r="E74" s="147"/>
      <c r="F74" s="147"/>
      <c r="G74" s="147"/>
      <c r="H74" s="147"/>
      <c r="I74" s="147"/>
      <c r="J74" s="148">
        <f>J395</f>
        <v>0</v>
      </c>
      <c r="K74" s="145"/>
      <c r="L74" s="149"/>
    </row>
    <row r="75" spans="2:12" s="10" customFormat="1" ht="19.9" customHeight="1">
      <c r="B75" s="150"/>
      <c r="C75" s="99"/>
      <c r="D75" s="151" t="s">
        <v>123</v>
      </c>
      <c r="E75" s="152"/>
      <c r="F75" s="152"/>
      <c r="G75" s="152"/>
      <c r="H75" s="152"/>
      <c r="I75" s="152"/>
      <c r="J75" s="153">
        <f>J396</f>
        <v>0</v>
      </c>
      <c r="K75" s="99"/>
      <c r="L75" s="154"/>
    </row>
    <row r="76" spans="2:12" s="9" customFormat="1" ht="24.95" customHeight="1">
      <c r="B76" s="144"/>
      <c r="C76" s="145"/>
      <c r="D76" s="146" t="s">
        <v>124</v>
      </c>
      <c r="E76" s="147"/>
      <c r="F76" s="147"/>
      <c r="G76" s="147"/>
      <c r="H76" s="147"/>
      <c r="I76" s="147"/>
      <c r="J76" s="148">
        <f>J416</f>
        <v>0</v>
      </c>
      <c r="K76" s="145"/>
      <c r="L76" s="149"/>
    </row>
    <row r="77" spans="2:12" s="10" customFormat="1" ht="19.9" customHeight="1">
      <c r="B77" s="150"/>
      <c r="C77" s="99"/>
      <c r="D77" s="151" t="s">
        <v>125</v>
      </c>
      <c r="E77" s="152"/>
      <c r="F77" s="152"/>
      <c r="G77" s="152"/>
      <c r="H77" s="152"/>
      <c r="I77" s="152"/>
      <c r="J77" s="153">
        <f>J417</f>
        <v>0</v>
      </c>
      <c r="K77" s="99"/>
      <c r="L77" s="154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4" t="s">
        <v>126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16</v>
      </c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78" t="str">
        <f>E7</f>
        <v>SO 01 - Oprava mostu v km 10,764 na trati Kutná Hora-Zruč n/S</v>
      </c>
      <c r="F87" s="379"/>
      <c r="G87" s="379"/>
      <c r="H87" s="379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2:12" s="1" customFormat="1" ht="12" customHeight="1">
      <c r="B88" s="22"/>
      <c r="C88" s="30" t="s">
        <v>103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6"/>
      <c r="B89" s="37"/>
      <c r="C89" s="38"/>
      <c r="D89" s="38"/>
      <c r="E89" s="378" t="s">
        <v>104</v>
      </c>
      <c r="F89" s="377"/>
      <c r="G89" s="377"/>
      <c r="H89" s="377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0" t="s">
        <v>105</v>
      </c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54" t="str">
        <f>E11</f>
        <v xml:space="preserve">22-07-1 - SO 01 - 001.1 - Oprava mostu v km 10,764 na trati Kutná Hora-Zruč n/S_Most </v>
      </c>
      <c r="F91" s="377"/>
      <c r="G91" s="377"/>
      <c r="H91" s="377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0" t="s">
        <v>21</v>
      </c>
      <c r="D93" s="38"/>
      <c r="E93" s="38"/>
      <c r="F93" s="28" t="str">
        <f>F14</f>
        <v xml:space="preserve"> </v>
      </c>
      <c r="G93" s="38"/>
      <c r="H93" s="38"/>
      <c r="I93" s="30" t="s">
        <v>23</v>
      </c>
      <c r="J93" s="61" t="str">
        <f>IF(J14="","",J14)</f>
        <v>23. 11. 2022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0" t="s">
        <v>29</v>
      </c>
      <c r="D95" s="38"/>
      <c r="E95" s="38"/>
      <c r="F95" s="28" t="str">
        <f>E17</f>
        <v>Správa železnic, státní organizace</v>
      </c>
      <c r="G95" s="38"/>
      <c r="H95" s="38"/>
      <c r="I95" s="30" t="s">
        <v>37</v>
      </c>
      <c r="J95" s="34" t="str">
        <f>E23</f>
        <v>DIPONT s.r.o.</v>
      </c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0" t="s">
        <v>35</v>
      </c>
      <c r="D96" s="38"/>
      <c r="E96" s="38"/>
      <c r="F96" s="28" t="str">
        <f>IF(E20="","",E20)</f>
        <v>Vyplň údaj</v>
      </c>
      <c r="G96" s="38"/>
      <c r="H96" s="38"/>
      <c r="I96" s="30" t="s">
        <v>42</v>
      </c>
      <c r="J96" s="34" t="str">
        <f>E26</f>
        <v xml:space="preserve"> </v>
      </c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11" customFormat="1" ht="29.25" customHeight="1">
      <c r="A98" s="155"/>
      <c r="B98" s="156"/>
      <c r="C98" s="157" t="s">
        <v>127</v>
      </c>
      <c r="D98" s="158" t="s">
        <v>65</v>
      </c>
      <c r="E98" s="158" t="s">
        <v>61</v>
      </c>
      <c r="F98" s="158" t="s">
        <v>62</v>
      </c>
      <c r="G98" s="158" t="s">
        <v>128</v>
      </c>
      <c r="H98" s="158" t="s">
        <v>129</v>
      </c>
      <c r="I98" s="158" t="s">
        <v>130</v>
      </c>
      <c r="J98" s="158" t="s">
        <v>110</v>
      </c>
      <c r="K98" s="159" t="s">
        <v>131</v>
      </c>
      <c r="L98" s="160"/>
      <c r="M98" s="70" t="s">
        <v>43</v>
      </c>
      <c r="N98" s="71" t="s">
        <v>50</v>
      </c>
      <c r="O98" s="71" t="s">
        <v>132</v>
      </c>
      <c r="P98" s="71" t="s">
        <v>133</v>
      </c>
      <c r="Q98" s="71" t="s">
        <v>134</v>
      </c>
      <c r="R98" s="71" t="s">
        <v>135</v>
      </c>
      <c r="S98" s="71" t="s">
        <v>136</v>
      </c>
      <c r="T98" s="72" t="s">
        <v>137</v>
      </c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</row>
    <row r="99" spans="1:63" s="2" customFormat="1" ht="22.9" customHeight="1">
      <c r="A99" s="36"/>
      <c r="B99" s="37"/>
      <c r="C99" s="77" t="s">
        <v>138</v>
      </c>
      <c r="D99" s="38"/>
      <c r="E99" s="38"/>
      <c r="F99" s="38"/>
      <c r="G99" s="38"/>
      <c r="H99" s="38"/>
      <c r="I99" s="38"/>
      <c r="J99" s="161">
        <f>BK99</f>
        <v>0</v>
      </c>
      <c r="K99" s="38"/>
      <c r="L99" s="41"/>
      <c r="M99" s="73"/>
      <c r="N99" s="162"/>
      <c r="O99" s="74"/>
      <c r="P99" s="163">
        <f>P100+P395+P416</f>
        <v>0</v>
      </c>
      <c r="Q99" s="74"/>
      <c r="R99" s="163">
        <f>R100+R395+R416</f>
        <v>469.5935344326001</v>
      </c>
      <c r="S99" s="74"/>
      <c r="T99" s="164">
        <f>T100+T395+T416</f>
        <v>45.394250000000014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8" t="s">
        <v>79</v>
      </c>
      <c r="AU99" s="18" t="s">
        <v>111</v>
      </c>
      <c r="BK99" s="165">
        <f>BK100+BK395+BK416</f>
        <v>0</v>
      </c>
    </row>
    <row r="100" spans="2:63" s="12" customFormat="1" ht="25.9" customHeight="1">
      <c r="B100" s="166"/>
      <c r="C100" s="167"/>
      <c r="D100" s="168" t="s">
        <v>79</v>
      </c>
      <c r="E100" s="169" t="s">
        <v>139</v>
      </c>
      <c r="F100" s="169" t="s">
        <v>140</v>
      </c>
      <c r="G100" s="167"/>
      <c r="H100" s="167"/>
      <c r="I100" s="170"/>
      <c r="J100" s="171">
        <f>BK100</f>
        <v>0</v>
      </c>
      <c r="K100" s="167"/>
      <c r="L100" s="172"/>
      <c r="M100" s="173"/>
      <c r="N100" s="174"/>
      <c r="O100" s="174"/>
      <c r="P100" s="175">
        <f>P101+P190+P223+P258+P291+P298+P311+P368+P390</f>
        <v>0</v>
      </c>
      <c r="Q100" s="174"/>
      <c r="R100" s="175">
        <f>R101+R190+R223+R258+R291+R298+R311+R368+R390</f>
        <v>469.4695344326001</v>
      </c>
      <c r="S100" s="174"/>
      <c r="T100" s="176">
        <f>T101+T190+T223+T258+T291+T298+T311+T368+T390</f>
        <v>45.394250000000014</v>
      </c>
      <c r="AR100" s="177" t="s">
        <v>85</v>
      </c>
      <c r="AT100" s="178" t="s">
        <v>79</v>
      </c>
      <c r="AU100" s="178" t="s">
        <v>80</v>
      </c>
      <c r="AY100" s="177" t="s">
        <v>141</v>
      </c>
      <c r="BK100" s="179">
        <f>BK101+BK190+BK223+BK258+BK291+BK298+BK311+BK368+BK390</f>
        <v>0</v>
      </c>
    </row>
    <row r="101" spans="2:63" s="12" customFormat="1" ht="22.9" customHeight="1">
      <c r="B101" s="166"/>
      <c r="C101" s="167"/>
      <c r="D101" s="168" t="s">
        <v>79</v>
      </c>
      <c r="E101" s="180" t="s">
        <v>85</v>
      </c>
      <c r="F101" s="180" t="s">
        <v>142</v>
      </c>
      <c r="G101" s="167"/>
      <c r="H101" s="167"/>
      <c r="I101" s="170"/>
      <c r="J101" s="181">
        <f>BK101</f>
        <v>0</v>
      </c>
      <c r="K101" s="167"/>
      <c r="L101" s="172"/>
      <c r="M101" s="173"/>
      <c r="N101" s="174"/>
      <c r="O101" s="174"/>
      <c r="P101" s="175">
        <f>SUM(P102:P189)</f>
        <v>0</v>
      </c>
      <c r="Q101" s="174"/>
      <c r="R101" s="175">
        <f>SUM(R102:R189)</f>
        <v>282.00599126360004</v>
      </c>
      <c r="S101" s="174"/>
      <c r="T101" s="176">
        <f>SUM(T102:T189)</f>
        <v>0</v>
      </c>
      <c r="AR101" s="177" t="s">
        <v>85</v>
      </c>
      <c r="AT101" s="178" t="s">
        <v>79</v>
      </c>
      <c r="AU101" s="178" t="s">
        <v>85</v>
      </c>
      <c r="AY101" s="177" t="s">
        <v>141</v>
      </c>
      <c r="BK101" s="179">
        <f>SUM(BK102:BK189)</f>
        <v>0</v>
      </c>
    </row>
    <row r="102" spans="1:65" s="2" customFormat="1" ht="24.2" customHeight="1">
      <c r="A102" s="36"/>
      <c r="B102" s="37"/>
      <c r="C102" s="182" t="s">
        <v>85</v>
      </c>
      <c r="D102" s="182" t="s">
        <v>143</v>
      </c>
      <c r="E102" s="183" t="s">
        <v>144</v>
      </c>
      <c r="F102" s="184" t="s">
        <v>145</v>
      </c>
      <c r="G102" s="185" t="s">
        <v>146</v>
      </c>
      <c r="H102" s="186">
        <v>168</v>
      </c>
      <c r="I102" s="187"/>
      <c r="J102" s="188">
        <f>ROUND(I102*H102,2)</f>
        <v>0</v>
      </c>
      <c r="K102" s="184" t="s">
        <v>147</v>
      </c>
      <c r="L102" s="41"/>
      <c r="M102" s="189" t="s">
        <v>43</v>
      </c>
      <c r="N102" s="190" t="s">
        <v>51</v>
      </c>
      <c r="O102" s="66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3" t="s">
        <v>148</v>
      </c>
      <c r="AT102" s="193" t="s">
        <v>143</v>
      </c>
      <c r="AU102" s="193" t="s">
        <v>87</v>
      </c>
      <c r="AY102" s="18" t="s">
        <v>141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8" t="s">
        <v>85</v>
      </c>
      <c r="BK102" s="194">
        <f>ROUND(I102*H102,2)</f>
        <v>0</v>
      </c>
      <c r="BL102" s="18" t="s">
        <v>148</v>
      </c>
      <c r="BM102" s="193" t="s">
        <v>149</v>
      </c>
    </row>
    <row r="103" spans="1:47" s="2" customFormat="1" ht="12">
      <c r="A103" s="36"/>
      <c r="B103" s="37"/>
      <c r="C103" s="38"/>
      <c r="D103" s="195" t="s">
        <v>150</v>
      </c>
      <c r="E103" s="38"/>
      <c r="F103" s="196" t="s">
        <v>151</v>
      </c>
      <c r="G103" s="38"/>
      <c r="H103" s="38"/>
      <c r="I103" s="197"/>
      <c r="J103" s="38"/>
      <c r="K103" s="38"/>
      <c r="L103" s="41"/>
      <c r="M103" s="198"/>
      <c r="N103" s="199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150</v>
      </c>
      <c r="AU103" s="18" t="s">
        <v>87</v>
      </c>
    </row>
    <row r="104" spans="2:51" s="13" customFormat="1" ht="12">
      <c r="B104" s="200"/>
      <c r="C104" s="201"/>
      <c r="D104" s="202" t="s">
        <v>152</v>
      </c>
      <c r="E104" s="203" t="s">
        <v>43</v>
      </c>
      <c r="F104" s="204" t="s">
        <v>153</v>
      </c>
      <c r="G104" s="201"/>
      <c r="H104" s="203" t="s">
        <v>43</v>
      </c>
      <c r="I104" s="205"/>
      <c r="J104" s="201"/>
      <c r="K104" s="201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152</v>
      </c>
      <c r="AU104" s="210" t="s">
        <v>87</v>
      </c>
      <c r="AV104" s="13" t="s">
        <v>85</v>
      </c>
      <c r="AW104" s="13" t="s">
        <v>41</v>
      </c>
      <c r="AX104" s="13" t="s">
        <v>80</v>
      </c>
      <c r="AY104" s="210" t="s">
        <v>141</v>
      </c>
    </row>
    <row r="105" spans="2:51" s="14" customFormat="1" ht="12">
      <c r="B105" s="211"/>
      <c r="C105" s="212"/>
      <c r="D105" s="202" t="s">
        <v>152</v>
      </c>
      <c r="E105" s="213" t="s">
        <v>43</v>
      </c>
      <c r="F105" s="214" t="s">
        <v>154</v>
      </c>
      <c r="G105" s="212"/>
      <c r="H105" s="215">
        <v>168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152</v>
      </c>
      <c r="AU105" s="221" t="s">
        <v>87</v>
      </c>
      <c r="AV105" s="14" t="s">
        <v>87</v>
      </c>
      <c r="AW105" s="14" t="s">
        <v>41</v>
      </c>
      <c r="AX105" s="14" t="s">
        <v>85</v>
      </c>
      <c r="AY105" s="221" t="s">
        <v>141</v>
      </c>
    </row>
    <row r="106" spans="1:65" s="2" customFormat="1" ht="16.5" customHeight="1">
      <c r="A106" s="36"/>
      <c r="B106" s="37"/>
      <c r="C106" s="182" t="s">
        <v>87</v>
      </c>
      <c r="D106" s="182" t="s">
        <v>143</v>
      </c>
      <c r="E106" s="183" t="s">
        <v>155</v>
      </c>
      <c r="F106" s="184" t="s">
        <v>156</v>
      </c>
      <c r="G106" s="185" t="s">
        <v>146</v>
      </c>
      <c r="H106" s="186">
        <v>168</v>
      </c>
      <c r="I106" s="187"/>
      <c r="J106" s="188">
        <f>ROUND(I106*H106,2)</f>
        <v>0</v>
      </c>
      <c r="K106" s="184" t="s">
        <v>147</v>
      </c>
      <c r="L106" s="41"/>
      <c r="M106" s="189" t="s">
        <v>43</v>
      </c>
      <c r="N106" s="190" t="s">
        <v>51</v>
      </c>
      <c r="O106" s="66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3" t="s">
        <v>148</v>
      </c>
      <c r="AT106" s="193" t="s">
        <v>143</v>
      </c>
      <c r="AU106" s="193" t="s">
        <v>87</v>
      </c>
      <c r="AY106" s="18" t="s">
        <v>141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8" t="s">
        <v>85</v>
      </c>
      <c r="BK106" s="194">
        <f>ROUND(I106*H106,2)</f>
        <v>0</v>
      </c>
      <c r="BL106" s="18" t="s">
        <v>148</v>
      </c>
      <c r="BM106" s="193" t="s">
        <v>157</v>
      </c>
    </row>
    <row r="107" spans="1:47" s="2" customFormat="1" ht="12">
      <c r="A107" s="36"/>
      <c r="B107" s="37"/>
      <c r="C107" s="38"/>
      <c r="D107" s="195" t="s">
        <v>150</v>
      </c>
      <c r="E107" s="38"/>
      <c r="F107" s="196" t="s">
        <v>158</v>
      </c>
      <c r="G107" s="38"/>
      <c r="H107" s="38"/>
      <c r="I107" s="197"/>
      <c r="J107" s="38"/>
      <c r="K107" s="38"/>
      <c r="L107" s="41"/>
      <c r="M107" s="198"/>
      <c r="N107" s="199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8" t="s">
        <v>150</v>
      </c>
      <c r="AU107" s="18" t="s">
        <v>87</v>
      </c>
    </row>
    <row r="108" spans="2:51" s="13" customFormat="1" ht="12">
      <c r="B108" s="200"/>
      <c r="C108" s="201"/>
      <c r="D108" s="202" t="s">
        <v>152</v>
      </c>
      <c r="E108" s="203" t="s">
        <v>43</v>
      </c>
      <c r="F108" s="204" t="s">
        <v>153</v>
      </c>
      <c r="G108" s="201"/>
      <c r="H108" s="203" t="s">
        <v>43</v>
      </c>
      <c r="I108" s="205"/>
      <c r="J108" s="201"/>
      <c r="K108" s="201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152</v>
      </c>
      <c r="AU108" s="210" t="s">
        <v>87</v>
      </c>
      <c r="AV108" s="13" t="s">
        <v>85</v>
      </c>
      <c r="AW108" s="13" t="s">
        <v>41</v>
      </c>
      <c r="AX108" s="13" t="s">
        <v>80</v>
      </c>
      <c r="AY108" s="210" t="s">
        <v>141</v>
      </c>
    </row>
    <row r="109" spans="2:51" s="14" customFormat="1" ht="12">
      <c r="B109" s="211"/>
      <c r="C109" s="212"/>
      <c r="D109" s="202" t="s">
        <v>152</v>
      </c>
      <c r="E109" s="213" t="s">
        <v>43</v>
      </c>
      <c r="F109" s="214" t="s">
        <v>154</v>
      </c>
      <c r="G109" s="212"/>
      <c r="H109" s="215">
        <v>168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152</v>
      </c>
      <c r="AU109" s="221" t="s">
        <v>87</v>
      </c>
      <c r="AV109" s="14" t="s">
        <v>87</v>
      </c>
      <c r="AW109" s="14" t="s">
        <v>41</v>
      </c>
      <c r="AX109" s="14" t="s">
        <v>85</v>
      </c>
      <c r="AY109" s="221" t="s">
        <v>141</v>
      </c>
    </row>
    <row r="110" spans="1:65" s="2" customFormat="1" ht="16.5" customHeight="1">
      <c r="A110" s="36"/>
      <c r="B110" s="37"/>
      <c r="C110" s="182" t="s">
        <v>159</v>
      </c>
      <c r="D110" s="182" t="s">
        <v>143</v>
      </c>
      <c r="E110" s="183" t="s">
        <v>160</v>
      </c>
      <c r="F110" s="184" t="s">
        <v>161</v>
      </c>
      <c r="G110" s="185" t="s">
        <v>162</v>
      </c>
      <c r="H110" s="186">
        <v>14</v>
      </c>
      <c r="I110" s="187"/>
      <c r="J110" s="188">
        <f>ROUND(I110*H110,2)</f>
        <v>0</v>
      </c>
      <c r="K110" s="184" t="s">
        <v>147</v>
      </c>
      <c r="L110" s="41"/>
      <c r="M110" s="189" t="s">
        <v>43</v>
      </c>
      <c r="N110" s="190" t="s">
        <v>51</v>
      </c>
      <c r="O110" s="66"/>
      <c r="P110" s="191">
        <f>O110*H110</f>
        <v>0</v>
      </c>
      <c r="Q110" s="191">
        <v>0.0175002474</v>
      </c>
      <c r="R110" s="191">
        <f>Q110*H110</f>
        <v>0.24500346359999997</v>
      </c>
      <c r="S110" s="191">
        <v>0</v>
      </c>
      <c r="T110" s="192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3" t="s">
        <v>148</v>
      </c>
      <c r="AT110" s="193" t="s">
        <v>143</v>
      </c>
      <c r="AU110" s="193" t="s">
        <v>87</v>
      </c>
      <c r="AY110" s="18" t="s">
        <v>141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8" t="s">
        <v>85</v>
      </c>
      <c r="BK110" s="194">
        <f>ROUND(I110*H110,2)</f>
        <v>0</v>
      </c>
      <c r="BL110" s="18" t="s">
        <v>148</v>
      </c>
      <c r="BM110" s="193" t="s">
        <v>163</v>
      </c>
    </row>
    <row r="111" spans="1:47" s="2" customFormat="1" ht="12">
      <c r="A111" s="36"/>
      <c r="B111" s="37"/>
      <c r="C111" s="38"/>
      <c r="D111" s="195" t="s">
        <v>150</v>
      </c>
      <c r="E111" s="38"/>
      <c r="F111" s="196" t="s">
        <v>164</v>
      </c>
      <c r="G111" s="38"/>
      <c r="H111" s="38"/>
      <c r="I111" s="197"/>
      <c r="J111" s="38"/>
      <c r="K111" s="38"/>
      <c r="L111" s="41"/>
      <c r="M111" s="198"/>
      <c r="N111" s="199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8" t="s">
        <v>150</v>
      </c>
      <c r="AU111" s="18" t="s">
        <v>87</v>
      </c>
    </row>
    <row r="112" spans="2:51" s="13" customFormat="1" ht="12">
      <c r="B112" s="200"/>
      <c r="C112" s="201"/>
      <c r="D112" s="202" t="s">
        <v>152</v>
      </c>
      <c r="E112" s="203" t="s">
        <v>43</v>
      </c>
      <c r="F112" s="204" t="s">
        <v>165</v>
      </c>
      <c r="G112" s="201"/>
      <c r="H112" s="203" t="s">
        <v>43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152</v>
      </c>
      <c r="AU112" s="210" t="s">
        <v>87</v>
      </c>
      <c r="AV112" s="13" t="s">
        <v>85</v>
      </c>
      <c r="AW112" s="13" t="s">
        <v>41</v>
      </c>
      <c r="AX112" s="13" t="s">
        <v>80</v>
      </c>
      <c r="AY112" s="210" t="s">
        <v>141</v>
      </c>
    </row>
    <row r="113" spans="2:51" s="14" customFormat="1" ht="12">
      <c r="B113" s="211"/>
      <c r="C113" s="212"/>
      <c r="D113" s="202" t="s">
        <v>152</v>
      </c>
      <c r="E113" s="213" t="s">
        <v>43</v>
      </c>
      <c r="F113" s="214" t="s">
        <v>166</v>
      </c>
      <c r="G113" s="212"/>
      <c r="H113" s="215">
        <v>14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152</v>
      </c>
      <c r="AU113" s="221" t="s">
        <v>87</v>
      </c>
      <c r="AV113" s="14" t="s">
        <v>87</v>
      </c>
      <c r="AW113" s="14" t="s">
        <v>41</v>
      </c>
      <c r="AX113" s="14" t="s">
        <v>85</v>
      </c>
      <c r="AY113" s="221" t="s">
        <v>141</v>
      </c>
    </row>
    <row r="114" spans="1:65" s="2" customFormat="1" ht="49.15" customHeight="1">
      <c r="A114" s="36"/>
      <c r="B114" s="37"/>
      <c r="C114" s="182" t="s">
        <v>148</v>
      </c>
      <c r="D114" s="182" t="s">
        <v>143</v>
      </c>
      <c r="E114" s="183" t="s">
        <v>167</v>
      </c>
      <c r="F114" s="184" t="s">
        <v>168</v>
      </c>
      <c r="G114" s="185" t="s">
        <v>162</v>
      </c>
      <c r="H114" s="186">
        <v>26</v>
      </c>
      <c r="I114" s="187"/>
      <c r="J114" s="188">
        <f>ROUND(I114*H114,2)</f>
        <v>0</v>
      </c>
      <c r="K114" s="184" t="s">
        <v>147</v>
      </c>
      <c r="L114" s="41"/>
      <c r="M114" s="189" t="s">
        <v>43</v>
      </c>
      <c r="N114" s="190" t="s">
        <v>51</v>
      </c>
      <c r="O114" s="66"/>
      <c r="P114" s="191">
        <f>O114*H114</f>
        <v>0</v>
      </c>
      <c r="Q114" s="191">
        <v>0.0369043</v>
      </c>
      <c r="R114" s="191">
        <f>Q114*H114</f>
        <v>0.9595118</v>
      </c>
      <c r="S114" s="191">
        <v>0</v>
      </c>
      <c r="T114" s="192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3" t="s">
        <v>148</v>
      </c>
      <c r="AT114" s="193" t="s">
        <v>143</v>
      </c>
      <c r="AU114" s="193" t="s">
        <v>87</v>
      </c>
      <c r="AY114" s="18" t="s">
        <v>141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8" t="s">
        <v>85</v>
      </c>
      <c r="BK114" s="194">
        <f>ROUND(I114*H114,2)</f>
        <v>0</v>
      </c>
      <c r="BL114" s="18" t="s">
        <v>148</v>
      </c>
      <c r="BM114" s="193" t="s">
        <v>169</v>
      </c>
    </row>
    <row r="115" spans="1:47" s="2" customFormat="1" ht="12">
      <c r="A115" s="36"/>
      <c r="B115" s="37"/>
      <c r="C115" s="38"/>
      <c r="D115" s="195" t="s">
        <v>150</v>
      </c>
      <c r="E115" s="38"/>
      <c r="F115" s="196" t="s">
        <v>170</v>
      </c>
      <c r="G115" s="38"/>
      <c r="H115" s="38"/>
      <c r="I115" s="197"/>
      <c r="J115" s="38"/>
      <c r="K115" s="38"/>
      <c r="L115" s="41"/>
      <c r="M115" s="198"/>
      <c r="N115" s="199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8" t="s">
        <v>150</v>
      </c>
      <c r="AU115" s="18" t="s">
        <v>87</v>
      </c>
    </row>
    <row r="116" spans="1:47" s="2" customFormat="1" ht="19.5">
      <c r="A116" s="36"/>
      <c r="B116" s="37"/>
      <c r="C116" s="38"/>
      <c r="D116" s="202" t="s">
        <v>171</v>
      </c>
      <c r="E116" s="38"/>
      <c r="F116" s="222" t="s">
        <v>172</v>
      </c>
      <c r="G116" s="38"/>
      <c r="H116" s="38"/>
      <c r="I116" s="197"/>
      <c r="J116" s="38"/>
      <c r="K116" s="38"/>
      <c r="L116" s="41"/>
      <c r="M116" s="198"/>
      <c r="N116" s="199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8" t="s">
        <v>171</v>
      </c>
      <c r="AU116" s="18" t="s">
        <v>87</v>
      </c>
    </row>
    <row r="117" spans="2:51" s="13" customFormat="1" ht="12">
      <c r="B117" s="200"/>
      <c r="C117" s="201"/>
      <c r="D117" s="202" t="s">
        <v>152</v>
      </c>
      <c r="E117" s="203" t="s">
        <v>43</v>
      </c>
      <c r="F117" s="204" t="s">
        <v>173</v>
      </c>
      <c r="G117" s="201"/>
      <c r="H117" s="203" t="s">
        <v>43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152</v>
      </c>
      <c r="AU117" s="210" t="s">
        <v>87</v>
      </c>
      <c r="AV117" s="13" t="s">
        <v>85</v>
      </c>
      <c r="AW117" s="13" t="s">
        <v>41</v>
      </c>
      <c r="AX117" s="13" t="s">
        <v>80</v>
      </c>
      <c r="AY117" s="210" t="s">
        <v>141</v>
      </c>
    </row>
    <row r="118" spans="2:51" s="14" customFormat="1" ht="12">
      <c r="B118" s="211"/>
      <c r="C118" s="212"/>
      <c r="D118" s="202" t="s">
        <v>152</v>
      </c>
      <c r="E118" s="213" t="s">
        <v>43</v>
      </c>
      <c r="F118" s="214" t="s">
        <v>174</v>
      </c>
      <c r="G118" s="212"/>
      <c r="H118" s="215">
        <v>26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152</v>
      </c>
      <c r="AU118" s="221" t="s">
        <v>87</v>
      </c>
      <c r="AV118" s="14" t="s">
        <v>87</v>
      </c>
      <c r="AW118" s="14" t="s">
        <v>41</v>
      </c>
      <c r="AX118" s="14" t="s">
        <v>85</v>
      </c>
      <c r="AY118" s="221" t="s">
        <v>141</v>
      </c>
    </row>
    <row r="119" spans="1:65" s="2" customFormat="1" ht="16.5" customHeight="1">
      <c r="A119" s="36"/>
      <c r="B119" s="37"/>
      <c r="C119" s="182" t="s">
        <v>175</v>
      </c>
      <c r="D119" s="182" t="s">
        <v>143</v>
      </c>
      <c r="E119" s="183" t="s">
        <v>176</v>
      </c>
      <c r="F119" s="184" t="s">
        <v>177</v>
      </c>
      <c r="G119" s="185" t="s">
        <v>146</v>
      </c>
      <c r="H119" s="186">
        <v>49.2</v>
      </c>
      <c r="I119" s="187"/>
      <c r="J119" s="188">
        <f>ROUND(I119*H119,2)</f>
        <v>0</v>
      </c>
      <c r="K119" s="184" t="s">
        <v>147</v>
      </c>
      <c r="L119" s="41"/>
      <c r="M119" s="189" t="s">
        <v>43</v>
      </c>
      <c r="N119" s="190" t="s">
        <v>51</v>
      </c>
      <c r="O119" s="66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3" t="s">
        <v>148</v>
      </c>
      <c r="AT119" s="193" t="s">
        <v>143</v>
      </c>
      <c r="AU119" s="193" t="s">
        <v>87</v>
      </c>
      <c r="AY119" s="18" t="s">
        <v>141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8" t="s">
        <v>85</v>
      </c>
      <c r="BK119" s="194">
        <f>ROUND(I119*H119,2)</f>
        <v>0</v>
      </c>
      <c r="BL119" s="18" t="s">
        <v>148</v>
      </c>
      <c r="BM119" s="193" t="s">
        <v>178</v>
      </c>
    </row>
    <row r="120" spans="1:47" s="2" customFormat="1" ht="12">
      <c r="A120" s="36"/>
      <c r="B120" s="37"/>
      <c r="C120" s="38"/>
      <c r="D120" s="195" t="s">
        <v>150</v>
      </c>
      <c r="E120" s="38"/>
      <c r="F120" s="196" t="s">
        <v>179</v>
      </c>
      <c r="G120" s="38"/>
      <c r="H120" s="38"/>
      <c r="I120" s="197"/>
      <c r="J120" s="38"/>
      <c r="K120" s="38"/>
      <c r="L120" s="41"/>
      <c r="M120" s="198"/>
      <c r="N120" s="199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150</v>
      </c>
      <c r="AU120" s="18" t="s">
        <v>87</v>
      </c>
    </row>
    <row r="121" spans="2:51" s="13" customFormat="1" ht="12">
      <c r="B121" s="200"/>
      <c r="C121" s="201"/>
      <c r="D121" s="202" t="s">
        <v>152</v>
      </c>
      <c r="E121" s="203" t="s">
        <v>43</v>
      </c>
      <c r="F121" s="204" t="s">
        <v>180</v>
      </c>
      <c r="G121" s="201"/>
      <c r="H121" s="203" t="s">
        <v>43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152</v>
      </c>
      <c r="AU121" s="210" t="s">
        <v>87</v>
      </c>
      <c r="AV121" s="13" t="s">
        <v>85</v>
      </c>
      <c r="AW121" s="13" t="s">
        <v>41</v>
      </c>
      <c r="AX121" s="13" t="s">
        <v>80</v>
      </c>
      <c r="AY121" s="210" t="s">
        <v>141</v>
      </c>
    </row>
    <row r="122" spans="2:51" s="14" customFormat="1" ht="12">
      <c r="B122" s="211"/>
      <c r="C122" s="212"/>
      <c r="D122" s="202" t="s">
        <v>152</v>
      </c>
      <c r="E122" s="213" t="s">
        <v>43</v>
      </c>
      <c r="F122" s="214" t="s">
        <v>181</v>
      </c>
      <c r="G122" s="212"/>
      <c r="H122" s="215">
        <v>14.4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152</v>
      </c>
      <c r="AU122" s="221" t="s">
        <v>87</v>
      </c>
      <c r="AV122" s="14" t="s">
        <v>87</v>
      </c>
      <c r="AW122" s="14" t="s">
        <v>41</v>
      </c>
      <c r="AX122" s="14" t="s">
        <v>80</v>
      </c>
      <c r="AY122" s="221" t="s">
        <v>141</v>
      </c>
    </row>
    <row r="123" spans="2:51" s="13" customFormat="1" ht="12">
      <c r="B123" s="200"/>
      <c r="C123" s="201"/>
      <c r="D123" s="202" t="s">
        <v>152</v>
      </c>
      <c r="E123" s="203" t="s">
        <v>43</v>
      </c>
      <c r="F123" s="204" t="s">
        <v>173</v>
      </c>
      <c r="G123" s="201"/>
      <c r="H123" s="203" t="s">
        <v>43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152</v>
      </c>
      <c r="AU123" s="210" t="s">
        <v>87</v>
      </c>
      <c r="AV123" s="13" t="s">
        <v>85</v>
      </c>
      <c r="AW123" s="13" t="s">
        <v>41</v>
      </c>
      <c r="AX123" s="13" t="s">
        <v>80</v>
      </c>
      <c r="AY123" s="210" t="s">
        <v>141</v>
      </c>
    </row>
    <row r="124" spans="2:51" s="14" customFormat="1" ht="12">
      <c r="B124" s="211"/>
      <c r="C124" s="212"/>
      <c r="D124" s="202" t="s">
        <v>152</v>
      </c>
      <c r="E124" s="213" t="s">
        <v>43</v>
      </c>
      <c r="F124" s="214" t="s">
        <v>182</v>
      </c>
      <c r="G124" s="212"/>
      <c r="H124" s="215">
        <v>34.8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152</v>
      </c>
      <c r="AU124" s="221" t="s">
        <v>87</v>
      </c>
      <c r="AV124" s="14" t="s">
        <v>87</v>
      </c>
      <c r="AW124" s="14" t="s">
        <v>41</v>
      </c>
      <c r="AX124" s="14" t="s">
        <v>80</v>
      </c>
      <c r="AY124" s="221" t="s">
        <v>141</v>
      </c>
    </row>
    <row r="125" spans="2:51" s="15" customFormat="1" ht="12">
      <c r="B125" s="223"/>
      <c r="C125" s="224"/>
      <c r="D125" s="202" t="s">
        <v>152</v>
      </c>
      <c r="E125" s="225" t="s">
        <v>43</v>
      </c>
      <c r="F125" s="226" t="s">
        <v>183</v>
      </c>
      <c r="G125" s="224"/>
      <c r="H125" s="227">
        <v>49.2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AT125" s="233" t="s">
        <v>152</v>
      </c>
      <c r="AU125" s="233" t="s">
        <v>87</v>
      </c>
      <c r="AV125" s="15" t="s">
        <v>148</v>
      </c>
      <c r="AW125" s="15" t="s">
        <v>41</v>
      </c>
      <c r="AX125" s="15" t="s">
        <v>85</v>
      </c>
      <c r="AY125" s="233" t="s">
        <v>141</v>
      </c>
    </row>
    <row r="126" spans="1:65" s="2" customFormat="1" ht="24.2" customHeight="1">
      <c r="A126" s="36"/>
      <c r="B126" s="37"/>
      <c r="C126" s="182" t="s">
        <v>184</v>
      </c>
      <c r="D126" s="182" t="s">
        <v>143</v>
      </c>
      <c r="E126" s="183" t="s">
        <v>185</v>
      </c>
      <c r="F126" s="184" t="s">
        <v>186</v>
      </c>
      <c r="G126" s="185" t="s">
        <v>187</v>
      </c>
      <c r="H126" s="186">
        <v>141.184</v>
      </c>
      <c r="I126" s="187"/>
      <c r="J126" s="188">
        <f>ROUND(I126*H126,2)</f>
        <v>0</v>
      </c>
      <c r="K126" s="184" t="s">
        <v>147</v>
      </c>
      <c r="L126" s="41"/>
      <c r="M126" s="189" t="s">
        <v>43</v>
      </c>
      <c r="N126" s="190" t="s">
        <v>51</v>
      </c>
      <c r="O126" s="66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3" t="s">
        <v>148</v>
      </c>
      <c r="AT126" s="193" t="s">
        <v>143</v>
      </c>
      <c r="AU126" s="193" t="s">
        <v>87</v>
      </c>
      <c r="AY126" s="18" t="s">
        <v>141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8" t="s">
        <v>85</v>
      </c>
      <c r="BK126" s="194">
        <f>ROUND(I126*H126,2)</f>
        <v>0</v>
      </c>
      <c r="BL126" s="18" t="s">
        <v>148</v>
      </c>
      <c r="BM126" s="193" t="s">
        <v>188</v>
      </c>
    </row>
    <row r="127" spans="1:47" s="2" customFormat="1" ht="12">
      <c r="A127" s="36"/>
      <c r="B127" s="37"/>
      <c r="C127" s="38"/>
      <c r="D127" s="195" t="s">
        <v>150</v>
      </c>
      <c r="E127" s="38"/>
      <c r="F127" s="196" t="s">
        <v>189</v>
      </c>
      <c r="G127" s="38"/>
      <c r="H127" s="38"/>
      <c r="I127" s="197"/>
      <c r="J127" s="38"/>
      <c r="K127" s="38"/>
      <c r="L127" s="41"/>
      <c r="M127" s="198"/>
      <c r="N127" s="199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8" t="s">
        <v>150</v>
      </c>
      <c r="AU127" s="18" t="s">
        <v>87</v>
      </c>
    </row>
    <row r="128" spans="2:51" s="13" customFormat="1" ht="12">
      <c r="B128" s="200"/>
      <c r="C128" s="201"/>
      <c r="D128" s="202" t="s">
        <v>152</v>
      </c>
      <c r="E128" s="203" t="s">
        <v>43</v>
      </c>
      <c r="F128" s="204" t="s">
        <v>190</v>
      </c>
      <c r="G128" s="201"/>
      <c r="H128" s="203" t="s">
        <v>43</v>
      </c>
      <c r="I128" s="205"/>
      <c r="J128" s="201"/>
      <c r="K128" s="201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152</v>
      </c>
      <c r="AU128" s="210" t="s">
        <v>87</v>
      </c>
      <c r="AV128" s="13" t="s">
        <v>85</v>
      </c>
      <c r="AW128" s="13" t="s">
        <v>41</v>
      </c>
      <c r="AX128" s="13" t="s">
        <v>80</v>
      </c>
      <c r="AY128" s="210" t="s">
        <v>141</v>
      </c>
    </row>
    <row r="129" spans="2:51" s="14" customFormat="1" ht="12">
      <c r="B129" s="211"/>
      <c r="C129" s="212"/>
      <c r="D129" s="202" t="s">
        <v>152</v>
      </c>
      <c r="E129" s="213" t="s">
        <v>43</v>
      </c>
      <c r="F129" s="214" t="s">
        <v>191</v>
      </c>
      <c r="G129" s="212"/>
      <c r="H129" s="215">
        <v>80.3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152</v>
      </c>
      <c r="AU129" s="221" t="s">
        <v>87</v>
      </c>
      <c r="AV129" s="14" t="s">
        <v>87</v>
      </c>
      <c r="AW129" s="14" t="s">
        <v>41</v>
      </c>
      <c r="AX129" s="14" t="s">
        <v>80</v>
      </c>
      <c r="AY129" s="221" t="s">
        <v>141</v>
      </c>
    </row>
    <row r="130" spans="2:51" s="13" customFormat="1" ht="12">
      <c r="B130" s="200"/>
      <c r="C130" s="201"/>
      <c r="D130" s="202" t="s">
        <v>152</v>
      </c>
      <c r="E130" s="203" t="s">
        <v>43</v>
      </c>
      <c r="F130" s="204" t="s">
        <v>192</v>
      </c>
      <c r="G130" s="201"/>
      <c r="H130" s="203" t="s">
        <v>43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152</v>
      </c>
      <c r="AU130" s="210" t="s">
        <v>87</v>
      </c>
      <c r="AV130" s="13" t="s">
        <v>85</v>
      </c>
      <c r="AW130" s="13" t="s">
        <v>41</v>
      </c>
      <c r="AX130" s="13" t="s">
        <v>80</v>
      </c>
      <c r="AY130" s="210" t="s">
        <v>141</v>
      </c>
    </row>
    <row r="131" spans="2:51" s="14" customFormat="1" ht="12">
      <c r="B131" s="211"/>
      <c r="C131" s="212"/>
      <c r="D131" s="202" t="s">
        <v>152</v>
      </c>
      <c r="E131" s="213" t="s">
        <v>43</v>
      </c>
      <c r="F131" s="214" t="s">
        <v>193</v>
      </c>
      <c r="G131" s="212"/>
      <c r="H131" s="215">
        <v>13.684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152</v>
      </c>
      <c r="AU131" s="221" t="s">
        <v>87</v>
      </c>
      <c r="AV131" s="14" t="s">
        <v>87</v>
      </c>
      <c r="AW131" s="14" t="s">
        <v>41</v>
      </c>
      <c r="AX131" s="14" t="s">
        <v>80</v>
      </c>
      <c r="AY131" s="221" t="s">
        <v>141</v>
      </c>
    </row>
    <row r="132" spans="2:51" s="13" customFormat="1" ht="12">
      <c r="B132" s="200"/>
      <c r="C132" s="201"/>
      <c r="D132" s="202" t="s">
        <v>152</v>
      </c>
      <c r="E132" s="203" t="s">
        <v>43</v>
      </c>
      <c r="F132" s="204" t="s">
        <v>194</v>
      </c>
      <c r="G132" s="201"/>
      <c r="H132" s="203" t="s">
        <v>43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152</v>
      </c>
      <c r="AU132" s="210" t="s">
        <v>87</v>
      </c>
      <c r="AV132" s="13" t="s">
        <v>85</v>
      </c>
      <c r="AW132" s="13" t="s">
        <v>41</v>
      </c>
      <c r="AX132" s="13" t="s">
        <v>80</v>
      </c>
      <c r="AY132" s="210" t="s">
        <v>141</v>
      </c>
    </row>
    <row r="133" spans="2:51" s="14" customFormat="1" ht="12">
      <c r="B133" s="211"/>
      <c r="C133" s="212"/>
      <c r="D133" s="202" t="s">
        <v>152</v>
      </c>
      <c r="E133" s="213" t="s">
        <v>43</v>
      </c>
      <c r="F133" s="214" t="s">
        <v>195</v>
      </c>
      <c r="G133" s="212"/>
      <c r="H133" s="215">
        <v>47.2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152</v>
      </c>
      <c r="AU133" s="221" t="s">
        <v>87</v>
      </c>
      <c r="AV133" s="14" t="s">
        <v>87</v>
      </c>
      <c r="AW133" s="14" t="s">
        <v>41</v>
      </c>
      <c r="AX133" s="14" t="s">
        <v>80</v>
      </c>
      <c r="AY133" s="221" t="s">
        <v>141</v>
      </c>
    </row>
    <row r="134" spans="2:51" s="15" customFormat="1" ht="12">
      <c r="B134" s="223"/>
      <c r="C134" s="224"/>
      <c r="D134" s="202" t="s">
        <v>152</v>
      </c>
      <c r="E134" s="225" t="s">
        <v>43</v>
      </c>
      <c r="F134" s="226" t="s">
        <v>183</v>
      </c>
      <c r="G134" s="224"/>
      <c r="H134" s="227">
        <v>141.184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152</v>
      </c>
      <c r="AU134" s="233" t="s">
        <v>87</v>
      </c>
      <c r="AV134" s="15" t="s">
        <v>148</v>
      </c>
      <c r="AW134" s="15" t="s">
        <v>41</v>
      </c>
      <c r="AX134" s="15" t="s">
        <v>85</v>
      </c>
      <c r="AY134" s="233" t="s">
        <v>141</v>
      </c>
    </row>
    <row r="135" spans="1:65" s="2" customFormat="1" ht="24.2" customHeight="1">
      <c r="A135" s="36"/>
      <c r="B135" s="37"/>
      <c r="C135" s="182" t="s">
        <v>196</v>
      </c>
      <c r="D135" s="182" t="s">
        <v>143</v>
      </c>
      <c r="E135" s="183" t="s">
        <v>197</v>
      </c>
      <c r="F135" s="184" t="s">
        <v>198</v>
      </c>
      <c r="G135" s="185" t="s">
        <v>187</v>
      </c>
      <c r="H135" s="186">
        <v>141.184</v>
      </c>
      <c r="I135" s="187"/>
      <c r="J135" s="188">
        <f>ROUND(I135*H135,2)</f>
        <v>0</v>
      </c>
      <c r="K135" s="184" t="s">
        <v>147</v>
      </c>
      <c r="L135" s="41"/>
      <c r="M135" s="189" t="s">
        <v>43</v>
      </c>
      <c r="N135" s="190" t="s">
        <v>51</v>
      </c>
      <c r="O135" s="66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148</v>
      </c>
      <c r="AT135" s="193" t="s">
        <v>143</v>
      </c>
      <c r="AU135" s="193" t="s">
        <v>87</v>
      </c>
      <c r="AY135" s="18" t="s">
        <v>141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8" t="s">
        <v>85</v>
      </c>
      <c r="BK135" s="194">
        <f>ROUND(I135*H135,2)</f>
        <v>0</v>
      </c>
      <c r="BL135" s="18" t="s">
        <v>148</v>
      </c>
      <c r="BM135" s="193" t="s">
        <v>199</v>
      </c>
    </row>
    <row r="136" spans="1:47" s="2" customFormat="1" ht="12">
      <c r="A136" s="36"/>
      <c r="B136" s="37"/>
      <c r="C136" s="38"/>
      <c r="D136" s="195" t="s">
        <v>150</v>
      </c>
      <c r="E136" s="38"/>
      <c r="F136" s="196" t="s">
        <v>200</v>
      </c>
      <c r="G136" s="38"/>
      <c r="H136" s="38"/>
      <c r="I136" s="197"/>
      <c r="J136" s="38"/>
      <c r="K136" s="38"/>
      <c r="L136" s="41"/>
      <c r="M136" s="198"/>
      <c r="N136" s="199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8" t="s">
        <v>150</v>
      </c>
      <c r="AU136" s="18" t="s">
        <v>87</v>
      </c>
    </row>
    <row r="137" spans="2:51" s="14" customFormat="1" ht="12">
      <c r="B137" s="211"/>
      <c r="C137" s="212"/>
      <c r="D137" s="202" t="s">
        <v>152</v>
      </c>
      <c r="E137" s="213" t="s">
        <v>43</v>
      </c>
      <c r="F137" s="214" t="s">
        <v>201</v>
      </c>
      <c r="G137" s="212"/>
      <c r="H137" s="215">
        <v>141.184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152</v>
      </c>
      <c r="AU137" s="221" t="s">
        <v>87</v>
      </c>
      <c r="AV137" s="14" t="s">
        <v>87</v>
      </c>
      <c r="AW137" s="14" t="s">
        <v>41</v>
      </c>
      <c r="AX137" s="14" t="s">
        <v>85</v>
      </c>
      <c r="AY137" s="221" t="s">
        <v>141</v>
      </c>
    </row>
    <row r="138" spans="1:65" s="2" customFormat="1" ht="24.2" customHeight="1">
      <c r="A138" s="36"/>
      <c r="B138" s="37"/>
      <c r="C138" s="182" t="s">
        <v>202</v>
      </c>
      <c r="D138" s="182" t="s">
        <v>143</v>
      </c>
      <c r="E138" s="183" t="s">
        <v>203</v>
      </c>
      <c r="F138" s="184" t="s">
        <v>204</v>
      </c>
      <c r="G138" s="185" t="s">
        <v>187</v>
      </c>
      <c r="H138" s="186">
        <v>6.5</v>
      </c>
      <c r="I138" s="187"/>
      <c r="J138" s="188">
        <f>ROUND(I138*H138,2)</f>
        <v>0</v>
      </c>
      <c r="K138" s="184" t="s">
        <v>147</v>
      </c>
      <c r="L138" s="41"/>
      <c r="M138" s="189" t="s">
        <v>43</v>
      </c>
      <c r="N138" s="190" t="s">
        <v>51</v>
      </c>
      <c r="O138" s="66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148</v>
      </c>
      <c r="AT138" s="193" t="s">
        <v>143</v>
      </c>
      <c r="AU138" s="193" t="s">
        <v>87</v>
      </c>
      <c r="AY138" s="18" t="s">
        <v>141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8" t="s">
        <v>85</v>
      </c>
      <c r="BK138" s="194">
        <f>ROUND(I138*H138,2)</f>
        <v>0</v>
      </c>
      <c r="BL138" s="18" t="s">
        <v>148</v>
      </c>
      <c r="BM138" s="193" t="s">
        <v>205</v>
      </c>
    </row>
    <row r="139" spans="1:47" s="2" customFormat="1" ht="12">
      <c r="A139" s="36"/>
      <c r="B139" s="37"/>
      <c r="C139" s="38"/>
      <c r="D139" s="195" t="s">
        <v>150</v>
      </c>
      <c r="E139" s="38"/>
      <c r="F139" s="196" t="s">
        <v>206</v>
      </c>
      <c r="G139" s="38"/>
      <c r="H139" s="38"/>
      <c r="I139" s="197"/>
      <c r="J139" s="38"/>
      <c r="K139" s="38"/>
      <c r="L139" s="41"/>
      <c r="M139" s="198"/>
      <c r="N139" s="199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8" t="s">
        <v>150</v>
      </c>
      <c r="AU139" s="18" t="s">
        <v>87</v>
      </c>
    </row>
    <row r="140" spans="2:51" s="14" customFormat="1" ht="12">
      <c r="B140" s="211"/>
      <c r="C140" s="212"/>
      <c r="D140" s="202" t="s">
        <v>152</v>
      </c>
      <c r="E140" s="213" t="s">
        <v>43</v>
      </c>
      <c r="F140" s="214" t="s">
        <v>207</v>
      </c>
      <c r="G140" s="212"/>
      <c r="H140" s="215">
        <v>6.5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152</v>
      </c>
      <c r="AU140" s="221" t="s">
        <v>87</v>
      </c>
      <c r="AV140" s="14" t="s">
        <v>87</v>
      </c>
      <c r="AW140" s="14" t="s">
        <v>41</v>
      </c>
      <c r="AX140" s="14" t="s">
        <v>80</v>
      </c>
      <c r="AY140" s="221" t="s">
        <v>141</v>
      </c>
    </row>
    <row r="141" spans="2:51" s="15" customFormat="1" ht="12">
      <c r="B141" s="223"/>
      <c r="C141" s="224"/>
      <c r="D141" s="202" t="s">
        <v>152</v>
      </c>
      <c r="E141" s="225" t="s">
        <v>43</v>
      </c>
      <c r="F141" s="226" t="s">
        <v>183</v>
      </c>
      <c r="G141" s="224"/>
      <c r="H141" s="227">
        <v>6.5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152</v>
      </c>
      <c r="AU141" s="233" t="s">
        <v>87</v>
      </c>
      <c r="AV141" s="15" t="s">
        <v>148</v>
      </c>
      <c r="AW141" s="15" t="s">
        <v>41</v>
      </c>
      <c r="AX141" s="15" t="s">
        <v>85</v>
      </c>
      <c r="AY141" s="233" t="s">
        <v>141</v>
      </c>
    </row>
    <row r="142" spans="1:65" s="2" customFormat="1" ht="24.2" customHeight="1">
      <c r="A142" s="36"/>
      <c r="B142" s="37"/>
      <c r="C142" s="182" t="s">
        <v>208</v>
      </c>
      <c r="D142" s="182" t="s">
        <v>143</v>
      </c>
      <c r="E142" s="183" t="s">
        <v>209</v>
      </c>
      <c r="F142" s="184" t="s">
        <v>210</v>
      </c>
      <c r="G142" s="185" t="s">
        <v>211</v>
      </c>
      <c r="H142" s="186">
        <v>327.762</v>
      </c>
      <c r="I142" s="187"/>
      <c r="J142" s="188">
        <f>ROUND(I142*H142,2)</f>
        <v>0</v>
      </c>
      <c r="K142" s="184" t="s">
        <v>147</v>
      </c>
      <c r="L142" s="41"/>
      <c r="M142" s="189" t="s">
        <v>43</v>
      </c>
      <c r="N142" s="190" t="s">
        <v>51</v>
      </c>
      <c r="O142" s="66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3" t="s">
        <v>148</v>
      </c>
      <c r="AT142" s="193" t="s">
        <v>143</v>
      </c>
      <c r="AU142" s="193" t="s">
        <v>87</v>
      </c>
      <c r="AY142" s="18" t="s">
        <v>141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8" t="s">
        <v>85</v>
      </c>
      <c r="BK142" s="194">
        <f>ROUND(I142*H142,2)</f>
        <v>0</v>
      </c>
      <c r="BL142" s="18" t="s">
        <v>148</v>
      </c>
      <c r="BM142" s="193" t="s">
        <v>212</v>
      </c>
    </row>
    <row r="143" spans="1:47" s="2" customFormat="1" ht="12">
      <c r="A143" s="36"/>
      <c r="B143" s="37"/>
      <c r="C143" s="38"/>
      <c r="D143" s="195" t="s">
        <v>150</v>
      </c>
      <c r="E143" s="38"/>
      <c r="F143" s="196" t="s">
        <v>213</v>
      </c>
      <c r="G143" s="38"/>
      <c r="H143" s="38"/>
      <c r="I143" s="197"/>
      <c r="J143" s="38"/>
      <c r="K143" s="38"/>
      <c r="L143" s="41"/>
      <c r="M143" s="198"/>
      <c r="N143" s="199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8" t="s">
        <v>150</v>
      </c>
      <c r="AU143" s="18" t="s">
        <v>87</v>
      </c>
    </row>
    <row r="144" spans="2:51" s="13" customFormat="1" ht="12">
      <c r="B144" s="200"/>
      <c r="C144" s="201"/>
      <c r="D144" s="202" t="s">
        <v>152</v>
      </c>
      <c r="E144" s="203" t="s">
        <v>43</v>
      </c>
      <c r="F144" s="204" t="s">
        <v>214</v>
      </c>
      <c r="G144" s="201"/>
      <c r="H144" s="203" t="s">
        <v>43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152</v>
      </c>
      <c r="AU144" s="210" t="s">
        <v>87</v>
      </c>
      <c r="AV144" s="13" t="s">
        <v>85</v>
      </c>
      <c r="AW144" s="13" t="s">
        <v>41</v>
      </c>
      <c r="AX144" s="13" t="s">
        <v>80</v>
      </c>
      <c r="AY144" s="210" t="s">
        <v>141</v>
      </c>
    </row>
    <row r="145" spans="2:51" s="14" customFormat="1" ht="12">
      <c r="B145" s="211"/>
      <c r="C145" s="212"/>
      <c r="D145" s="202" t="s">
        <v>152</v>
      </c>
      <c r="E145" s="213" t="s">
        <v>43</v>
      </c>
      <c r="F145" s="214" t="s">
        <v>215</v>
      </c>
      <c r="G145" s="212"/>
      <c r="H145" s="215">
        <v>282.368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152</v>
      </c>
      <c r="AU145" s="221" t="s">
        <v>87</v>
      </c>
      <c r="AV145" s="14" t="s">
        <v>87</v>
      </c>
      <c r="AW145" s="14" t="s">
        <v>41</v>
      </c>
      <c r="AX145" s="14" t="s">
        <v>80</v>
      </c>
      <c r="AY145" s="221" t="s">
        <v>141</v>
      </c>
    </row>
    <row r="146" spans="2:51" s="13" customFormat="1" ht="12">
      <c r="B146" s="200"/>
      <c r="C146" s="201"/>
      <c r="D146" s="202" t="s">
        <v>152</v>
      </c>
      <c r="E146" s="203" t="s">
        <v>43</v>
      </c>
      <c r="F146" s="204" t="s">
        <v>216</v>
      </c>
      <c r="G146" s="201"/>
      <c r="H146" s="203" t="s">
        <v>43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152</v>
      </c>
      <c r="AU146" s="210" t="s">
        <v>87</v>
      </c>
      <c r="AV146" s="13" t="s">
        <v>85</v>
      </c>
      <c r="AW146" s="13" t="s">
        <v>41</v>
      </c>
      <c r="AX146" s="13" t="s">
        <v>80</v>
      </c>
      <c r="AY146" s="210" t="s">
        <v>141</v>
      </c>
    </row>
    <row r="147" spans="2:51" s="14" customFormat="1" ht="12">
      <c r="B147" s="211"/>
      <c r="C147" s="212"/>
      <c r="D147" s="202" t="s">
        <v>152</v>
      </c>
      <c r="E147" s="213" t="s">
        <v>43</v>
      </c>
      <c r="F147" s="214" t="s">
        <v>217</v>
      </c>
      <c r="G147" s="212"/>
      <c r="H147" s="215">
        <v>45.394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152</v>
      </c>
      <c r="AU147" s="221" t="s">
        <v>87</v>
      </c>
      <c r="AV147" s="14" t="s">
        <v>87</v>
      </c>
      <c r="AW147" s="14" t="s">
        <v>41</v>
      </c>
      <c r="AX147" s="14" t="s">
        <v>80</v>
      </c>
      <c r="AY147" s="221" t="s">
        <v>141</v>
      </c>
    </row>
    <row r="148" spans="2:51" s="15" customFormat="1" ht="12">
      <c r="B148" s="223"/>
      <c r="C148" s="224"/>
      <c r="D148" s="202" t="s">
        <v>152</v>
      </c>
      <c r="E148" s="225" t="s">
        <v>43</v>
      </c>
      <c r="F148" s="226" t="s">
        <v>183</v>
      </c>
      <c r="G148" s="224"/>
      <c r="H148" s="227">
        <v>327.762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152</v>
      </c>
      <c r="AU148" s="233" t="s">
        <v>87</v>
      </c>
      <c r="AV148" s="15" t="s">
        <v>148</v>
      </c>
      <c r="AW148" s="15" t="s">
        <v>41</v>
      </c>
      <c r="AX148" s="15" t="s">
        <v>85</v>
      </c>
      <c r="AY148" s="233" t="s">
        <v>141</v>
      </c>
    </row>
    <row r="149" spans="1:65" s="2" customFormat="1" ht="37.9" customHeight="1">
      <c r="A149" s="36"/>
      <c r="B149" s="37"/>
      <c r="C149" s="182" t="s">
        <v>218</v>
      </c>
      <c r="D149" s="182" t="s">
        <v>143</v>
      </c>
      <c r="E149" s="183" t="s">
        <v>219</v>
      </c>
      <c r="F149" s="184" t="s">
        <v>220</v>
      </c>
      <c r="G149" s="185" t="s">
        <v>187</v>
      </c>
      <c r="H149" s="186">
        <v>141.184</v>
      </c>
      <c r="I149" s="187"/>
      <c r="J149" s="188">
        <f>ROUND(I149*H149,2)</f>
        <v>0</v>
      </c>
      <c r="K149" s="184" t="s">
        <v>147</v>
      </c>
      <c r="L149" s="41"/>
      <c r="M149" s="189" t="s">
        <v>43</v>
      </c>
      <c r="N149" s="190" t="s">
        <v>51</v>
      </c>
      <c r="O149" s="66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3" t="s">
        <v>148</v>
      </c>
      <c r="AT149" s="193" t="s">
        <v>143</v>
      </c>
      <c r="AU149" s="193" t="s">
        <v>87</v>
      </c>
      <c r="AY149" s="18" t="s">
        <v>141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8" t="s">
        <v>85</v>
      </c>
      <c r="BK149" s="194">
        <f>ROUND(I149*H149,2)</f>
        <v>0</v>
      </c>
      <c r="BL149" s="18" t="s">
        <v>148</v>
      </c>
      <c r="BM149" s="193" t="s">
        <v>221</v>
      </c>
    </row>
    <row r="150" spans="1:47" s="2" customFormat="1" ht="12">
      <c r="A150" s="36"/>
      <c r="B150" s="37"/>
      <c r="C150" s="38"/>
      <c r="D150" s="195" t="s">
        <v>150</v>
      </c>
      <c r="E150" s="38"/>
      <c r="F150" s="196" t="s">
        <v>222</v>
      </c>
      <c r="G150" s="38"/>
      <c r="H150" s="38"/>
      <c r="I150" s="197"/>
      <c r="J150" s="38"/>
      <c r="K150" s="38"/>
      <c r="L150" s="41"/>
      <c r="M150" s="198"/>
      <c r="N150" s="199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8" t="s">
        <v>150</v>
      </c>
      <c r="AU150" s="18" t="s">
        <v>87</v>
      </c>
    </row>
    <row r="151" spans="2:51" s="14" customFormat="1" ht="12">
      <c r="B151" s="211"/>
      <c r="C151" s="212"/>
      <c r="D151" s="202" t="s">
        <v>152</v>
      </c>
      <c r="E151" s="213" t="s">
        <v>43</v>
      </c>
      <c r="F151" s="214" t="s">
        <v>201</v>
      </c>
      <c r="G151" s="212"/>
      <c r="H151" s="215">
        <v>141.184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152</v>
      </c>
      <c r="AU151" s="221" t="s">
        <v>87</v>
      </c>
      <c r="AV151" s="14" t="s">
        <v>87</v>
      </c>
      <c r="AW151" s="14" t="s">
        <v>41</v>
      </c>
      <c r="AX151" s="14" t="s">
        <v>85</v>
      </c>
      <c r="AY151" s="221" t="s">
        <v>141</v>
      </c>
    </row>
    <row r="152" spans="1:65" s="2" customFormat="1" ht="37.9" customHeight="1">
      <c r="A152" s="36"/>
      <c r="B152" s="37"/>
      <c r="C152" s="182" t="s">
        <v>223</v>
      </c>
      <c r="D152" s="182" t="s">
        <v>143</v>
      </c>
      <c r="E152" s="183" t="s">
        <v>224</v>
      </c>
      <c r="F152" s="184" t="s">
        <v>225</v>
      </c>
      <c r="G152" s="185" t="s">
        <v>187</v>
      </c>
      <c r="H152" s="186">
        <v>847.104</v>
      </c>
      <c r="I152" s="187"/>
      <c r="J152" s="188">
        <f>ROUND(I152*H152,2)</f>
        <v>0</v>
      </c>
      <c r="K152" s="184" t="s">
        <v>147</v>
      </c>
      <c r="L152" s="41"/>
      <c r="M152" s="189" t="s">
        <v>43</v>
      </c>
      <c r="N152" s="190" t="s">
        <v>51</v>
      </c>
      <c r="O152" s="66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3" t="s">
        <v>148</v>
      </c>
      <c r="AT152" s="193" t="s">
        <v>143</v>
      </c>
      <c r="AU152" s="193" t="s">
        <v>87</v>
      </c>
      <c r="AY152" s="18" t="s">
        <v>141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8" t="s">
        <v>85</v>
      </c>
      <c r="BK152" s="194">
        <f>ROUND(I152*H152,2)</f>
        <v>0</v>
      </c>
      <c r="BL152" s="18" t="s">
        <v>148</v>
      </c>
      <c r="BM152" s="193" t="s">
        <v>226</v>
      </c>
    </row>
    <row r="153" spans="1:47" s="2" customFormat="1" ht="12">
      <c r="A153" s="36"/>
      <c r="B153" s="37"/>
      <c r="C153" s="38"/>
      <c r="D153" s="195" t="s">
        <v>150</v>
      </c>
      <c r="E153" s="38"/>
      <c r="F153" s="196" t="s">
        <v>227</v>
      </c>
      <c r="G153" s="38"/>
      <c r="H153" s="38"/>
      <c r="I153" s="197"/>
      <c r="J153" s="38"/>
      <c r="K153" s="38"/>
      <c r="L153" s="41"/>
      <c r="M153" s="198"/>
      <c r="N153" s="199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8" t="s">
        <v>150</v>
      </c>
      <c r="AU153" s="18" t="s">
        <v>87</v>
      </c>
    </row>
    <row r="154" spans="2:51" s="14" customFormat="1" ht="12">
      <c r="B154" s="211"/>
      <c r="C154" s="212"/>
      <c r="D154" s="202" t="s">
        <v>152</v>
      </c>
      <c r="E154" s="213" t="s">
        <v>43</v>
      </c>
      <c r="F154" s="214" t="s">
        <v>228</v>
      </c>
      <c r="G154" s="212"/>
      <c r="H154" s="215">
        <v>847.104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152</v>
      </c>
      <c r="AU154" s="221" t="s">
        <v>87</v>
      </c>
      <c r="AV154" s="14" t="s">
        <v>87</v>
      </c>
      <c r="AW154" s="14" t="s">
        <v>41</v>
      </c>
      <c r="AX154" s="14" t="s">
        <v>80</v>
      </c>
      <c r="AY154" s="221" t="s">
        <v>141</v>
      </c>
    </row>
    <row r="155" spans="2:51" s="15" customFormat="1" ht="12">
      <c r="B155" s="223"/>
      <c r="C155" s="224"/>
      <c r="D155" s="202" t="s">
        <v>152</v>
      </c>
      <c r="E155" s="225" t="s">
        <v>43</v>
      </c>
      <c r="F155" s="226" t="s">
        <v>183</v>
      </c>
      <c r="G155" s="224"/>
      <c r="H155" s="227">
        <v>847.104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152</v>
      </c>
      <c r="AU155" s="233" t="s">
        <v>87</v>
      </c>
      <c r="AV155" s="15" t="s">
        <v>148</v>
      </c>
      <c r="AW155" s="15" t="s">
        <v>41</v>
      </c>
      <c r="AX155" s="15" t="s">
        <v>85</v>
      </c>
      <c r="AY155" s="233" t="s">
        <v>141</v>
      </c>
    </row>
    <row r="156" spans="1:65" s="2" customFormat="1" ht="33" customHeight="1">
      <c r="A156" s="36"/>
      <c r="B156" s="37"/>
      <c r="C156" s="182" t="s">
        <v>229</v>
      </c>
      <c r="D156" s="182" t="s">
        <v>143</v>
      </c>
      <c r="E156" s="183" t="s">
        <v>230</v>
      </c>
      <c r="F156" s="184" t="s">
        <v>231</v>
      </c>
      <c r="G156" s="185" t="s">
        <v>187</v>
      </c>
      <c r="H156" s="186">
        <v>1</v>
      </c>
      <c r="I156" s="187"/>
      <c r="J156" s="188">
        <f>ROUND(I156*H156,2)</f>
        <v>0</v>
      </c>
      <c r="K156" s="184" t="s">
        <v>147</v>
      </c>
      <c r="L156" s="41"/>
      <c r="M156" s="189" t="s">
        <v>43</v>
      </c>
      <c r="N156" s="190" t="s">
        <v>51</v>
      </c>
      <c r="O156" s="66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3" t="s">
        <v>148</v>
      </c>
      <c r="AT156" s="193" t="s">
        <v>143</v>
      </c>
      <c r="AU156" s="193" t="s">
        <v>87</v>
      </c>
      <c r="AY156" s="18" t="s">
        <v>141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8" t="s">
        <v>85</v>
      </c>
      <c r="BK156" s="194">
        <f>ROUND(I156*H156,2)</f>
        <v>0</v>
      </c>
      <c r="BL156" s="18" t="s">
        <v>148</v>
      </c>
      <c r="BM156" s="193" t="s">
        <v>232</v>
      </c>
    </row>
    <row r="157" spans="1:47" s="2" customFormat="1" ht="12">
      <c r="A157" s="36"/>
      <c r="B157" s="37"/>
      <c r="C157" s="38"/>
      <c r="D157" s="195" t="s">
        <v>150</v>
      </c>
      <c r="E157" s="38"/>
      <c r="F157" s="196" t="s">
        <v>233</v>
      </c>
      <c r="G157" s="38"/>
      <c r="H157" s="38"/>
      <c r="I157" s="197"/>
      <c r="J157" s="38"/>
      <c r="K157" s="38"/>
      <c r="L157" s="41"/>
      <c r="M157" s="198"/>
      <c r="N157" s="199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8" t="s">
        <v>150</v>
      </c>
      <c r="AU157" s="18" t="s">
        <v>87</v>
      </c>
    </row>
    <row r="158" spans="2:51" s="14" customFormat="1" ht="12">
      <c r="B158" s="211"/>
      <c r="C158" s="212"/>
      <c r="D158" s="202" t="s">
        <v>152</v>
      </c>
      <c r="E158" s="213" t="s">
        <v>43</v>
      </c>
      <c r="F158" s="214" t="s">
        <v>85</v>
      </c>
      <c r="G158" s="212"/>
      <c r="H158" s="215">
        <v>1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152</v>
      </c>
      <c r="AU158" s="221" t="s">
        <v>87</v>
      </c>
      <c r="AV158" s="14" t="s">
        <v>87</v>
      </c>
      <c r="AW158" s="14" t="s">
        <v>41</v>
      </c>
      <c r="AX158" s="14" t="s">
        <v>80</v>
      </c>
      <c r="AY158" s="221" t="s">
        <v>141</v>
      </c>
    </row>
    <row r="159" spans="2:51" s="15" customFormat="1" ht="12">
      <c r="B159" s="223"/>
      <c r="C159" s="224"/>
      <c r="D159" s="202" t="s">
        <v>152</v>
      </c>
      <c r="E159" s="225" t="s">
        <v>43</v>
      </c>
      <c r="F159" s="226" t="s">
        <v>183</v>
      </c>
      <c r="G159" s="224"/>
      <c r="H159" s="227">
        <v>1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152</v>
      </c>
      <c r="AU159" s="233" t="s">
        <v>87</v>
      </c>
      <c r="AV159" s="15" t="s">
        <v>148</v>
      </c>
      <c r="AW159" s="15" t="s">
        <v>41</v>
      </c>
      <c r="AX159" s="15" t="s">
        <v>85</v>
      </c>
      <c r="AY159" s="233" t="s">
        <v>141</v>
      </c>
    </row>
    <row r="160" spans="1:65" s="2" customFormat="1" ht="24.2" customHeight="1">
      <c r="A160" s="36"/>
      <c r="B160" s="37"/>
      <c r="C160" s="182" t="s">
        <v>234</v>
      </c>
      <c r="D160" s="182" t="s">
        <v>143</v>
      </c>
      <c r="E160" s="183" t="s">
        <v>235</v>
      </c>
      <c r="F160" s="184" t="s">
        <v>236</v>
      </c>
      <c r="G160" s="185" t="s">
        <v>211</v>
      </c>
      <c r="H160" s="186">
        <v>282.368</v>
      </c>
      <c r="I160" s="187"/>
      <c r="J160" s="188">
        <f>ROUND(I160*H160,2)</f>
        <v>0</v>
      </c>
      <c r="K160" s="184" t="s">
        <v>147</v>
      </c>
      <c r="L160" s="41"/>
      <c r="M160" s="189" t="s">
        <v>43</v>
      </c>
      <c r="N160" s="190" t="s">
        <v>51</v>
      </c>
      <c r="O160" s="66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3" t="s">
        <v>148</v>
      </c>
      <c r="AT160" s="193" t="s">
        <v>143</v>
      </c>
      <c r="AU160" s="193" t="s">
        <v>87</v>
      </c>
      <c r="AY160" s="18" t="s">
        <v>141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8" t="s">
        <v>85</v>
      </c>
      <c r="BK160" s="194">
        <f>ROUND(I160*H160,2)</f>
        <v>0</v>
      </c>
      <c r="BL160" s="18" t="s">
        <v>148</v>
      </c>
      <c r="BM160" s="193" t="s">
        <v>237</v>
      </c>
    </row>
    <row r="161" spans="1:47" s="2" customFormat="1" ht="12">
      <c r="A161" s="36"/>
      <c r="B161" s="37"/>
      <c r="C161" s="38"/>
      <c r="D161" s="195" t="s">
        <v>150</v>
      </c>
      <c r="E161" s="38"/>
      <c r="F161" s="196" t="s">
        <v>238</v>
      </c>
      <c r="G161" s="38"/>
      <c r="H161" s="38"/>
      <c r="I161" s="197"/>
      <c r="J161" s="38"/>
      <c r="K161" s="38"/>
      <c r="L161" s="41"/>
      <c r="M161" s="198"/>
      <c r="N161" s="199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8" t="s">
        <v>150</v>
      </c>
      <c r="AU161" s="18" t="s">
        <v>87</v>
      </c>
    </row>
    <row r="162" spans="2:51" s="14" customFormat="1" ht="12">
      <c r="B162" s="211"/>
      <c r="C162" s="212"/>
      <c r="D162" s="202" t="s">
        <v>152</v>
      </c>
      <c r="E162" s="213" t="s">
        <v>43</v>
      </c>
      <c r="F162" s="214" t="s">
        <v>239</v>
      </c>
      <c r="G162" s="212"/>
      <c r="H162" s="215">
        <v>282.368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152</v>
      </c>
      <c r="AU162" s="221" t="s">
        <v>87</v>
      </c>
      <c r="AV162" s="14" t="s">
        <v>87</v>
      </c>
      <c r="AW162" s="14" t="s">
        <v>41</v>
      </c>
      <c r="AX162" s="14" t="s">
        <v>85</v>
      </c>
      <c r="AY162" s="221" t="s">
        <v>141</v>
      </c>
    </row>
    <row r="163" spans="1:65" s="2" customFormat="1" ht="16.5" customHeight="1">
      <c r="A163" s="36"/>
      <c r="B163" s="37"/>
      <c r="C163" s="182" t="s">
        <v>166</v>
      </c>
      <c r="D163" s="182" t="s">
        <v>143</v>
      </c>
      <c r="E163" s="183" t="s">
        <v>240</v>
      </c>
      <c r="F163" s="184" t="s">
        <v>241</v>
      </c>
      <c r="G163" s="185" t="s">
        <v>187</v>
      </c>
      <c r="H163" s="186">
        <v>156</v>
      </c>
      <c r="I163" s="187"/>
      <c r="J163" s="188">
        <f>ROUND(I163*H163,2)</f>
        <v>0</v>
      </c>
      <c r="K163" s="184" t="s">
        <v>147</v>
      </c>
      <c r="L163" s="41"/>
      <c r="M163" s="189" t="s">
        <v>43</v>
      </c>
      <c r="N163" s="190" t="s">
        <v>51</v>
      </c>
      <c r="O163" s="66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3" t="s">
        <v>148</v>
      </c>
      <c r="AT163" s="193" t="s">
        <v>143</v>
      </c>
      <c r="AU163" s="193" t="s">
        <v>87</v>
      </c>
      <c r="AY163" s="18" t="s">
        <v>141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8" t="s">
        <v>85</v>
      </c>
      <c r="BK163" s="194">
        <f>ROUND(I163*H163,2)</f>
        <v>0</v>
      </c>
      <c r="BL163" s="18" t="s">
        <v>148</v>
      </c>
      <c r="BM163" s="193" t="s">
        <v>242</v>
      </c>
    </row>
    <row r="164" spans="1:47" s="2" customFormat="1" ht="12">
      <c r="A164" s="36"/>
      <c r="B164" s="37"/>
      <c r="C164" s="38"/>
      <c r="D164" s="195" t="s">
        <v>150</v>
      </c>
      <c r="E164" s="38"/>
      <c r="F164" s="196" t="s">
        <v>243</v>
      </c>
      <c r="G164" s="38"/>
      <c r="H164" s="38"/>
      <c r="I164" s="197"/>
      <c r="J164" s="38"/>
      <c r="K164" s="38"/>
      <c r="L164" s="41"/>
      <c r="M164" s="198"/>
      <c r="N164" s="199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8" t="s">
        <v>150</v>
      </c>
      <c r="AU164" s="18" t="s">
        <v>87</v>
      </c>
    </row>
    <row r="165" spans="2:51" s="13" customFormat="1" ht="12">
      <c r="B165" s="200"/>
      <c r="C165" s="201"/>
      <c r="D165" s="202" t="s">
        <v>152</v>
      </c>
      <c r="E165" s="203" t="s">
        <v>43</v>
      </c>
      <c r="F165" s="204" t="s">
        <v>244</v>
      </c>
      <c r="G165" s="201"/>
      <c r="H165" s="203" t="s">
        <v>43</v>
      </c>
      <c r="I165" s="205"/>
      <c r="J165" s="201"/>
      <c r="K165" s="201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152</v>
      </c>
      <c r="AU165" s="210" t="s">
        <v>87</v>
      </c>
      <c r="AV165" s="13" t="s">
        <v>85</v>
      </c>
      <c r="AW165" s="13" t="s">
        <v>41</v>
      </c>
      <c r="AX165" s="13" t="s">
        <v>80</v>
      </c>
      <c r="AY165" s="210" t="s">
        <v>141</v>
      </c>
    </row>
    <row r="166" spans="2:51" s="14" customFormat="1" ht="12">
      <c r="B166" s="211"/>
      <c r="C166" s="212"/>
      <c r="D166" s="202" t="s">
        <v>152</v>
      </c>
      <c r="E166" s="213" t="s">
        <v>43</v>
      </c>
      <c r="F166" s="214" t="s">
        <v>245</v>
      </c>
      <c r="G166" s="212"/>
      <c r="H166" s="215">
        <v>72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152</v>
      </c>
      <c r="AU166" s="221" t="s">
        <v>87</v>
      </c>
      <c r="AV166" s="14" t="s">
        <v>87</v>
      </c>
      <c r="AW166" s="14" t="s">
        <v>41</v>
      </c>
      <c r="AX166" s="14" t="s">
        <v>80</v>
      </c>
      <c r="AY166" s="221" t="s">
        <v>141</v>
      </c>
    </row>
    <row r="167" spans="2:51" s="13" customFormat="1" ht="12">
      <c r="B167" s="200"/>
      <c r="C167" s="201"/>
      <c r="D167" s="202" t="s">
        <v>152</v>
      </c>
      <c r="E167" s="203" t="s">
        <v>43</v>
      </c>
      <c r="F167" s="204" t="s">
        <v>246</v>
      </c>
      <c r="G167" s="201"/>
      <c r="H167" s="203" t="s">
        <v>43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152</v>
      </c>
      <c r="AU167" s="210" t="s">
        <v>87</v>
      </c>
      <c r="AV167" s="13" t="s">
        <v>85</v>
      </c>
      <c r="AW167" s="13" t="s">
        <v>41</v>
      </c>
      <c r="AX167" s="13" t="s">
        <v>80</v>
      </c>
      <c r="AY167" s="210" t="s">
        <v>141</v>
      </c>
    </row>
    <row r="168" spans="2:51" s="14" customFormat="1" ht="12">
      <c r="B168" s="211"/>
      <c r="C168" s="212"/>
      <c r="D168" s="202" t="s">
        <v>152</v>
      </c>
      <c r="E168" s="213" t="s">
        <v>43</v>
      </c>
      <c r="F168" s="214" t="s">
        <v>247</v>
      </c>
      <c r="G168" s="212"/>
      <c r="H168" s="215">
        <v>84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152</v>
      </c>
      <c r="AU168" s="221" t="s">
        <v>87</v>
      </c>
      <c r="AV168" s="14" t="s">
        <v>87</v>
      </c>
      <c r="AW168" s="14" t="s">
        <v>41</v>
      </c>
      <c r="AX168" s="14" t="s">
        <v>80</v>
      </c>
      <c r="AY168" s="221" t="s">
        <v>141</v>
      </c>
    </row>
    <row r="169" spans="2:51" s="15" customFormat="1" ht="12">
      <c r="B169" s="223"/>
      <c r="C169" s="224"/>
      <c r="D169" s="202" t="s">
        <v>152</v>
      </c>
      <c r="E169" s="225" t="s">
        <v>43</v>
      </c>
      <c r="F169" s="226" t="s">
        <v>183</v>
      </c>
      <c r="G169" s="224"/>
      <c r="H169" s="227">
        <v>156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152</v>
      </c>
      <c r="AU169" s="233" t="s">
        <v>87</v>
      </c>
      <c r="AV169" s="15" t="s">
        <v>148</v>
      </c>
      <c r="AW169" s="15" t="s">
        <v>41</v>
      </c>
      <c r="AX169" s="15" t="s">
        <v>85</v>
      </c>
      <c r="AY169" s="233" t="s">
        <v>141</v>
      </c>
    </row>
    <row r="170" spans="1:65" s="2" customFormat="1" ht="16.5" customHeight="1">
      <c r="A170" s="36"/>
      <c r="B170" s="37"/>
      <c r="C170" s="234" t="s">
        <v>8</v>
      </c>
      <c r="D170" s="234" t="s">
        <v>248</v>
      </c>
      <c r="E170" s="235" t="s">
        <v>249</v>
      </c>
      <c r="F170" s="236" t="s">
        <v>250</v>
      </c>
      <c r="G170" s="237" t="s">
        <v>211</v>
      </c>
      <c r="H170" s="238">
        <v>280.8</v>
      </c>
      <c r="I170" s="239"/>
      <c r="J170" s="240">
        <f>ROUND(I170*H170,2)</f>
        <v>0</v>
      </c>
      <c r="K170" s="236" t="s">
        <v>147</v>
      </c>
      <c r="L170" s="241"/>
      <c r="M170" s="242" t="s">
        <v>43</v>
      </c>
      <c r="N170" s="243" t="s">
        <v>51</v>
      </c>
      <c r="O170" s="66"/>
      <c r="P170" s="191">
        <f>O170*H170</f>
        <v>0</v>
      </c>
      <c r="Q170" s="191">
        <v>1</v>
      </c>
      <c r="R170" s="191">
        <f>Q170*H170</f>
        <v>280.8</v>
      </c>
      <c r="S170" s="191">
        <v>0</v>
      </c>
      <c r="T170" s="19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3" t="s">
        <v>202</v>
      </c>
      <c r="AT170" s="193" t="s">
        <v>248</v>
      </c>
      <c r="AU170" s="193" t="s">
        <v>87</v>
      </c>
      <c r="AY170" s="18" t="s">
        <v>141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8" t="s">
        <v>85</v>
      </c>
      <c r="BK170" s="194">
        <f>ROUND(I170*H170,2)</f>
        <v>0</v>
      </c>
      <c r="BL170" s="18" t="s">
        <v>148</v>
      </c>
      <c r="BM170" s="193" t="s">
        <v>251</v>
      </c>
    </row>
    <row r="171" spans="2:51" s="14" customFormat="1" ht="12">
      <c r="B171" s="211"/>
      <c r="C171" s="212"/>
      <c r="D171" s="202" t="s">
        <v>152</v>
      </c>
      <c r="E171" s="213" t="s">
        <v>43</v>
      </c>
      <c r="F171" s="214" t="s">
        <v>252</v>
      </c>
      <c r="G171" s="212"/>
      <c r="H171" s="215">
        <v>280.8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152</v>
      </c>
      <c r="AU171" s="221" t="s">
        <v>87</v>
      </c>
      <c r="AV171" s="14" t="s">
        <v>87</v>
      </c>
      <c r="AW171" s="14" t="s">
        <v>41</v>
      </c>
      <c r="AX171" s="14" t="s">
        <v>85</v>
      </c>
      <c r="AY171" s="221" t="s">
        <v>141</v>
      </c>
    </row>
    <row r="172" spans="1:65" s="2" customFormat="1" ht="24.2" customHeight="1">
      <c r="A172" s="36"/>
      <c r="B172" s="37"/>
      <c r="C172" s="182" t="s">
        <v>253</v>
      </c>
      <c r="D172" s="182" t="s">
        <v>143</v>
      </c>
      <c r="E172" s="183" t="s">
        <v>254</v>
      </c>
      <c r="F172" s="184" t="s">
        <v>255</v>
      </c>
      <c r="G172" s="185" t="s">
        <v>146</v>
      </c>
      <c r="H172" s="186">
        <v>49.2</v>
      </c>
      <c r="I172" s="187"/>
      <c r="J172" s="188">
        <f>ROUND(I172*H172,2)</f>
        <v>0</v>
      </c>
      <c r="K172" s="184" t="s">
        <v>147</v>
      </c>
      <c r="L172" s="41"/>
      <c r="M172" s="189" t="s">
        <v>43</v>
      </c>
      <c r="N172" s="190" t="s">
        <v>51</v>
      </c>
      <c r="O172" s="66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3" t="s">
        <v>148</v>
      </c>
      <c r="AT172" s="193" t="s">
        <v>143</v>
      </c>
      <c r="AU172" s="193" t="s">
        <v>87</v>
      </c>
      <c r="AY172" s="18" t="s">
        <v>141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8" t="s">
        <v>85</v>
      </c>
      <c r="BK172" s="194">
        <f>ROUND(I172*H172,2)</f>
        <v>0</v>
      </c>
      <c r="BL172" s="18" t="s">
        <v>148</v>
      </c>
      <c r="BM172" s="193" t="s">
        <v>256</v>
      </c>
    </row>
    <row r="173" spans="1:47" s="2" customFormat="1" ht="12">
      <c r="A173" s="36"/>
      <c r="B173" s="37"/>
      <c r="C173" s="38"/>
      <c r="D173" s="195" t="s">
        <v>150</v>
      </c>
      <c r="E173" s="38"/>
      <c r="F173" s="196" t="s">
        <v>257</v>
      </c>
      <c r="G173" s="38"/>
      <c r="H173" s="38"/>
      <c r="I173" s="197"/>
      <c r="J173" s="38"/>
      <c r="K173" s="38"/>
      <c r="L173" s="41"/>
      <c r="M173" s="198"/>
      <c r="N173" s="199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8" t="s">
        <v>150</v>
      </c>
      <c r="AU173" s="18" t="s">
        <v>87</v>
      </c>
    </row>
    <row r="174" spans="2:51" s="13" customFormat="1" ht="12">
      <c r="B174" s="200"/>
      <c r="C174" s="201"/>
      <c r="D174" s="202" t="s">
        <v>152</v>
      </c>
      <c r="E174" s="203" t="s">
        <v>43</v>
      </c>
      <c r="F174" s="204" t="s">
        <v>180</v>
      </c>
      <c r="G174" s="201"/>
      <c r="H174" s="203" t="s">
        <v>43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152</v>
      </c>
      <c r="AU174" s="210" t="s">
        <v>87</v>
      </c>
      <c r="AV174" s="13" t="s">
        <v>85</v>
      </c>
      <c r="AW174" s="13" t="s">
        <v>41</v>
      </c>
      <c r="AX174" s="13" t="s">
        <v>80</v>
      </c>
      <c r="AY174" s="210" t="s">
        <v>141</v>
      </c>
    </row>
    <row r="175" spans="2:51" s="14" customFormat="1" ht="12">
      <c r="B175" s="211"/>
      <c r="C175" s="212"/>
      <c r="D175" s="202" t="s">
        <v>152</v>
      </c>
      <c r="E175" s="213" t="s">
        <v>43</v>
      </c>
      <c r="F175" s="214" t="s">
        <v>181</v>
      </c>
      <c r="G175" s="212"/>
      <c r="H175" s="215">
        <v>14.4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152</v>
      </c>
      <c r="AU175" s="221" t="s">
        <v>87</v>
      </c>
      <c r="AV175" s="14" t="s">
        <v>87</v>
      </c>
      <c r="AW175" s="14" t="s">
        <v>41</v>
      </c>
      <c r="AX175" s="14" t="s">
        <v>80</v>
      </c>
      <c r="AY175" s="221" t="s">
        <v>141</v>
      </c>
    </row>
    <row r="176" spans="2:51" s="13" customFormat="1" ht="12">
      <c r="B176" s="200"/>
      <c r="C176" s="201"/>
      <c r="D176" s="202" t="s">
        <v>152</v>
      </c>
      <c r="E176" s="203" t="s">
        <v>43</v>
      </c>
      <c r="F176" s="204" t="s">
        <v>173</v>
      </c>
      <c r="G176" s="201"/>
      <c r="H176" s="203" t="s">
        <v>43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152</v>
      </c>
      <c r="AU176" s="210" t="s">
        <v>87</v>
      </c>
      <c r="AV176" s="13" t="s">
        <v>85</v>
      </c>
      <c r="AW176" s="13" t="s">
        <v>41</v>
      </c>
      <c r="AX176" s="13" t="s">
        <v>80</v>
      </c>
      <c r="AY176" s="210" t="s">
        <v>141</v>
      </c>
    </row>
    <row r="177" spans="2:51" s="14" customFormat="1" ht="12">
      <c r="B177" s="211"/>
      <c r="C177" s="212"/>
      <c r="D177" s="202" t="s">
        <v>152</v>
      </c>
      <c r="E177" s="213" t="s">
        <v>43</v>
      </c>
      <c r="F177" s="214" t="s">
        <v>182</v>
      </c>
      <c r="G177" s="212"/>
      <c r="H177" s="215">
        <v>34.8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152</v>
      </c>
      <c r="AU177" s="221" t="s">
        <v>87</v>
      </c>
      <c r="AV177" s="14" t="s">
        <v>87</v>
      </c>
      <c r="AW177" s="14" t="s">
        <v>41</v>
      </c>
      <c r="AX177" s="14" t="s">
        <v>80</v>
      </c>
      <c r="AY177" s="221" t="s">
        <v>141</v>
      </c>
    </row>
    <row r="178" spans="2:51" s="15" customFormat="1" ht="12">
      <c r="B178" s="223"/>
      <c r="C178" s="224"/>
      <c r="D178" s="202" t="s">
        <v>152</v>
      </c>
      <c r="E178" s="225" t="s">
        <v>43</v>
      </c>
      <c r="F178" s="226" t="s">
        <v>183</v>
      </c>
      <c r="G178" s="224"/>
      <c r="H178" s="227">
        <v>49.2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152</v>
      </c>
      <c r="AU178" s="233" t="s">
        <v>87</v>
      </c>
      <c r="AV178" s="15" t="s">
        <v>148</v>
      </c>
      <c r="AW178" s="15" t="s">
        <v>41</v>
      </c>
      <c r="AX178" s="15" t="s">
        <v>85</v>
      </c>
      <c r="AY178" s="233" t="s">
        <v>141</v>
      </c>
    </row>
    <row r="179" spans="1:65" s="2" customFormat="1" ht="16.5" customHeight="1">
      <c r="A179" s="36"/>
      <c r="B179" s="37"/>
      <c r="C179" s="234" t="s">
        <v>258</v>
      </c>
      <c r="D179" s="234" t="s">
        <v>248</v>
      </c>
      <c r="E179" s="235" t="s">
        <v>259</v>
      </c>
      <c r="F179" s="236" t="s">
        <v>260</v>
      </c>
      <c r="G179" s="237" t="s">
        <v>261</v>
      </c>
      <c r="H179" s="238">
        <v>1.476</v>
      </c>
      <c r="I179" s="239"/>
      <c r="J179" s="240">
        <f>ROUND(I179*H179,2)</f>
        <v>0</v>
      </c>
      <c r="K179" s="236" t="s">
        <v>147</v>
      </c>
      <c r="L179" s="241"/>
      <c r="M179" s="242" t="s">
        <v>43</v>
      </c>
      <c r="N179" s="243" t="s">
        <v>51</v>
      </c>
      <c r="O179" s="66"/>
      <c r="P179" s="191">
        <f>O179*H179</f>
        <v>0</v>
      </c>
      <c r="Q179" s="191">
        <v>0.001</v>
      </c>
      <c r="R179" s="191">
        <f>Q179*H179</f>
        <v>0.001476</v>
      </c>
      <c r="S179" s="191">
        <v>0</v>
      </c>
      <c r="T179" s="19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3" t="s">
        <v>202</v>
      </c>
      <c r="AT179" s="193" t="s">
        <v>248</v>
      </c>
      <c r="AU179" s="193" t="s">
        <v>87</v>
      </c>
      <c r="AY179" s="18" t="s">
        <v>141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8" t="s">
        <v>85</v>
      </c>
      <c r="BK179" s="194">
        <f>ROUND(I179*H179,2)</f>
        <v>0</v>
      </c>
      <c r="BL179" s="18" t="s">
        <v>148</v>
      </c>
      <c r="BM179" s="193" t="s">
        <v>262</v>
      </c>
    </row>
    <row r="180" spans="2:51" s="14" customFormat="1" ht="12">
      <c r="B180" s="211"/>
      <c r="C180" s="212"/>
      <c r="D180" s="202" t="s">
        <v>152</v>
      </c>
      <c r="E180" s="213" t="s">
        <v>43</v>
      </c>
      <c r="F180" s="214" t="s">
        <v>263</v>
      </c>
      <c r="G180" s="212"/>
      <c r="H180" s="215">
        <v>1.476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152</v>
      </c>
      <c r="AU180" s="221" t="s">
        <v>87</v>
      </c>
      <c r="AV180" s="14" t="s">
        <v>87</v>
      </c>
      <c r="AW180" s="14" t="s">
        <v>41</v>
      </c>
      <c r="AX180" s="14" t="s">
        <v>80</v>
      </c>
      <c r="AY180" s="221" t="s">
        <v>141</v>
      </c>
    </row>
    <row r="181" spans="2:51" s="15" customFormat="1" ht="12">
      <c r="B181" s="223"/>
      <c r="C181" s="224"/>
      <c r="D181" s="202" t="s">
        <v>152</v>
      </c>
      <c r="E181" s="225" t="s">
        <v>43</v>
      </c>
      <c r="F181" s="226" t="s">
        <v>183</v>
      </c>
      <c r="G181" s="224"/>
      <c r="H181" s="227">
        <v>1.476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152</v>
      </c>
      <c r="AU181" s="233" t="s">
        <v>87</v>
      </c>
      <c r="AV181" s="15" t="s">
        <v>148</v>
      </c>
      <c r="AW181" s="15" t="s">
        <v>41</v>
      </c>
      <c r="AX181" s="15" t="s">
        <v>85</v>
      </c>
      <c r="AY181" s="233" t="s">
        <v>141</v>
      </c>
    </row>
    <row r="182" spans="1:65" s="2" customFormat="1" ht="24.2" customHeight="1">
      <c r="A182" s="36"/>
      <c r="B182" s="37"/>
      <c r="C182" s="182" t="s">
        <v>264</v>
      </c>
      <c r="D182" s="182" t="s">
        <v>143</v>
      </c>
      <c r="E182" s="183" t="s">
        <v>265</v>
      </c>
      <c r="F182" s="184" t="s">
        <v>266</v>
      </c>
      <c r="G182" s="185" t="s">
        <v>146</v>
      </c>
      <c r="H182" s="186">
        <v>49.2</v>
      </c>
      <c r="I182" s="187"/>
      <c r="J182" s="188">
        <f>ROUND(I182*H182,2)</f>
        <v>0</v>
      </c>
      <c r="K182" s="184" t="s">
        <v>147</v>
      </c>
      <c r="L182" s="41"/>
      <c r="M182" s="189" t="s">
        <v>43</v>
      </c>
      <c r="N182" s="190" t="s">
        <v>51</v>
      </c>
      <c r="O182" s="66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3" t="s">
        <v>148</v>
      </c>
      <c r="AT182" s="193" t="s">
        <v>143</v>
      </c>
      <c r="AU182" s="193" t="s">
        <v>87</v>
      </c>
      <c r="AY182" s="18" t="s">
        <v>141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8" t="s">
        <v>85</v>
      </c>
      <c r="BK182" s="194">
        <f>ROUND(I182*H182,2)</f>
        <v>0</v>
      </c>
      <c r="BL182" s="18" t="s">
        <v>148</v>
      </c>
      <c r="BM182" s="193" t="s">
        <v>267</v>
      </c>
    </row>
    <row r="183" spans="1:47" s="2" customFormat="1" ht="12">
      <c r="A183" s="36"/>
      <c r="B183" s="37"/>
      <c r="C183" s="38"/>
      <c r="D183" s="195" t="s">
        <v>150</v>
      </c>
      <c r="E183" s="38"/>
      <c r="F183" s="196" t="s">
        <v>268</v>
      </c>
      <c r="G183" s="38"/>
      <c r="H183" s="38"/>
      <c r="I183" s="197"/>
      <c r="J183" s="38"/>
      <c r="K183" s="38"/>
      <c r="L183" s="41"/>
      <c r="M183" s="198"/>
      <c r="N183" s="199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8" t="s">
        <v>150</v>
      </c>
      <c r="AU183" s="18" t="s">
        <v>87</v>
      </c>
    </row>
    <row r="184" spans="2:51" s="13" customFormat="1" ht="12">
      <c r="B184" s="200"/>
      <c r="C184" s="201"/>
      <c r="D184" s="202" t="s">
        <v>152</v>
      </c>
      <c r="E184" s="203" t="s">
        <v>43</v>
      </c>
      <c r="F184" s="204" t="s">
        <v>269</v>
      </c>
      <c r="G184" s="201"/>
      <c r="H184" s="203" t="s">
        <v>43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152</v>
      </c>
      <c r="AU184" s="210" t="s">
        <v>87</v>
      </c>
      <c r="AV184" s="13" t="s">
        <v>85</v>
      </c>
      <c r="AW184" s="13" t="s">
        <v>41</v>
      </c>
      <c r="AX184" s="13" t="s">
        <v>80</v>
      </c>
      <c r="AY184" s="210" t="s">
        <v>141</v>
      </c>
    </row>
    <row r="185" spans="2:51" s="13" customFormat="1" ht="12">
      <c r="B185" s="200"/>
      <c r="C185" s="201"/>
      <c r="D185" s="202" t="s">
        <v>152</v>
      </c>
      <c r="E185" s="203" t="s">
        <v>43</v>
      </c>
      <c r="F185" s="204" t="s">
        <v>180</v>
      </c>
      <c r="G185" s="201"/>
      <c r="H185" s="203" t="s">
        <v>43</v>
      </c>
      <c r="I185" s="205"/>
      <c r="J185" s="201"/>
      <c r="K185" s="201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152</v>
      </c>
      <c r="AU185" s="210" t="s">
        <v>87</v>
      </c>
      <c r="AV185" s="13" t="s">
        <v>85</v>
      </c>
      <c r="AW185" s="13" t="s">
        <v>41</v>
      </c>
      <c r="AX185" s="13" t="s">
        <v>80</v>
      </c>
      <c r="AY185" s="210" t="s">
        <v>141</v>
      </c>
    </row>
    <row r="186" spans="2:51" s="14" customFormat="1" ht="12">
      <c r="B186" s="211"/>
      <c r="C186" s="212"/>
      <c r="D186" s="202" t="s">
        <v>152</v>
      </c>
      <c r="E186" s="213" t="s">
        <v>43</v>
      </c>
      <c r="F186" s="214" t="s">
        <v>181</v>
      </c>
      <c r="G186" s="212"/>
      <c r="H186" s="215">
        <v>14.4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152</v>
      </c>
      <c r="AU186" s="221" t="s">
        <v>87</v>
      </c>
      <c r="AV186" s="14" t="s">
        <v>87</v>
      </c>
      <c r="AW186" s="14" t="s">
        <v>41</v>
      </c>
      <c r="AX186" s="14" t="s">
        <v>80</v>
      </c>
      <c r="AY186" s="221" t="s">
        <v>141</v>
      </c>
    </row>
    <row r="187" spans="2:51" s="13" customFormat="1" ht="12">
      <c r="B187" s="200"/>
      <c r="C187" s="201"/>
      <c r="D187" s="202" t="s">
        <v>152</v>
      </c>
      <c r="E187" s="203" t="s">
        <v>43</v>
      </c>
      <c r="F187" s="204" t="s">
        <v>173</v>
      </c>
      <c r="G187" s="201"/>
      <c r="H187" s="203" t="s">
        <v>43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152</v>
      </c>
      <c r="AU187" s="210" t="s">
        <v>87</v>
      </c>
      <c r="AV187" s="13" t="s">
        <v>85</v>
      </c>
      <c r="AW187" s="13" t="s">
        <v>41</v>
      </c>
      <c r="AX187" s="13" t="s">
        <v>80</v>
      </c>
      <c r="AY187" s="210" t="s">
        <v>141</v>
      </c>
    </row>
    <row r="188" spans="2:51" s="14" customFormat="1" ht="12">
      <c r="B188" s="211"/>
      <c r="C188" s="212"/>
      <c r="D188" s="202" t="s">
        <v>152</v>
      </c>
      <c r="E188" s="213" t="s">
        <v>43</v>
      </c>
      <c r="F188" s="214" t="s">
        <v>182</v>
      </c>
      <c r="G188" s="212"/>
      <c r="H188" s="215">
        <v>34.8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152</v>
      </c>
      <c r="AU188" s="221" t="s">
        <v>87</v>
      </c>
      <c r="AV188" s="14" t="s">
        <v>87</v>
      </c>
      <c r="AW188" s="14" t="s">
        <v>41</v>
      </c>
      <c r="AX188" s="14" t="s">
        <v>80</v>
      </c>
      <c r="AY188" s="221" t="s">
        <v>141</v>
      </c>
    </row>
    <row r="189" spans="2:51" s="15" customFormat="1" ht="12">
      <c r="B189" s="223"/>
      <c r="C189" s="224"/>
      <c r="D189" s="202" t="s">
        <v>152</v>
      </c>
      <c r="E189" s="225" t="s">
        <v>43</v>
      </c>
      <c r="F189" s="226" t="s">
        <v>183</v>
      </c>
      <c r="G189" s="224"/>
      <c r="H189" s="227">
        <v>49.2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AT189" s="233" t="s">
        <v>152</v>
      </c>
      <c r="AU189" s="233" t="s">
        <v>87</v>
      </c>
      <c r="AV189" s="15" t="s">
        <v>148</v>
      </c>
      <c r="AW189" s="15" t="s">
        <v>41</v>
      </c>
      <c r="AX189" s="15" t="s">
        <v>85</v>
      </c>
      <c r="AY189" s="233" t="s">
        <v>141</v>
      </c>
    </row>
    <row r="190" spans="2:63" s="12" customFormat="1" ht="22.9" customHeight="1">
      <c r="B190" s="166"/>
      <c r="C190" s="167"/>
      <c r="D190" s="168" t="s">
        <v>79</v>
      </c>
      <c r="E190" s="180" t="s">
        <v>87</v>
      </c>
      <c r="F190" s="180" t="s">
        <v>270</v>
      </c>
      <c r="G190" s="167"/>
      <c r="H190" s="167"/>
      <c r="I190" s="170"/>
      <c r="J190" s="181">
        <f>BK190</f>
        <v>0</v>
      </c>
      <c r="K190" s="167"/>
      <c r="L190" s="172"/>
      <c r="M190" s="173"/>
      <c r="N190" s="174"/>
      <c r="O190" s="174"/>
      <c r="P190" s="175">
        <f>SUM(P191:P222)</f>
        <v>0</v>
      </c>
      <c r="Q190" s="174"/>
      <c r="R190" s="175">
        <f>SUM(R191:R222)</f>
        <v>33.310703458</v>
      </c>
      <c r="S190" s="174"/>
      <c r="T190" s="176">
        <f>SUM(T191:T222)</f>
        <v>0</v>
      </c>
      <c r="AR190" s="177" t="s">
        <v>85</v>
      </c>
      <c r="AT190" s="178" t="s">
        <v>79</v>
      </c>
      <c r="AU190" s="178" t="s">
        <v>85</v>
      </c>
      <c r="AY190" s="177" t="s">
        <v>141</v>
      </c>
      <c r="BK190" s="179">
        <f>SUM(BK191:BK222)</f>
        <v>0</v>
      </c>
    </row>
    <row r="191" spans="1:65" s="2" customFormat="1" ht="16.5" customHeight="1">
      <c r="A191" s="36"/>
      <c r="B191" s="37"/>
      <c r="C191" s="182" t="s">
        <v>271</v>
      </c>
      <c r="D191" s="182" t="s">
        <v>143</v>
      </c>
      <c r="E191" s="183" t="s">
        <v>272</v>
      </c>
      <c r="F191" s="184" t="s">
        <v>273</v>
      </c>
      <c r="G191" s="185" t="s">
        <v>187</v>
      </c>
      <c r="H191" s="186">
        <v>10.4</v>
      </c>
      <c r="I191" s="187"/>
      <c r="J191" s="188">
        <f>ROUND(I191*H191,2)</f>
        <v>0</v>
      </c>
      <c r="K191" s="184" t="s">
        <v>147</v>
      </c>
      <c r="L191" s="41"/>
      <c r="M191" s="189" t="s">
        <v>43</v>
      </c>
      <c r="N191" s="190" t="s">
        <v>51</v>
      </c>
      <c r="O191" s="66"/>
      <c r="P191" s="191">
        <f>O191*H191</f>
        <v>0</v>
      </c>
      <c r="Q191" s="191">
        <v>2.550538</v>
      </c>
      <c r="R191" s="191">
        <f>Q191*H191</f>
        <v>26.5255952</v>
      </c>
      <c r="S191" s="191">
        <v>0</v>
      </c>
      <c r="T191" s="19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3" t="s">
        <v>148</v>
      </c>
      <c r="AT191" s="193" t="s">
        <v>143</v>
      </c>
      <c r="AU191" s="193" t="s">
        <v>87</v>
      </c>
      <c r="AY191" s="18" t="s">
        <v>141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8" t="s">
        <v>85</v>
      </c>
      <c r="BK191" s="194">
        <f>ROUND(I191*H191,2)</f>
        <v>0</v>
      </c>
      <c r="BL191" s="18" t="s">
        <v>148</v>
      </c>
      <c r="BM191" s="193" t="s">
        <v>274</v>
      </c>
    </row>
    <row r="192" spans="1:47" s="2" customFormat="1" ht="12">
      <c r="A192" s="36"/>
      <c r="B192" s="37"/>
      <c r="C192" s="38"/>
      <c r="D192" s="195" t="s">
        <v>150</v>
      </c>
      <c r="E192" s="38"/>
      <c r="F192" s="196" t="s">
        <v>275</v>
      </c>
      <c r="G192" s="38"/>
      <c r="H192" s="38"/>
      <c r="I192" s="197"/>
      <c r="J192" s="38"/>
      <c r="K192" s="38"/>
      <c r="L192" s="41"/>
      <c r="M192" s="198"/>
      <c r="N192" s="199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8" t="s">
        <v>150</v>
      </c>
      <c r="AU192" s="18" t="s">
        <v>87</v>
      </c>
    </row>
    <row r="193" spans="2:51" s="13" customFormat="1" ht="12">
      <c r="B193" s="200"/>
      <c r="C193" s="201"/>
      <c r="D193" s="202" t="s">
        <v>152</v>
      </c>
      <c r="E193" s="203" t="s">
        <v>43</v>
      </c>
      <c r="F193" s="204" t="s">
        <v>276</v>
      </c>
      <c r="G193" s="201"/>
      <c r="H193" s="203" t="s">
        <v>43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152</v>
      </c>
      <c r="AU193" s="210" t="s">
        <v>87</v>
      </c>
      <c r="AV193" s="13" t="s">
        <v>85</v>
      </c>
      <c r="AW193" s="13" t="s">
        <v>41</v>
      </c>
      <c r="AX193" s="13" t="s">
        <v>80</v>
      </c>
      <c r="AY193" s="210" t="s">
        <v>141</v>
      </c>
    </row>
    <row r="194" spans="2:51" s="14" customFormat="1" ht="12">
      <c r="B194" s="211"/>
      <c r="C194" s="212"/>
      <c r="D194" s="202" t="s">
        <v>152</v>
      </c>
      <c r="E194" s="213" t="s">
        <v>43</v>
      </c>
      <c r="F194" s="214" t="s">
        <v>277</v>
      </c>
      <c r="G194" s="212"/>
      <c r="H194" s="215">
        <v>10.4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152</v>
      </c>
      <c r="AU194" s="221" t="s">
        <v>87</v>
      </c>
      <c r="AV194" s="14" t="s">
        <v>87</v>
      </c>
      <c r="AW194" s="14" t="s">
        <v>41</v>
      </c>
      <c r="AX194" s="14" t="s">
        <v>85</v>
      </c>
      <c r="AY194" s="221" t="s">
        <v>141</v>
      </c>
    </row>
    <row r="195" spans="1:65" s="2" customFormat="1" ht="16.5" customHeight="1">
      <c r="A195" s="36"/>
      <c r="B195" s="37"/>
      <c r="C195" s="182" t="s">
        <v>278</v>
      </c>
      <c r="D195" s="182" t="s">
        <v>143</v>
      </c>
      <c r="E195" s="183" t="s">
        <v>279</v>
      </c>
      <c r="F195" s="184" t="s">
        <v>280</v>
      </c>
      <c r="G195" s="185" t="s">
        <v>146</v>
      </c>
      <c r="H195" s="186">
        <v>6.8</v>
      </c>
      <c r="I195" s="187"/>
      <c r="J195" s="188">
        <f>ROUND(I195*H195,2)</f>
        <v>0</v>
      </c>
      <c r="K195" s="184" t="s">
        <v>147</v>
      </c>
      <c r="L195" s="41"/>
      <c r="M195" s="189" t="s">
        <v>43</v>
      </c>
      <c r="N195" s="190" t="s">
        <v>51</v>
      </c>
      <c r="O195" s="66"/>
      <c r="P195" s="191">
        <f>O195*H195</f>
        <v>0</v>
      </c>
      <c r="Q195" s="191">
        <v>0.0014357</v>
      </c>
      <c r="R195" s="191">
        <f>Q195*H195</f>
        <v>0.00976276</v>
      </c>
      <c r="S195" s="191">
        <v>0</v>
      </c>
      <c r="T195" s="19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3" t="s">
        <v>148</v>
      </c>
      <c r="AT195" s="193" t="s">
        <v>143</v>
      </c>
      <c r="AU195" s="193" t="s">
        <v>87</v>
      </c>
      <c r="AY195" s="18" t="s">
        <v>141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8" t="s">
        <v>85</v>
      </c>
      <c r="BK195" s="194">
        <f>ROUND(I195*H195,2)</f>
        <v>0</v>
      </c>
      <c r="BL195" s="18" t="s">
        <v>148</v>
      </c>
      <c r="BM195" s="193" t="s">
        <v>281</v>
      </c>
    </row>
    <row r="196" spans="1:47" s="2" customFormat="1" ht="12">
      <c r="A196" s="36"/>
      <c r="B196" s="37"/>
      <c r="C196" s="38"/>
      <c r="D196" s="195" t="s">
        <v>150</v>
      </c>
      <c r="E196" s="38"/>
      <c r="F196" s="196" t="s">
        <v>282</v>
      </c>
      <c r="G196" s="38"/>
      <c r="H196" s="38"/>
      <c r="I196" s="197"/>
      <c r="J196" s="38"/>
      <c r="K196" s="38"/>
      <c r="L196" s="41"/>
      <c r="M196" s="198"/>
      <c r="N196" s="199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8" t="s">
        <v>150</v>
      </c>
      <c r="AU196" s="18" t="s">
        <v>87</v>
      </c>
    </row>
    <row r="197" spans="2:51" s="13" customFormat="1" ht="12">
      <c r="B197" s="200"/>
      <c r="C197" s="201"/>
      <c r="D197" s="202" t="s">
        <v>152</v>
      </c>
      <c r="E197" s="203" t="s">
        <v>43</v>
      </c>
      <c r="F197" s="204" t="s">
        <v>283</v>
      </c>
      <c r="G197" s="201"/>
      <c r="H197" s="203" t="s">
        <v>43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152</v>
      </c>
      <c r="AU197" s="210" t="s">
        <v>87</v>
      </c>
      <c r="AV197" s="13" t="s">
        <v>85</v>
      </c>
      <c r="AW197" s="13" t="s">
        <v>41</v>
      </c>
      <c r="AX197" s="13" t="s">
        <v>80</v>
      </c>
      <c r="AY197" s="210" t="s">
        <v>141</v>
      </c>
    </row>
    <row r="198" spans="2:51" s="14" customFormat="1" ht="12">
      <c r="B198" s="211"/>
      <c r="C198" s="212"/>
      <c r="D198" s="202" t="s">
        <v>152</v>
      </c>
      <c r="E198" s="213" t="s">
        <v>43</v>
      </c>
      <c r="F198" s="214" t="s">
        <v>284</v>
      </c>
      <c r="G198" s="212"/>
      <c r="H198" s="215">
        <v>5.2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152</v>
      </c>
      <c r="AU198" s="221" t="s">
        <v>87</v>
      </c>
      <c r="AV198" s="14" t="s">
        <v>87</v>
      </c>
      <c r="AW198" s="14" t="s">
        <v>41</v>
      </c>
      <c r="AX198" s="14" t="s">
        <v>80</v>
      </c>
      <c r="AY198" s="221" t="s">
        <v>141</v>
      </c>
    </row>
    <row r="199" spans="2:51" s="14" customFormat="1" ht="12">
      <c r="B199" s="211"/>
      <c r="C199" s="212"/>
      <c r="D199" s="202" t="s">
        <v>152</v>
      </c>
      <c r="E199" s="213" t="s">
        <v>43</v>
      </c>
      <c r="F199" s="214" t="s">
        <v>285</v>
      </c>
      <c r="G199" s="212"/>
      <c r="H199" s="215">
        <v>1.6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152</v>
      </c>
      <c r="AU199" s="221" t="s">
        <v>87</v>
      </c>
      <c r="AV199" s="14" t="s">
        <v>87</v>
      </c>
      <c r="AW199" s="14" t="s">
        <v>41</v>
      </c>
      <c r="AX199" s="14" t="s">
        <v>80</v>
      </c>
      <c r="AY199" s="221" t="s">
        <v>141</v>
      </c>
    </row>
    <row r="200" spans="2:51" s="15" customFormat="1" ht="12">
      <c r="B200" s="223"/>
      <c r="C200" s="224"/>
      <c r="D200" s="202" t="s">
        <v>152</v>
      </c>
      <c r="E200" s="225" t="s">
        <v>43</v>
      </c>
      <c r="F200" s="226" t="s">
        <v>183</v>
      </c>
      <c r="G200" s="224"/>
      <c r="H200" s="227">
        <v>6.8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152</v>
      </c>
      <c r="AU200" s="233" t="s">
        <v>87</v>
      </c>
      <c r="AV200" s="15" t="s">
        <v>148</v>
      </c>
      <c r="AW200" s="15" t="s">
        <v>41</v>
      </c>
      <c r="AX200" s="15" t="s">
        <v>85</v>
      </c>
      <c r="AY200" s="233" t="s">
        <v>141</v>
      </c>
    </row>
    <row r="201" spans="1:65" s="2" customFormat="1" ht="16.5" customHeight="1">
      <c r="A201" s="36"/>
      <c r="B201" s="37"/>
      <c r="C201" s="182" t="s">
        <v>7</v>
      </c>
      <c r="D201" s="182" t="s">
        <v>143</v>
      </c>
      <c r="E201" s="183" t="s">
        <v>286</v>
      </c>
      <c r="F201" s="184" t="s">
        <v>287</v>
      </c>
      <c r="G201" s="185" t="s">
        <v>146</v>
      </c>
      <c r="H201" s="186">
        <v>6.8</v>
      </c>
      <c r="I201" s="187"/>
      <c r="J201" s="188">
        <f>ROUND(I201*H201,2)</f>
        <v>0</v>
      </c>
      <c r="K201" s="184" t="s">
        <v>147</v>
      </c>
      <c r="L201" s="41"/>
      <c r="M201" s="189" t="s">
        <v>43</v>
      </c>
      <c r="N201" s="190" t="s">
        <v>51</v>
      </c>
      <c r="O201" s="66"/>
      <c r="P201" s="191">
        <f>O201*H201</f>
        <v>0</v>
      </c>
      <c r="Q201" s="191">
        <v>3.6E-05</v>
      </c>
      <c r="R201" s="191">
        <f>Q201*H201</f>
        <v>0.0002448</v>
      </c>
      <c r="S201" s="191">
        <v>0</v>
      </c>
      <c r="T201" s="19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3" t="s">
        <v>148</v>
      </c>
      <c r="AT201" s="193" t="s">
        <v>143</v>
      </c>
      <c r="AU201" s="193" t="s">
        <v>87</v>
      </c>
      <c r="AY201" s="18" t="s">
        <v>141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8" t="s">
        <v>85</v>
      </c>
      <c r="BK201" s="194">
        <f>ROUND(I201*H201,2)</f>
        <v>0</v>
      </c>
      <c r="BL201" s="18" t="s">
        <v>148</v>
      </c>
      <c r="BM201" s="193" t="s">
        <v>288</v>
      </c>
    </row>
    <row r="202" spans="1:47" s="2" customFormat="1" ht="12">
      <c r="A202" s="36"/>
      <c r="B202" s="37"/>
      <c r="C202" s="38"/>
      <c r="D202" s="195" t="s">
        <v>150</v>
      </c>
      <c r="E202" s="38"/>
      <c r="F202" s="196" t="s">
        <v>289</v>
      </c>
      <c r="G202" s="38"/>
      <c r="H202" s="38"/>
      <c r="I202" s="197"/>
      <c r="J202" s="38"/>
      <c r="K202" s="38"/>
      <c r="L202" s="41"/>
      <c r="M202" s="198"/>
      <c r="N202" s="199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8" t="s">
        <v>150</v>
      </c>
      <c r="AU202" s="18" t="s">
        <v>87</v>
      </c>
    </row>
    <row r="203" spans="1:65" s="2" customFormat="1" ht="16.5" customHeight="1">
      <c r="A203" s="36"/>
      <c r="B203" s="37"/>
      <c r="C203" s="182" t="s">
        <v>290</v>
      </c>
      <c r="D203" s="182" t="s">
        <v>143</v>
      </c>
      <c r="E203" s="183" t="s">
        <v>291</v>
      </c>
      <c r="F203" s="184" t="s">
        <v>292</v>
      </c>
      <c r="G203" s="185" t="s">
        <v>211</v>
      </c>
      <c r="H203" s="186">
        <v>0.447</v>
      </c>
      <c r="I203" s="187"/>
      <c r="J203" s="188">
        <f>ROUND(I203*H203,2)</f>
        <v>0</v>
      </c>
      <c r="K203" s="184" t="s">
        <v>147</v>
      </c>
      <c r="L203" s="41"/>
      <c r="M203" s="189" t="s">
        <v>43</v>
      </c>
      <c r="N203" s="190" t="s">
        <v>51</v>
      </c>
      <c r="O203" s="66"/>
      <c r="P203" s="191">
        <f>O203*H203</f>
        <v>0</v>
      </c>
      <c r="Q203" s="191">
        <v>1.059738</v>
      </c>
      <c r="R203" s="191">
        <f>Q203*H203</f>
        <v>0.47370288600000005</v>
      </c>
      <c r="S203" s="191">
        <v>0</v>
      </c>
      <c r="T203" s="19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3" t="s">
        <v>148</v>
      </c>
      <c r="AT203" s="193" t="s">
        <v>143</v>
      </c>
      <c r="AU203" s="193" t="s">
        <v>87</v>
      </c>
      <c r="AY203" s="18" t="s">
        <v>141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8" t="s">
        <v>85</v>
      </c>
      <c r="BK203" s="194">
        <f>ROUND(I203*H203,2)</f>
        <v>0</v>
      </c>
      <c r="BL203" s="18" t="s">
        <v>148</v>
      </c>
      <c r="BM203" s="193" t="s">
        <v>293</v>
      </c>
    </row>
    <row r="204" spans="1:47" s="2" customFormat="1" ht="12">
      <c r="A204" s="36"/>
      <c r="B204" s="37"/>
      <c r="C204" s="38"/>
      <c r="D204" s="195" t="s">
        <v>150</v>
      </c>
      <c r="E204" s="38"/>
      <c r="F204" s="196" t="s">
        <v>294</v>
      </c>
      <c r="G204" s="38"/>
      <c r="H204" s="38"/>
      <c r="I204" s="197"/>
      <c r="J204" s="38"/>
      <c r="K204" s="38"/>
      <c r="L204" s="41"/>
      <c r="M204" s="198"/>
      <c r="N204" s="199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8" t="s">
        <v>150</v>
      </c>
      <c r="AU204" s="18" t="s">
        <v>87</v>
      </c>
    </row>
    <row r="205" spans="2:51" s="13" customFormat="1" ht="12">
      <c r="B205" s="200"/>
      <c r="C205" s="201"/>
      <c r="D205" s="202" t="s">
        <v>152</v>
      </c>
      <c r="E205" s="203" t="s">
        <v>43</v>
      </c>
      <c r="F205" s="204" t="s">
        <v>295</v>
      </c>
      <c r="G205" s="201"/>
      <c r="H205" s="203" t="s">
        <v>43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152</v>
      </c>
      <c r="AU205" s="210" t="s">
        <v>87</v>
      </c>
      <c r="AV205" s="13" t="s">
        <v>85</v>
      </c>
      <c r="AW205" s="13" t="s">
        <v>41</v>
      </c>
      <c r="AX205" s="13" t="s">
        <v>80</v>
      </c>
      <c r="AY205" s="210" t="s">
        <v>141</v>
      </c>
    </row>
    <row r="206" spans="2:51" s="14" customFormat="1" ht="12">
      <c r="B206" s="211"/>
      <c r="C206" s="212"/>
      <c r="D206" s="202" t="s">
        <v>152</v>
      </c>
      <c r="E206" s="213" t="s">
        <v>43</v>
      </c>
      <c r="F206" s="214" t="s">
        <v>296</v>
      </c>
      <c r="G206" s="212"/>
      <c r="H206" s="215">
        <v>0.447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152</v>
      </c>
      <c r="AU206" s="221" t="s">
        <v>87</v>
      </c>
      <c r="AV206" s="14" t="s">
        <v>87</v>
      </c>
      <c r="AW206" s="14" t="s">
        <v>41</v>
      </c>
      <c r="AX206" s="14" t="s">
        <v>80</v>
      </c>
      <c r="AY206" s="221" t="s">
        <v>141</v>
      </c>
    </row>
    <row r="207" spans="2:51" s="15" customFormat="1" ht="12">
      <c r="B207" s="223"/>
      <c r="C207" s="224"/>
      <c r="D207" s="202" t="s">
        <v>152</v>
      </c>
      <c r="E207" s="225" t="s">
        <v>43</v>
      </c>
      <c r="F207" s="226" t="s">
        <v>183</v>
      </c>
      <c r="G207" s="224"/>
      <c r="H207" s="227">
        <v>0.447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AT207" s="233" t="s">
        <v>152</v>
      </c>
      <c r="AU207" s="233" t="s">
        <v>87</v>
      </c>
      <c r="AV207" s="15" t="s">
        <v>148</v>
      </c>
      <c r="AW207" s="15" t="s">
        <v>41</v>
      </c>
      <c r="AX207" s="15" t="s">
        <v>85</v>
      </c>
      <c r="AY207" s="233" t="s">
        <v>141</v>
      </c>
    </row>
    <row r="208" spans="1:65" s="2" customFormat="1" ht="24.2" customHeight="1">
      <c r="A208" s="36"/>
      <c r="B208" s="37"/>
      <c r="C208" s="182" t="s">
        <v>297</v>
      </c>
      <c r="D208" s="182" t="s">
        <v>143</v>
      </c>
      <c r="E208" s="183" t="s">
        <v>298</v>
      </c>
      <c r="F208" s="184" t="s">
        <v>299</v>
      </c>
      <c r="G208" s="185" t="s">
        <v>187</v>
      </c>
      <c r="H208" s="186">
        <v>2.4</v>
      </c>
      <c r="I208" s="187"/>
      <c r="J208" s="188">
        <f>ROUND(I208*H208,2)</f>
        <v>0</v>
      </c>
      <c r="K208" s="184" t="s">
        <v>147</v>
      </c>
      <c r="L208" s="41"/>
      <c r="M208" s="189" t="s">
        <v>43</v>
      </c>
      <c r="N208" s="190" t="s">
        <v>51</v>
      </c>
      <c r="O208" s="66"/>
      <c r="P208" s="191">
        <f>O208*H208</f>
        <v>0</v>
      </c>
      <c r="Q208" s="191">
        <v>2.550538</v>
      </c>
      <c r="R208" s="191">
        <f>Q208*H208</f>
        <v>6.1212912</v>
      </c>
      <c r="S208" s="191">
        <v>0</v>
      </c>
      <c r="T208" s="192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3" t="s">
        <v>148</v>
      </c>
      <c r="AT208" s="193" t="s">
        <v>143</v>
      </c>
      <c r="AU208" s="193" t="s">
        <v>87</v>
      </c>
      <c r="AY208" s="18" t="s">
        <v>141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8" t="s">
        <v>85</v>
      </c>
      <c r="BK208" s="194">
        <f>ROUND(I208*H208,2)</f>
        <v>0</v>
      </c>
      <c r="BL208" s="18" t="s">
        <v>148</v>
      </c>
      <c r="BM208" s="193" t="s">
        <v>300</v>
      </c>
    </row>
    <row r="209" spans="1:47" s="2" customFormat="1" ht="12">
      <c r="A209" s="36"/>
      <c r="B209" s="37"/>
      <c r="C209" s="38"/>
      <c r="D209" s="195" t="s">
        <v>150</v>
      </c>
      <c r="E209" s="38"/>
      <c r="F209" s="196" t="s">
        <v>301</v>
      </c>
      <c r="G209" s="38"/>
      <c r="H209" s="38"/>
      <c r="I209" s="197"/>
      <c r="J209" s="38"/>
      <c r="K209" s="38"/>
      <c r="L209" s="41"/>
      <c r="M209" s="198"/>
      <c r="N209" s="199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8" t="s">
        <v>150</v>
      </c>
      <c r="AU209" s="18" t="s">
        <v>87</v>
      </c>
    </row>
    <row r="210" spans="2:51" s="13" customFormat="1" ht="12">
      <c r="B210" s="200"/>
      <c r="C210" s="201"/>
      <c r="D210" s="202" t="s">
        <v>152</v>
      </c>
      <c r="E210" s="203" t="s">
        <v>43</v>
      </c>
      <c r="F210" s="204" t="s">
        <v>302</v>
      </c>
      <c r="G210" s="201"/>
      <c r="H210" s="203" t="s">
        <v>43</v>
      </c>
      <c r="I210" s="205"/>
      <c r="J210" s="201"/>
      <c r="K210" s="201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152</v>
      </c>
      <c r="AU210" s="210" t="s">
        <v>87</v>
      </c>
      <c r="AV210" s="13" t="s">
        <v>85</v>
      </c>
      <c r="AW210" s="13" t="s">
        <v>41</v>
      </c>
      <c r="AX210" s="13" t="s">
        <v>80</v>
      </c>
      <c r="AY210" s="210" t="s">
        <v>141</v>
      </c>
    </row>
    <row r="211" spans="2:51" s="14" customFormat="1" ht="12">
      <c r="B211" s="211"/>
      <c r="C211" s="212"/>
      <c r="D211" s="202" t="s">
        <v>152</v>
      </c>
      <c r="E211" s="213" t="s">
        <v>43</v>
      </c>
      <c r="F211" s="214" t="s">
        <v>303</v>
      </c>
      <c r="G211" s="212"/>
      <c r="H211" s="215">
        <v>2.4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152</v>
      </c>
      <c r="AU211" s="221" t="s">
        <v>87</v>
      </c>
      <c r="AV211" s="14" t="s">
        <v>87</v>
      </c>
      <c r="AW211" s="14" t="s">
        <v>41</v>
      </c>
      <c r="AX211" s="14" t="s">
        <v>85</v>
      </c>
      <c r="AY211" s="221" t="s">
        <v>141</v>
      </c>
    </row>
    <row r="212" spans="1:65" s="2" customFormat="1" ht="16.5" customHeight="1">
      <c r="A212" s="36"/>
      <c r="B212" s="37"/>
      <c r="C212" s="182" t="s">
        <v>304</v>
      </c>
      <c r="D212" s="182" t="s">
        <v>143</v>
      </c>
      <c r="E212" s="183" t="s">
        <v>305</v>
      </c>
      <c r="F212" s="184" t="s">
        <v>306</v>
      </c>
      <c r="G212" s="185" t="s">
        <v>146</v>
      </c>
      <c r="H212" s="186">
        <v>12.32</v>
      </c>
      <c r="I212" s="187"/>
      <c r="J212" s="188">
        <f>ROUND(I212*H212,2)</f>
        <v>0</v>
      </c>
      <c r="K212" s="184" t="s">
        <v>147</v>
      </c>
      <c r="L212" s="41"/>
      <c r="M212" s="189" t="s">
        <v>43</v>
      </c>
      <c r="N212" s="190" t="s">
        <v>51</v>
      </c>
      <c r="O212" s="66"/>
      <c r="P212" s="191">
        <f>O212*H212</f>
        <v>0</v>
      </c>
      <c r="Q212" s="191">
        <v>0.0014357</v>
      </c>
      <c r="R212" s="191">
        <f>Q212*H212</f>
        <v>0.017687824</v>
      </c>
      <c r="S212" s="191">
        <v>0</v>
      </c>
      <c r="T212" s="192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3" t="s">
        <v>148</v>
      </c>
      <c r="AT212" s="193" t="s">
        <v>143</v>
      </c>
      <c r="AU212" s="193" t="s">
        <v>87</v>
      </c>
      <c r="AY212" s="18" t="s">
        <v>141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8" t="s">
        <v>85</v>
      </c>
      <c r="BK212" s="194">
        <f>ROUND(I212*H212,2)</f>
        <v>0</v>
      </c>
      <c r="BL212" s="18" t="s">
        <v>148</v>
      </c>
      <c r="BM212" s="193" t="s">
        <v>307</v>
      </c>
    </row>
    <row r="213" spans="1:47" s="2" customFormat="1" ht="12">
      <c r="A213" s="36"/>
      <c r="B213" s="37"/>
      <c r="C213" s="38"/>
      <c r="D213" s="195" t="s">
        <v>150</v>
      </c>
      <c r="E213" s="38"/>
      <c r="F213" s="196" t="s">
        <v>308</v>
      </c>
      <c r="G213" s="38"/>
      <c r="H213" s="38"/>
      <c r="I213" s="197"/>
      <c r="J213" s="38"/>
      <c r="K213" s="38"/>
      <c r="L213" s="41"/>
      <c r="M213" s="198"/>
      <c r="N213" s="199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8" t="s">
        <v>150</v>
      </c>
      <c r="AU213" s="18" t="s">
        <v>87</v>
      </c>
    </row>
    <row r="214" spans="2:51" s="13" customFormat="1" ht="12">
      <c r="B214" s="200"/>
      <c r="C214" s="201"/>
      <c r="D214" s="202" t="s">
        <v>152</v>
      </c>
      <c r="E214" s="203" t="s">
        <v>43</v>
      </c>
      <c r="F214" s="204" t="s">
        <v>309</v>
      </c>
      <c r="G214" s="201"/>
      <c r="H214" s="203" t="s">
        <v>43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152</v>
      </c>
      <c r="AU214" s="210" t="s">
        <v>87</v>
      </c>
      <c r="AV214" s="13" t="s">
        <v>85</v>
      </c>
      <c r="AW214" s="13" t="s">
        <v>41</v>
      </c>
      <c r="AX214" s="13" t="s">
        <v>80</v>
      </c>
      <c r="AY214" s="210" t="s">
        <v>141</v>
      </c>
    </row>
    <row r="215" spans="2:51" s="14" customFormat="1" ht="12">
      <c r="B215" s="211"/>
      <c r="C215" s="212"/>
      <c r="D215" s="202" t="s">
        <v>152</v>
      </c>
      <c r="E215" s="213" t="s">
        <v>43</v>
      </c>
      <c r="F215" s="214" t="s">
        <v>310</v>
      </c>
      <c r="G215" s="212"/>
      <c r="H215" s="215">
        <v>11.2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152</v>
      </c>
      <c r="AU215" s="221" t="s">
        <v>87</v>
      </c>
      <c r="AV215" s="14" t="s">
        <v>87</v>
      </c>
      <c r="AW215" s="14" t="s">
        <v>41</v>
      </c>
      <c r="AX215" s="14" t="s">
        <v>80</v>
      </c>
      <c r="AY215" s="221" t="s">
        <v>141</v>
      </c>
    </row>
    <row r="216" spans="2:51" s="14" customFormat="1" ht="12">
      <c r="B216" s="211"/>
      <c r="C216" s="212"/>
      <c r="D216" s="202" t="s">
        <v>152</v>
      </c>
      <c r="E216" s="213" t="s">
        <v>43</v>
      </c>
      <c r="F216" s="214" t="s">
        <v>311</v>
      </c>
      <c r="G216" s="212"/>
      <c r="H216" s="215">
        <v>1.12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152</v>
      </c>
      <c r="AU216" s="221" t="s">
        <v>87</v>
      </c>
      <c r="AV216" s="14" t="s">
        <v>87</v>
      </c>
      <c r="AW216" s="14" t="s">
        <v>41</v>
      </c>
      <c r="AX216" s="14" t="s">
        <v>80</v>
      </c>
      <c r="AY216" s="221" t="s">
        <v>141</v>
      </c>
    </row>
    <row r="217" spans="2:51" s="15" customFormat="1" ht="12">
      <c r="B217" s="223"/>
      <c r="C217" s="224"/>
      <c r="D217" s="202" t="s">
        <v>152</v>
      </c>
      <c r="E217" s="225" t="s">
        <v>43</v>
      </c>
      <c r="F217" s="226" t="s">
        <v>183</v>
      </c>
      <c r="G217" s="224"/>
      <c r="H217" s="227">
        <v>12.32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152</v>
      </c>
      <c r="AU217" s="233" t="s">
        <v>87</v>
      </c>
      <c r="AV217" s="15" t="s">
        <v>148</v>
      </c>
      <c r="AW217" s="15" t="s">
        <v>41</v>
      </c>
      <c r="AX217" s="15" t="s">
        <v>85</v>
      </c>
      <c r="AY217" s="233" t="s">
        <v>141</v>
      </c>
    </row>
    <row r="218" spans="1:65" s="2" customFormat="1" ht="16.5" customHeight="1">
      <c r="A218" s="36"/>
      <c r="B218" s="37"/>
      <c r="C218" s="182" t="s">
        <v>312</v>
      </c>
      <c r="D218" s="182" t="s">
        <v>143</v>
      </c>
      <c r="E218" s="183" t="s">
        <v>313</v>
      </c>
      <c r="F218" s="184" t="s">
        <v>314</v>
      </c>
      <c r="G218" s="185" t="s">
        <v>146</v>
      </c>
      <c r="H218" s="186">
        <v>12.32</v>
      </c>
      <c r="I218" s="187"/>
      <c r="J218" s="188">
        <f>ROUND(I218*H218,2)</f>
        <v>0</v>
      </c>
      <c r="K218" s="184" t="s">
        <v>147</v>
      </c>
      <c r="L218" s="41"/>
      <c r="M218" s="189" t="s">
        <v>43</v>
      </c>
      <c r="N218" s="190" t="s">
        <v>51</v>
      </c>
      <c r="O218" s="66"/>
      <c r="P218" s="191">
        <f>O218*H218</f>
        <v>0</v>
      </c>
      <c r="Q218" s="191">
        <v>3.6E-05</v>
      </c>
      <c r="R218" s="191">
        <f>Q218*H218</f>
        <v>0.00044352000000000004</v>
      </c>
      <c r="S218" s="191">
        <v>0</v>
      </c>
      <c r="T218" s="19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3" t="s">
        <v>148</v>
      </c>
      <c r="AT218" s="193" t="s">
        <v>143</v>
      </c>
      <c r="AU218" s="193" t="s">
        <v>87</v>
      </c>
      <c r="AY218" s="18" t="s">
        <v>141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8" t="s">
        <v>85</v>
      </c>
      <c r="BK218" s="194">
        <f>ROUND(I218*H218,2)</f>
        <v>0</v>
      </c>
      <c r="BL218" s="18" t="s">
        <v>148</v>
      </c>
      <c r="BM218" s="193" t="s">
        <v>315</v>
      </c>
    </row>
    <row r="219" spans="1:47" s="2" customFormat="1" ht="12">
      <c r="A219" s="36"/>
      <c r="B219" s="37"/>
      <c r="C219" s="38"/>
      <c r="D219" s="195" t="s">
        <v>150</v>
      </c>
      <c r="E219" s="38"/>
      <c r="F219" s="196" t="s">
        <v>316</v>
      </c>
      <c r="G219" s="38"/>
      <c r="H219" s="38"/>
      <c r="I219" s="197"/>
      <c r="J219" s="38"/>
      <c r="K219" s="38"/>
      <c r="L219" s="41"/>
      <c r="M219" s="198"/>
      <c r="N219" s="199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8" t="s">
        <v>150</v>
      </c>
      <c r="AU219" s="18" t="s">
        <v>87</v>
      </c>
    </row>
    <row r="220" spans="1:65" s="2" customFormat="1" ht="21.75" customHeight="1">
      <c r="A220" s="36"/>
      <c r="B220" s="37"/>
      <c r="C220" s="182" t="s">
        <v>174</v>
      </c>
      <c r="D220" s="182" t="s">
        <v>143</v>
      </c>
      <c r="E220" s="183" t="s">
        <v>317</v>
      </c>
      <c r="F220" s="184" t="s">
        <v>318</v>
      </c>
      <c r="G220" s="185" t="s">
        <v>211</v>
      </c>
      <c r="H220" s="186">
        <v>0.156</v>
      </c>
      <c r="I220" s="187"/>
      <c r="J220" s="188">
        <f>ROUND(I220*H220,2)</f>
        <v>0</v>
      </c>
      <c r="K220" s="184" t="s">
        <v>147</v>
      </c>
      <c r="L220" s="41"/>
      <c r="M220" s="189" t="s">
        <v>43</v>
      </c>
      <c r="N220" s="190" t="s">
        <v>51</v>
      </c>
      <c r="O220" s="66"/>
      <c r="P220" s="191">
        <f>O220*H220</f>
        <v>0</v>
      </c>
      <c r="Q220" s="191">
        <v>1.038303</v>
      </c>
      <c r="R220" s="191">
        <f>Q220*H220</f>
        <v>0.161975268</v>
      </c>
      <c r="S220" s="191">
        <v>0</v>
      </c>
      <c r="T220" s="19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3" t="s">
        <v>148</v>
      </c>
      <c r="AT220" s="193" t="s">
        <v>143</v>
      </c>
      <c r="AU220" s="193" t="s">
        <v>87</v>
      </c>
      <c r="AY220" s="18" t="s">
        <v>141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8" t="s">
        <v>85</v>
      </c>
      <c r="BK220" s="194">
        <f>ROUND(I220*H220,2)</f>
        <v>0</v>
      </c>
      <c r="BL220" s="18" t="s">
        <v>148</v>
      </c>
      <c r="BM220" s="193" t="s">
        <v>319</v>
      </c>
    </row>
    <row r="221" spans="1:47" s="2" customFormat="1" ht="12">
      <c r="A221" s="36"/>
      <c r="B221" s="37"/>
      <c r="C221" s="38"/>
      <c r="D221" s="195" t="s">
        <v>150</v>
      </c>
      <c r="E221" s="38"/>
      <c r="F221" s="196" t="s">
        <v>320</v>
      </c>
      <c r="G221" s="38"/>
      <c r="H221" s="38"/>
      <c r="I221" s="197"/>
      <c r="J221" s="38"/>
      <c r="K221" s="38"/>
      <c r="L221" s="41"/>
      <c r="M221" s="198"/>
      <c r="N221" s="199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8" t="s">
        <v>150</v>
      </c>
      <c r="AU221" s="18" t="s">
        <v>87</v>
      </c>
    </row>
    <row r="222" spans="2:51" s="14" customFormat="1" ht="12">
      <c r="B222" s="211"/>
      <c r="C222" s="212"/>
      <c r="D222" s="202" t="s">
        <v>152</v>
      </c>
      <c r="E222" s="213" t="s">
        <v>43</v>
      </c>
      <c r="F222" s="214" t="s">
        <v>321</v>
      </c>
      <c r="G222" s="212"/>
      <c r="H222" s="215">
        <v>0.156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152</v>
      </c>
      <c r="AU222" s="221" t="s">
        <v>87</v>
      </c>
      <c r="AV222" s="14" t="s">
        <v>87</v>
      </c>
      <c r="AW222" s="14" t="s">
        <v>41</v>
      </c>
      <c r="AX222" s="14" t="s">
        <v>85</v>
      </c>
      <c r="AY222" s="221" t="s">
        <v>141</v>
      </c>
    </row>
    <row r="223" spans="2:63" s="12" customFormat="1" ht="22.9" customHeight="1">
      <c r="B223" s="166"/>
      <c r="C223" s="167"/>
      <c r="D223" s="168" t="s">
        <v>79</v>
      </c>
      <c r="E223" s="180" t="s">
        <v>159</v>
      </c>
      <c r="F223" s="180" t="s">
        <v>322</v>
      </c>
      <c r="G223" s="167"/>
      <c r="H223" s="167"/>
      <c r="I223" s="170"/>
      <c r="J223" s="181">
        <f>BK223</f>
        <v>0</v>
      </c>
      <c r="K223" s="167"/>
      <c r="L223" s="172"/>
      <c r="M223" s="173"/>
      <c r="N223" s="174"/>
      <c r="O223" s="174"/>
      <c r="P223" s="175">
        <f>SUM(P224:P257)</f>
        <v>0</v>
      </c>
      <c r="Q223" s="174"/>
      <c r="R223" s="175">
        <f>SUM(R224:R257)</f>
        <v>79.3893398136</v>
      </c>
      <c r="S223" s="174"/>
      <c r="T223" s="176">
        <f>SUM(T224:T257)</f>
        <v>0</v>
      </c>
      <c r="AR223" s="177" t="s">
        <v>85</v>
      </c>
      <c r="AT223" s="178" t="s">
        <v>79</v>
      </c>
      <c r="AU223" s="178" t="s">
        <v>85</v>
      </c>
      <c r="AY223" s="177" t="s">
        <v>141</v>
      </c>
      <c r="BK223" s="179">
        <f>SUM(BK224:BK257)</f>
        <v>0</v>
      </c>
    </row>
    <row r="224" spans="1:65" s="2" customFormat="1" ht="16.5" customHeight="1">
      <c r="A224" s="36"/>
      <c r="B224" s="37"/>
      <c r="C224" s="182" t="s">
        <v>323</v>
      </c>
      <c r="D224" s="182" t="s">
        <v>143</v>
      </c>
      <c r="E224" s="183" t="s">
        <v>324</v>
      </c>
      <c r="F224" s="184" t="s">
        <v>325</v>
      </c>
      <c r="G224" s="185" t="s">
        <v>187</v>
      </c>
      <c r="H224" s="186">
        <v>2.62</v>
      </c>
      <c r="I224" s="187"/>
      <c r="J224" s="188">
        <f>ROUND(I224*H224,2)</f>
        <v>0</v>
      </c>
      <c r="K224" s="184" t="s">
        <v>147</v>
      </c>
      <c r="L224" s="41"/>
      <c r="M224" s="189" t="s">
        <v>43</v>
      </c>
      <c r="N224" s="190" t="s">
        <v>51</v>
      </c>
      <c r="O224" s="66"/>
      <c r="P224" s="191">
        <f>O224*H224</f>
        <v>0</v>
      </c>
      <c r="Q224" s="191">
        <v>2.50215</v>
      </c>
      <c r="R224" s="191">
        <f>Q224*H224</f>
        <v>6.555633</v>
      </c>
      <c r="S224" s="191">
        <v>0</v>
      </c>
      <c r="T224" s="192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3" t="s">
        <v>148</v>
      </c>
      <c r="AT224" s="193" t="s">
        <v>143</v>
      </c>
      <c r="AU224" s="193" t="s">
        <v>87</v>
      </c>
      <c r="AY224" s="18" t="s">
        <v>141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8" t="s">
        <v>85</v>
      </c>
      <c r="BK224" s="194">
        <f>ROUND(I224*H224,2)</f>
        <v>0</v>
      </c>
      <c r="BL224" s="18" t="s">
        <v>148</v>
      </c>
      <c r="BM224" s="193" t="s">
        <v>326</v>
      </c>
    </row>
    <row r="225" spans="1:47" s="2" customFormat="1" ht="12">
      <c r="A225" s="36"/>
      <c r="B225" s="37"/>
      <c r="C225" s="38"/>
      <c r="D225" s="195" t="s">
        <v>150</v>
      </c>
      <c r="E225" s="38"/>
      <c r="F225" s="196" t="s">
        <v>327</v>
      </c>
      <c r="G225" s="38"/>
      <c r="H225" s="38"/>
      <c r="I225" s="197"/>
      <c r="J225" s="38"/>
      <c r="K225" s="38"/>
      <c r="L225" s="41"/>
      <c r="M225" s="198"/>
      <c r="N225" s="199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8" t="s">
        <v>150</v>
      </c>
      <c r="AU225" s="18" t="s">
        <v>87</v>
      </c>
    </row>
    <row r="226" spans="2:51" s="13" customFormat="1" ht="12">
      <c r="B226" s="200"/>
      <c r="C226" s="201"/>
      <c r="D226" s="202" t="s">
        <v>152</v>
      </c>
      <c r="E226" s="203" t="s">
        <v>43</v>
      </c>
      <c r="F226" s="204" t="s">
        <v>328</v>
      </c>
      <c r="G226" s="201"/>
      <c r="H226" s="203" t="s">
        <v>43</v>
      </c>
      <c r="I226" s="205"/>
      <c r="J226" s="201"/>
      <c r="K226" s="201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152</v>
      </c>
      <c r="AU226" s="210" t="s">
        <v>87</v>
      </c>
      <c r="AV226" s="13" t="s">
        <v>85</v>
      </c>
      <c r="AW226" s="13" t="s">
        <v>41</v>
      </c>
      <c r="AX226" s="13" t="s">
        <v>80</v>
      </c>
      <c r="AY226" s="210" t="s">
        <v>141</v>
      </c>
    </row>
    <row r="227" spans="2:51" s="14" customFormat="1" ht="12">
      <c r="B227" s="211"/>
      <c r="C227" s="212"/>
      <c r="D227" s="202" t="s">
        <v>152</v>
      </c>
      <c r="E227" s="213" t="s">
        <v>43</v>
      </c>
      <c r="F227" s="214" t="s">
        <v>329</v>
      </c>
      <c r="G227" s="212"/>
      <c r="H227" s="215">
        <v>2.62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152</v>
      </c>
      <c r="AU227" s="221" t="s">
        <v>87</v>
      </c>
      <c r="AV227" s="14" t="s">
        <v>87</v>
      </c>
      <c r="AW227" s="14" t="s">
        <v>41</v>
      </c>
      <c r="AX227" s="14" t="s">
        <v>80</v>
      </c>
      <c r="AY227" s="221" t="s">
        <v>141</v>
      </c>
    </row>
    <row r="228" spans="2:51" s="15" customFormat="1" ht="12">
      <c r="B228" s="223"/>
      <c r="C228" s="224"/>
      <c r="D228" s="202" t="s">
        <v>152</v>
      </c>
      <c r="E228" s="225" t="s">
        <v>43</v>
      </c>
      <c r="F228" s="226" t="s">
        <v>183</v>
      </c>
      <c r="G228" s="224"/>
      <c r="H228" s="227">
        <v>2.62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152</v>
      </c>
      <c r="AU228" s="233" t="s">
        <v>87</v>
      </c>
      <c r="AV228" s="15" t="s">
        <v>148</v>
      </c>
      <c r="AW228" s="15" t="s">
        <v>41</v>
      </c>
      <c r="AX228" s="15" t="s">
        <v>85</v>
      </c>
      <c r="AY228" s="233" t="s">
        <v>141</v>
      </c>
    </row>
    <row r="229" spans="1:65" s="2" customFormat="1" ht="16.5" customHeight="1">
      <c r="A229" s="36"/>
      <c r="B229" s="37"/>
      <c r="C229" s="182" t="s">
        <v>330</v>
      </c>
      <c r="D229" s="182" t="s">
        <v>143</v>
      </c>
      <c r="E229" s="183" t="s">
        <v>331</v>
      </c>
      <c r="F229" s="184" t="s">
        <v>332</v>
      </c>
      <c r="G229" s="185" t="s">
        <v>146</v>
      </c>
      <c r="H229" s="186">
        <v>23.981</v>
      </c>
      <c r="I229" s="187"/>
      <c r="J229" s="188">
        <f>ROUND(I229*H229,2)</f>
        <v>0</v>
      </c>
      <c r="K229" s="184" t="s">
        <v>147</v>
      </c>
      <c r="L229" s="41"/>
      <c r="M229" s="189" t="s">
        <v>43</v>
      </c>
      <c r="N229" s="190" t="s">
        <v>51</v>
      </c>
      <c r="O229" s="66"/>
      <c r="P229" s="191">
        <f>O229*H229</f>
        <v>0</v>
      </c>
      <c r="Q229" s="191">
        <v>0.0417442</v>
      </c>
      <c r="R229" s="191">
        <f>Q229*H229</f>
        <v>1.0010676602000002</v>
      </c>
      <c r="S229" s="191">
        <v>0</v>
      </c>
      <c r="T229" s="19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3" t="s">
        <v>148</v>
      </c>
      <c r="AT229" s="193" t="s">
        <v>143</v>
      </c>
      <c r="AU229" s="193" t="s">
        <v>87</v>
      </c>
      <c r="AY229" s="18" t="s">
        <v>141</v>
      </c>
      <c r="BE229" s="194">
        <f>IF(N229="základní",J229,0)</f>
        <v>0</v>
      </c>
      <c r="BF229" s="194">
        <f>IF(N229="snížená",J229,0)</f>
        <v>0</v>
      </c>
      <c r="BG229" s="194">
        <f>IF(N229="zákl. přenesená",J229,0)</f>
        <v>0</v>
      </c>
      <c r="BH229" s="194">
        <f>IF(N229="sníž. přenesená",J229,0)</f>
        <v>0</v>
      </c>
      <c r="BI229" s="194">
        <f>IF(N229="nulová",J229,0)</f>
        <v>0</v>
      </c>
      <c r="BJ229" s="18" t="s">
        <v>85</v>
      </c>
      <c r="BK229" s="194">
        <f>ROUND(I229*H229,2)</f>
        <v>0</v>
      </c>
      <c r="BL229" s="18" t="s">
        <v>148</v>
      </c>
      <c r="BM229" s="193" t="s">
        <v>333</v>
      </c>
    </row>
    <row r="230" spans="1:47" s="2" customFormat="1" ht="12">
      <c r="A230" s="36"/>
      <c r="B230" s="37"/>
      <c r="C230" s="38"/>
      <c r="D230" s="195" t="s">
        <v>150</v>
      </c>
      <c r="E230" s="38"/>
      <c r="F230" s="196" t="s">
        <v>334</v>
      </c>
      <c r="G230" s="38"/>
      <c r="H230" s="38"/>
      <c r="I230" s="197"/>
      <c r="J230" s="38"/>
      <c r="K230" s="38"/>
      <c r="L230" s="41"/>
      <c r="M230" s="198"/>
      <c r="N230" s="199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8" t="s">
        <v>150</v>
      </c>
      <c r="AU230" s="18" t="s">
        <v>87</v>
      </c>
    </row>
    <row r="231" spans="2:51" s="13" customFormat="1" ht="12">
      <c r="B231" s="200"/>
      <c r="C231" s="201"/>
      <c r="D231" s="202" t="s">
        <v>152</v>
      </c>
      <c r="E231" s="203" t="s">
        <v>43</v>
      </c>
      <c r="F231" s="204" t="s">
        <v>328</v>
      </c>
      <c r="G231" s="201"/>
      <c r="H231" s="203" t="s">
        <v>43</v>
      </c>
      <c r="I231" s="205"/>
      <c r="J231" s="201"/>
      <c r="K231" s="201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152</v>
      </c>
      <c r="AU231" s="210" t="s">
        <v>87</v>
      </c>
      <c r="AV231" s="13" t="s">
        <v>85</v>
      </c>
      <c r="AW231" s="13" t="s">
        <v>41</v>
      </c>
      <c r="AX231" s="13" t="s">
        <v>80</v>
      </c>
      <c r="AY231" s="210" t="s">
        <v>141</v>
      </c>
    </row>
    <row r="232" spans="2:51" s="14" customFormat="1" ht="12">
      <c r="B232" s="211"/>
      <c r="C232" s="212"/>
      <c r="D232" s="202" t="s">
        <v>152</v>
      </c>
      <c r="E232" s="213" t="s">
        <v>43</v>
      </c>
      <c r="F232" s="214" t="s">
        <v>335</v>
      </c>
      <c r="G232" s="212"/>
      <c r="H232" s="215">
        <v>11.51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152</v>
      </c>
      <c r="AU232" s="221" t="s">
        <v>87</v>
      </c>
      <c r="AV232" s="14" t="s">
        <v>87</v>
      </c>
      <c r="AW232" s="14" t="s">
        <v>41</v>
      </c>
      <c r="AX232" s="14" t="s">
        <v>80</v>
      </c>
      <c r="AY232" s="221" t="s">
        <v>141</v>
      </c>
    </row>
    <row r="233" spans="2:51" s="14" customFormat="1" ht="12">
      <c r="B233" s="211"/>
      <c r="C233" s="212"/>
      <c r="D233" s="202" t="s">
        <v>152</v>
      </c>
      <c r="E233" s="213" t="s">
        <v>43</v>
      </c>
      <c r="F233" s="214" t="s">
        <v>336</v>
      </c>
      <c r="G233" s="212"/>
      <c r="H233" s="215">
        <v>0.88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152</v>
      </c>
      <c r="AU233" s="221" t="s">
        <v>87</v>
      </c>
      <c r="AV233" s="14" t="s">
        <v>87</v>
      </c>
      <c r="AW233" s="14" t="s">
        <v>41</v>
      </c>
      <c r="AX233" s="14" t="s">
        <v>80</v>
      </c>
      <c r="AY233" s="221" t="s">
        <v>141</v>
      </c>
    </row>
    <row r="234" spans="2:51" s="13" customFormat="1" ht="12">
      <c r="B234" s="200"/>
      <c r="C234" s="201"/>
      <c r="D234" s="202" t="s">
        <v>152</v>
      </c>
      <c r="E234" s="203" t="s">
        <v>43</v>
      </c>
      <c r="F234" s="204" t="s">
        <v>337</v>
      </c>
      <c r="G234" s="201"/>
      <c r="H234" s="203" t="s">
        <v>43</v>
      </c>
      <c r="I234" s="205"/>
      <c r="J234" s="201"/>
      <c r="K234" s="201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152</v>
      </c>
      <c r="AU234" s="210" t="s">
        <v>87</v>
      </c>
      <c r="AV234" s="13" t="s">
        <v>85</v>
      </c>
      <c r="AW234" s="13" t="s">
        <v>41</v>
      </c>
      <c r="AX234" s="13" t="s">
        <v>80</v>
      </c>
      <c r="AY234" s="210" t="s">
        <v>141</v>
      </c>
    </row>
    <row r="235" spans="2:51" s="14" customFormat="1" ht="12">
      <c r="B235" s="211"/>
      <c r="C235" s="212"/>
      <c r="D235" s="202" t="s">
        <v>152</v>
      </c>
      <c r="E235" s="213" t="s">
        <v>43</v>
      </c>
      <c r="F235" s="214" t="s">
        <v>338</v>
      </c>
      <c r="G235" s="212"/>
      <c r="H235" s="215">
        <v>4.212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152</v>
      </c>
      <c r="AU235" s="221" t="s">
        <v>87</v>
      </c>
      <c r="AV235" s="14" t="s">
        <v>87</v>
      </c>
      <c r="AW235" s="14" t="s">
        <v>41</v>
      </c>
      <c r="AX235" s="14" t="s">
        <v>80</v>
      </c>
      <c r="AY235" s="221" t="s">
        <v>141</v>
      </c>
    </row>
    <row r="236" spans="2:51" s="14" customFormat="1" ht="12">
      <c r="B236" s="211"/>
      <c r="C236" s="212"/>
      <c r="D236" s="202" t="s">
        <v>152</v>
      </c>
      <c r="E236" s="213" t="s">
        <v>43</v>
      </c>
      <c r="F236" s="214" t="s">
        <v>339</v>
      </c>
      <c r="G236" s="212"/>
      <c r="H236" s="215">
        <v>0.48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152</v>
      </c>
      <c r="AU236" s="221" t="s">
        <v>87</v>
      </c>
      <c r="AV236" s="14" t="s">
        <v>87</v>
      </c>
      <c r="AW236" s="14" t="s">
        <v>41</v>
      </c>
      <c r="AX236" s="14" t="s">
        <v>80</v>
      </c>
      <c r="AY236" s="221" t="s">
        <v>141</v>
      </c>
    </row>
    <row r="237" spans="2:51" s="14" customFormat="1" ht="12">
      <c r="B237" s="211"/>
      <c r="C237" s="212"/>
      <c r="D237" s="202" t="s">
        <v>152</v>
      </c>
      <c r="E237" s="213" t="s">
        <v>43</v>
      </c>
      <c r="F237" s="214" t="s">
        <v>340</v>
      </c>
      <c r="G237" s="212"/>
      <c r="H237" s="215">
        <v>6.419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152</v>
      </c>
      <c r="AU237" s="221" t="s">
        <v>87</v>
      </c>
      <c r="AV237" s="14" t="s">
        <v>87</v>
      </c>
      <c r="AW237" s="14" t="s">
        <v>41</v>
      </c>
      <c r="AX237" s="14" t="s">
        <v>80</v>
      </c>
      <c r="AY237" s="221" t="s">
        <v>141</v>
      </c>
    </row>
    <row r="238" spans="2:51" s="14" customFormat="1" ht="12">
      <c r="B238" s="211"/>
      <c r="C238" s="212"/>
      <c r="D238" s="202" t="s">
        <v>152</v>
      </c>
      <c r="E238" s="213" t="s">
        <v>43</v>
      </c>
      <c r="F238" s="214" t="s">
        <v>339</v>
      </c>
      <c r="G238" s="212"/>
      <c r="H238" s="215">
        <v>0.48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152</v>
      </c>
      <c r="AU238" s="221" t="s">
        <v>87</v>
      </c>
      <c r="AV238" s="14" t="s">
        <v>87</v>
      </c>
      <c r="AW238" s="14" t="s">
        <v>41</v>
      </c>
      <c r="AX238" s="14" t="s">
        <v>80</v>
      </c>
      <c r="AY238" s="221" t="s">
        <v>141</v>
      </c>
    </row>
    <row r="239" spans="2:51" s="15" customFormat="1" ht="12">
      <c r="B239" s="223"/>
      <c r="C239" s="224"/>
      <c r="D239" s="202" t="s">
        <v>152</v>
      </c>
      <c r="E239" s="225" t="s">
        <v>43</v>
      </c>
      <c r="F239" s="226" t="s">
        <v>183</v>
      </c>
      <c r="G239" s="224"/>
      <c r="H239" s="227">
        <v>23.981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152</v>
      </c>
      <c r="AU239" s="233" t="s">
        <v>87</v>
      </c>
      <c r="AV239" s="15" t="s">
        <v>148</v>
      </c>
      <c r="AW239" s="15" t="s">
        <v>41</v>
      </c>
      <c r="AX239" s="15" t="s">
        <v>85</v>
      </c>
      <c r="AY239" s="233" t="s">
        <v>141</v>
      </c>
    </row>
    <row r="240" spans="1:65" s="2" customFormat="1" ht="16.5" customHeight="1">
      <c r="A240" s="36"/>
      <c r="B240" s="37"/>
      <c r="C240" s="182" t="s">
        <v>341</v>
      </c>
      <c r="D240" s="182" t="s">
        <v>143</v>
      </c>
      <c r="E240" s="183" t="s">
        <v>342</v>
      </c>
      <c r="F240" s="184" t="s">
        <v>343</v>
      </c>
      <c r="G240" s="185" t="s">
        <v>146</v>
      </c>
      <c r="H240" s="186">
        <v>23.981</v>
      </c>
      <c r="I240" s="187"/>
      <c r="J240" s="188">
        <f>ROUND(I240*H240,2)</f>
        <v>0</v>
      </c>
      <c r="K240" s="184" t="s">
        <v>147</v>
      </c>
      <c r="L240" s="41"/>
      <c r="M240" s="189" t="s">
        <v>43</v>
      </c>
      <c r="N240" s="190" t="s">
        <v>51</v>
      </c>
      <c r="O240" s="66"/>
      <c r="P240" s="191">
        <f>O240*H240</f>
        <v>0</v>
      </c>
      <c r="Q240" s="191">
        <v>1.5E-05</v>
      </c>
      <c r="R240" s="191">
        <f>Q240*H240</f>
        <v>0.00035971500000000003</v>
      </c>
      <c r="S240" s="191">
        <v>0</v>
      </c>
      <c r="T240" s="19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3" t="s">
        <v>148</v>
      </c>
      <c r="AT240" s="193" t="s">
        <v>143</v>
      </c>
      <c r="AU240" s="193" t="s">
        <v>87</v>
      </c>
      <c r="AY240" s="18" t="s">
        <v>141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8" t="s">
        <v>85</v>
      </c>
      <c r="BK240" s="194">
        <f>ROUND(I240*H240,2)</f>
        <v>0</v>
      </c>
      <c r="BL240" s="18" t="s">
        <v>148</v>
      </c>
      <c r="BM240" s="193" t="s">
        <v>344</v>
      </c>
    </row>
    <row r="241" spans="1:47" s="2" customFormat="1" ht="12">
      <c r="A241" s="36"/>
      <c r="B241" s="37"/>
      <c r="C241" s="38"/>
      <c r="D241" s="195" t="s">
        <v>150</v>
      </c>
      <c r="E241" s="38"/>
      <c r="F241" s="196" t="s">
        <v>345</v>
      </c>
      <c r="G241" s="38"/>
      <c r="H241" s="38"/>
      <c r="I241" s="197"/>
      <c r="J241" s="38"/>
      <c r="K241" s="38"/>
      <c r="L241" s="41"/>
      <c r="M241" s="198"/>
      <c r="N241" s="199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8" t="s">
        <v>150</v>
      </c>
      <c r="AU241" s="18" t="s">
        <v>87</v>
      </c>
    </row>
    <row r="242" spans="1:65" s="2" customFormat="1" ht="16.5" customHeight="1">
      <c r="A242" s="36"/>
      <c r="B242" s="37"/>
      <c r="C242" s="182" t="s">
        <v>346</v>
      </c>
      <c r="D242" s="182" t="s">
        <v>143</v>
      </c>
      <c r="E242" s="183" t="s">
        <v>347</v>
      </c>
      <c r="F242" s="184" t="s">
        <v>348</v>
      </c>
      <c r="G242" s="185" t="s">
        <v>211</v>
      </c>
      <c r="H242" s="186">
        <v>0.292</v>
      </c>
      <c r="I242" s="187"/>
      <c r="J242" s="188">
        <f>ROUND(I242*H242,2)</f>
        <v>0</v>
      </c>
      <c r="K242" s="184" t="s">
        <v>147</v>
      </c>
      <c r="L242" s="41"/>
      <c r="M242" s="189" t="s">
        <v>43</v>
      </c>
      <c r="N242" s="190" t="s">
        <v>51</v>
      </c>
      <c r="O242" s="66"/>
      <c r="P242" s="191">
        <f>O242*H242</f>
        <v>0</v>
      </c>
      <c r="Q242" s="191">
        <v>1.0487652</v>
      </c>
      <c r="R242" s="191">
        <f>Q242*H242</f>
        <v>0.3062394384</v>
      </c>
      <c r="S242" s="191">
        <v>0</v>
      </c>
      <c r="T242" s="192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3" t="s">
        <v>148</v>
      </c>
      <c r="AT242" s="193" t="s">
        <v>143</v>
      </c>
      <c r="AU242" s="193" t="s">
        <v>87</v>
      </c>
      <c r="AY242" s="18" t="s">
        <v>141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8" t="s">
        <v>85</v>
      </c>
      <c r="BK242" s="194">
        <f>ROUND(I242*H242,2)</f>
        <v>0</v>
      </c>
      <c r="BL242" s="18" t="s">
        <v>148</v>
      </c>
      <c r="BM242" s="193" t="s">
        <v>349</v>
      </c>
    </row>
    <row r="243" spans="1:47" s="2" customFormat="1" ht="12">
      <c r="A243" s="36"/>
      <c r="B243" s="37"/>
      <c r="C243" s="38"/>
      <c r="D243" s="195" t="s">
        <v>150</v>
      </c>
      <c r="E243" s="38"/>
      <c r="F243" s="196" t="s">
        <v>350</v>
      </c>
      <c r="G243" s="38"/>
      <c r="H243" s="38"/>
      <c r="I243" s="197"/>
      <c r="J243" s="38"/>
      <c r="K243" s="38"/>
      <c r="L243" s="41"/>
      <c r="M243" s="198"/>
      <c r="N243" s="199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8" t="s">
        <v>150</v>
      </c>
      <c r="AU243" s="18" t="s">
        <v>87</v>
      </c>
    </row>
    <row r="244" spans="2:51" s="14" customFormat="1" ht="12">
      <c r="B244" s="211"/>
      <c r="C244" s="212"/>
      <c r="D244" s="202" t="s">
        <v>152</v>
      </c>
      <c r="E244" s="213" t="s">
        <v>43</v>
      </c>
      <c r="F244" s="214" t="s">
        <v>351</v>
      </c>
      <c r="G244" s="212"/>
      <c r="H244" s="215">
        <v>0.292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152</v>
      </c>
      <c r="AU244" s="221" t="s">
        <v>87</v>
      </c>
      <c r="AV244" s="14" t="s">
        <v>87</v>
      </c>
      <c r="AW244" s="14" t="s">
        <v>41</v>
      </c>
      <c r="AX244" s="14" t="s">
        <v>85</v>
      </c>
      <c r="AY244" s="221" t="s">
        <v>141</v>
      </c>
    </row>
    <row r="245" spans="1:65" s="2" customFormat="1" ht="16.5" customHeight="1">
      <c r="A245" s="36"/>
      <c r="B245" s="37"/>
      <c r="C245" s="182" t="s">
        <v>352</v>
      </c>
      <c r="D245" s="182" t="s">
        <v>143</v>
      </c>
      <c r="E245" s="183" t="s">
        <v>353</v>
      </c>
      <c r="F245" s="184" t="s">
        <v>354</v>
      </c>
      <c r="G245" s="185" t="s">
        <v>355</v>
      </c>
      <c r="H245" s="186">
        <v>8</v>
      </c>
      <c r="I245" s="187"/>
      <c r="J245" s="188">
        <f>ROUND(I245*H245,2)</f>
        <v>0</v>
      </c>
      <c r="K245" s="184" t="s">
        <v>147</v>
      </c>
      <c r="L245" s="41"/>
      <c r="M245" s="189" t="s">
        <v>43</v>
      </c>
      <c r="N245" s="190" t="s">
        <v>51</v>
      </c>
      <c r="O245" s="66"/>
      <c r="P245" s="191">
        <f>O245*H245</f>
        <v>0</v>
      </c>
      <c r="Q245" s="191">
        <v>0.340755</v>
      </c>
      <c r="R245" s="191">
        <f>Q245*H245</f>
        <v>2.72604</v>
      </c>
      <c r="S245" s="191">
        <v>0</v>
      </c>
      <c r="T245" s="19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3" t="s">
        <v>148</v>
      </c>
      <c r="AT245" s="193" t="s">
        <v>143</v>
      </c>
      <c r="AU245" s="193" t="s">
        <v>87</v>
      </c>
      <c r="AY245" s="18" t="s">
        <v>141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18" t="s">
        <v>85</v>
      </c>
      <c r="BK245" s="194">
        <f>ROUND(I245*H245,2)</f>
        <v>0</v>
      </c>
      <c r="BL245" s="18" t="s">
        <v>148</v>
      </c>
      <c r="BM245" s="193" t="s">
        <v>356</v>
      </c>
    </row>
    <row r="246" spans="1:47" s="2" customFormat="1" ht="12">
      <c r="A246" s="36"/>
      <c r="B246" s="37"/>
      <c r="C246" s="38"/>
      <c r="D246" s="195" t="s">
        <v>150</v>
      </c>
      <c r="E246" s="38"/>
      <c r="F246" s="196" t="s">
        <v>357</v>
      </c>
      <c r="G246" s="38"/>
      <c r="H246" s="38"/>
      <c r="I246" s="197"/>
      <c r="J246" s="38"/>
      <c r="K246" s="38"/>
      <c r="L246" s="41"/>
      <c r="M246" s="198"/>
      <c r="N246" s="199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8" t="s">
        <v>150</v>
      </c>
      <c r="AU246" s="18" t="s">
        <v>87</v>
      </c>
    </row>
    <row r="247" spans="2:51" s="14" customFormat="1" ht="12">
      <c r="B247" s="211"/>
      <c r="C247" s="212"/>
      <c r="D247" s="202" t="s">
        <v>152</v>
      </c>
      <c r="E247" s="213" t="s">
        <v>43</v>
      </c>
      <c r="F247" s="214" t="s">
        <v>358</v>
      </c>
      <c r="G247" s="212"/>
      <c r="H247" s="215">
        <v>8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152</v>
      </c>
      <c r="AU247" s="221" t="s">
        <v>87</v>
      </c>
      <c r="AV247" s="14" t="s">
        <v>87</v>
      </c>
      <c r="AW247" s="14" t="s">
        <v>41</v>
      </c>
      <c r="AX247" s="14" t="s">
        <v>85</v>
      </c>
      <c r="AY247" s="221" t="s">
        <v>141</v>
      </c>
    </row>
    <row r="248" spans="1:65" s="2" customFormat="1" ht="16.5" customHeight="1">
      <c r="A248" s="36"/>
      <c r="B248" s="37"/>
      <c r="C248" s="234" t="s">
        <v>359</v>
      </c>
      <c r="D248" s="234" t="s">
        <v>248</v>
      </c>
      <c r="E248" s="235" t="s">
        <v>360</v>
      </c>
      <c r="F248" s="236" t="s">
        <v>361</v>
      </c>
      <c r="G248" s="237" t="s">
        <v>362</v>
      </c>
      <c r="H248" s="238">
        <v>1</v>
      </c>
      <c r="I248" s="239"/>
      <c r="J248" s="240">
        <f>ROUND(I248*H248,2)</f>
        <v>0</v>
      </c>
      <c r="K248" s="236" t="s">
        <v>43</v>
      </c>
      <c r="L248" s="241"/>
      <c r="M248" s="242" t="s">
        <v>43</v>
      </c>
      <c r="N248" s="243" t="s">
        <v>51</v>
      </c>
      <c r="O248" s="66"/>
      <c r="P248" s="191">
        <f>O248*H248</f>
        <v>0</v>
      </c>
      <c r="Q248" s="191">
        <v>11</v>
      </c>
      <c r="R248" s="191">
        <f>Q248*H248</f>
        <v>11</v>
      </c>
      <c r="S248" s="191">
        <v>0</v>
      </c>
      <c r="T248" s="192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3" t="s">
        <v>202</v>
      </c>
      <c r="AT248" s="193" t="s">
        <v>248</v>
      </c>
      <c r="AU248" s="193" t="s">
        <v>87</v>
      </c>
      <c r="AY248" s="18" t="s">
        <v>141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8" t="s">
        <v>85</v>
      </c>
      <c r="BK248" s="194">
        <f>ROUND(I248*H248,2)</f>
        <v>0</v>
      </c>
      <c r="BL248" s="18" t="s">
        <v>148</v>
      </c>
      <c r="BM248" s="193" t="s">
        <v>363</v>
      </c>
    </row>
    <row r="249" spans="1:47" s="2" customFormat="1" ht="19.5">
      <c r="A249" s="36"/>
      <c r="B249" s="37"/>
      <c r="C249" s="38"/>
      <c r="D249" s="202" t="s">
        <v>171</v>
      </c>
      <c r="E249" s="38"/>
      <c r="F249" s="222" t="s">
        <v>364</v>
      </c>
      <c r="G249" s="38"/>
      <c r="H249" s="38"/>
      <c r="I249" s="197"/>
      <c r="J249" s="38"/>
      <c r="K249" s="38"/>
      <c r="L249" s="41"/>
      <c r="M249" s="198"/>
      <c r="N249" s="199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8" t="s">
        <v>171</v>
      </c>
      <c r="AU249" s="18" t="s">
        <v>87</v>
      </c>
    </row>
    <row r="250" spans="1:65" s="2" customFormat="1" ht="16.5" customHeight="1">
      <c r="A250" s="36"/>
      <c r="B250" s="37"/>
      <c r="C250" s="234" t="s">
        <v>365</v>
      </c>
      <c r="D250" s="234" t="s">
        <v>248</v>
      </c>
      <c r="E250" s="235" t="s">
        <v>366</v>
      </c>
      <c r="F250" s="236" t="s">
        <v>367</v>
      </c>
      <c r="G250" s="237" t="s">
        <v>362</v>
      </c>
      <c r="H250" s="238">
        <v>2</v>
      </c>
      <c r="I250" s="239"/>
      <c r="J250" s="240">
        <f>ROUND(I250*H250,2)</f>
        <v>0</v>
      </c>
      <c r="K250" s="236" t="s">
        <v>43</v>
      </c>
      <c r="L250" s="241"/>
      <c r="M250" s="242" t="s">
        <v>43</v>
      </c>
      <c r="N250" s="243" t="s">
        <v>51</v>
      </c>
      <c r="O250" s="66"/>
      <c r="P250" s="191">
        <f>O250*H250</f>
        <v>0</v>
      </c>
      <c r="Q250" s="191">
        <v>7.8</v>
      </c>
      <c r="R250" s="191">
        <f>Q250*H250</f>
        <v>15.6</v>
      </c>
      <c r="S250" s="191">
        <v>0</v>
      </c>
      <c r="T250" s="192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3" t="s">
        <v>202</v>
      </c>
      <c r="AT250" s="193" t="s">
        <v>248</v>
      </c>
      <c r="AU250" s="193" t="s">
        <v>87</v>
      </c>
      <c r="AY250" s="18" t="s">
        <v>141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8" t="s">
        <v>85</v>
      </c>
      <c r="BK250" s="194">
        <f>ROUND(I250*H250,2)</f>
        <v>0</v>
      </c>
      <c r="BL250" s="18" t="s">
        <v>148</v>
      </c>
      <c r="BM250" s="193" t="s">
        <v>368</v>
      </c>
    </row>
    <row r="251" spans="1:47" s="2" customFormat="1" ht="19.5">
      <c r="A251" s="36"/>
      <c r="B251" s="37"/>
      <c r="C251" s="38"/>
      <c r="D251" s="202" t="s">
        <v>171</v>
      </c>
      <c r="E251" s="38"/>
      <c r="F251" s="222" t="s">
        <v>364</v>
      </c>
      <c r="G251" s="38"/>
      <c r="H251" s="38"/>
      <c r="I251" s="197"/>
      <c r="J251" s="38"/>
      <c r="K251" s="38"/>
      <c r="L251" s="41"/>
      <c r="M251" s="198"/>
      <c r="N251" s="199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8" t="s">
        <v>171</v>
      </c>
      <c r="AU251" s="18" t="s">
        <v>87</v>
      </c>
    </row>
    <row r="252" spans="1:65" s="2" customFormat="1" ht="16.5" customHeight="1">
      <c r="A252" s="36"/>
      <c r="B252" s="37"/>
      <c r="C252" s="234" t="s">
        <v>369</v>
      </c>
      <c r="D252" s="234" t="s">
        <v>248</v>
      </c>
      <c r="E252" s="235" t="s">
        <v>370</v>
      </c>
      <c r="F252" s="236" t="s">
        <v>371</v>
      </c>
      <c r="G252" s="237" t="s">
        <v>362</v>
      </c>
      <c r="H252" s="238">
        <v>1</v>
      </c>
      <c r="I252" s="239"/>
      <c r="J252" s="240">
        <f>ROUND(I252*H252,2)</f>
        <v>0</v>
      </c>
      <c r="K252" s="236" t="s">
        <v>43</v>
      </c>
      <c r="L252" s="241"/>
      <c r="M252" s="242" t="s">
        <v>43</v>
      </c>
      <c r="N252" s="243" t="s">
        <v>51</v>
      </c>
      <c r="O252" s="66"/>
      <c r="P252" s="191">
        <f>O252*H252</f>
        <v>0</v>
      </c>
      <c r="Q252" s="191">
        <v>11</v>
      </c>
      <c r="R252" s="191">
        <f>Q252*H252</f>
        <v>11</v>
      </c>
      <c r="S252" s="191">
        <v>0</v>
      </c>
      <c r="T252" s="192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3" t="s">
        <v>202</v>
      </c>
      <c r="AT252" s="193" t="s">
        <v>248</v>
      </c>
      <c r="AU252" s="193" t="s">
        <v>87</v>
      </c>
      <c r="AY252" s="18" t="s">
        <v>141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18" t="s">
        <v>85</v>
      </c>
      <c r="BK252" s="194">
        <f>ROUND(I252*H252,2)</f>
        <v>0</v>
      </c>
      <c r="BL252" s="18" t="s">
        <v>148</v>
      </c>
      <c r="BM252" s="193" t="s">
        <v>372</v>
      </c>
    </row>
    <row r="253" spans="1:47" s="2" customFormat="1" ht="19.5">
      <c r="A253" s="36"/>
      <c r="B253" s="37"/>
      <c r="C253" s="38"/>
      <c r="D253" s="202" t="s">
        <v>171</v>
      </c>
      <c r="E253" s="38"/>
      <c r="F253" s="222" t="s">
        <v>364</v>
      </c>
      <c r="G253" s="38"/>
      <c r="H253" s="38"/>
      <c r="I253" s="197"/>
      <c r="J253" s="38"/>
      <c r="K253" s="38"/>
      <c r="L253" s="41"/>
      <c r="M253" s="198"/>
      <c r="N253" s="199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8" t="s">
        <v>171</v>
      </c>
      <c r="AU253" s="18" t="s">
        <v>87</v>
      </c>
    </row>
    <row r="254" spans="1:65" s="2" customFormat="1" ht="16.5" customHeight="1">
      <c r="A254" s="36"/>
      <c r="B254" s="37"/>
      <c r="C254" s="234" t="s">
        <v>373</v>
      </c>
      <c r="D254" s="234" t="s">
        <v>248</v>
      </c>
      <c r="E254" s="235" t="s">
        <v>374</v>
      </c>
      <c r="F254" s="236" t="s">
        <v>375</v>
      </c>
      <c r="G254" s="237" t="s">
        <v>362</v>
      </c>
      <c r="H254" s="238">
        <v>2</v>
      </c>
      <c r="I254" s="239"/>
      <c r="J254" s="240">
        <f>ROUND(I254*H254,2)</f>
        <v>0</v>
      </c>
      <c r="K254" s="236" t="s">
        <v>43</v>
      </c>
      <c r="L254" s="241"/>
      <c r="M254" s="242" t="s">
        <v>43</v>
      </c>
      <c r="N254" s="243" t="s">
        <v>51</v>
      </c>
      <c r="O254" s="66"/>
      <c r="P254" s="191">
        <f>O254*H254</f>
        <v>0</v>
      </c>
      <c r="Q254" s="191">
        <v>7.8</v>
      </c>
      <c r="R254" s="191">
        <f>Q254*H254</f>
        <v>15.6</v>
      </c>
      <c r="S254" s="191">
        <v>0</v>
      </c>
      <c r="T254" s="192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3" t="s">
        <v>202</v>
      </c>
      <c r="AT254" s="193" t="s">
        <v>248</v>
      </c>
      <c r="AU254" s="193" t="s">
        <v>87</v>
      </c>
      <c r="AY254" s="18" t="s">
        <v>141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8" t="s">
        <v>85</v>
      </c>
      <c r="BK254" s="194">
        <f>ROUND(I254*H254,2)</f>
        <v>0</v>
      </c>
      <c r="BL254" s="18" t="s">
        <v>148</v>
      </c>
      <c r="BM254" s="193" t="s">
        <v>376</v>
      </c>
    </row>
    <row r="255" spans="1:47" s="2" customFormat="1" ht="19.5">
      <c r="A255" s="36"/>
      <c r="B255" s="37"/>
      <c r="C255" s="38"/>
      <c r="D255" s="202" t="s">
        <v>171</v>
      </c>
      <c r="E255" s="38"/>
      <c r="F255" s="222" t="s">
        <v>364</v>
      </c>
      <c r="G255" s="38"/>
      <c r="H255" s="38"/>
      <c r="I255" s="197"/>
      <c r="J255" s="38"/>
      <c r="K255" s="38"/>
      <c r="L255" s="41"/>
      <c r="M255" s="198"/>
      <c r="N255" s="199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8" t="s">
        <v>171</v>
      </c>
      <c r="AU255" s="18" t="s">
        <v>87</v>
      </c>
    </row>
    <row r="256" spans="1:65" s="2" customFormat="1" ht="16.5" customHeight="1">
      <c r="A256" s="36"/>
      <c r="B256" s="37"/>
      <c r="C256" s="234" t="s">
        <v>377</v>
      </c>
      <c r="D256" s="234" t="s">
        <v>248</v>
      </c>
      <c r="E256" s="235" t="s">
        <v>378</v>
      </c>
      <c r="F256" s="236" t="s">
        <v>379</v>
      </c>
      <c r="G256" s="237" t="s">
        <v>362</v>
      </c>
      <c r="H256" s="238">
        <v>2</v>
      </c>
      <c r="I256" s="239"/>
      <c r="J256" s="240">
        <f>ROUND(I256*H256,2)</f>
        <v>0</v>
      </c>
      <c r="K256" s="236" t="s">
        <v>43</v>
      </c>
      <c r="L256" s="241"/>
      <c r="M256" s="242" t="s">
        <v>43</v>
      </c>
      <c r="N256" s="243" t="s">
        <v>51</v>
      </c>
      <c r="O256" s="66"/>
      <c r="P256" s="191">
        <f>O256*H256</f>
        <v>0</v>
      </c>
      <c r="Q256" s="191">
        <v>7.8</v>
      </c>
      <c r="R256" s="191">
        <f>Q256*H256</f>
        <v>15.6</v>
      </c>
      <c r="S256" s="191">
        <v>0</v>
      </c>
      <c r="T256" s="192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3" t="s">
        <v>202</v>
      </c>
      <c r="AT256" s="193" t="s">
        <v>248</v>
      </c>
      <c r="AU256" s="193" t="s">
        <v>87</v>
      </c>
      <c r="AY256" s="18" t="s">
        <v>141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8" t="s">
        <v>85</v>
      </c>
      <c r="BK256" s="194">
        <f>ROUND(I256*H256,2)</f>
        <v>0</v>
      </c>
      <c r="BL256" s="18" t="s">
        <v>148</v>
      </c>
      <c r="BM256" s="193" t="s">
        <v>380</v>
      </c>
    </row>
    <row r="257" spans="1:47" s="2" customFormat="1" ht="19.5">
      <c r="A257" s="36"/>
      <c r="B257" s="37"/>
      <c r="C257" s="38"/>
      <c r="D257" s="202" t="s">
        <v>171</v>
      </c>
      <c r="E257" s="38"/>
      <c r="F257" s="222" t="s">
        <v>364</v>
      </c>
      <c r="G257" s="38"/>
      <c r="H257" s="38"/>
      <c r="I257" s="197"/>
      <c r="J257" s="38"/>
      <c r="K257" s="38"/>
      <c r="L257" s="41"/>
      <c r="M257" s="198"/>
      <c r="N257" s="199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8" t="s">
        <v>171</v>
      </c>
      <c r="AU257" s="18" t="s">
        <v>87</v>
      </c>
    </row>
    <row r="258" spans="2:63" s="12" customFormat="1" ht="22.9" customHeight="1">
      <c r="B258" s="166"/>
      <c r="C258" s="167"/>
      <c r="D258" s="168" t="s">
        <v>79</v>
      </c>
      <c r="E258" s="180" t="s">
        <v>148</v>
      </c>
      <c r="F258" s="180" t="s">
        <v>381</v>
      </c>
      <c r="G258" s="167"/>
      <c r="H258" s="167"/>
      <c r="I258" s="170"/>
      <c r="J258" s="181">
        <f>BK258</f>
        <v>0</v>
      </c>
      <c r="K258" s="167"/>
      <c r="L258" s="172"/>
      <c r="M258" s="173"/>
      <c r="N258" s="174"/>
      <c r="O258" s="174"/>
      <c r="P258" s="175">
        <f>SUM(P259:P290)</f>
        <v>0</v>
      </c>
      <c r="Q258" s="174"/>
      <c r="R258" s="175">
        <f>SUM(R259:R290)</f>
        <v>70.74760974200001</v>
      </c>
      <c r="S258" s="174"/>
      <c r="T258" s="176">
        <f>SUM(T259:T290)</f>
        <v>0.2784</v>
      </c>
      <c r="AR258" s="177" t="s">
        <v>85</v>
      </c>
      <c r="AT258" s="178" t="s">
        <v>79</v>
      </c>
      <c r="AU258" s="178" t="s">
        <v>85</v>
      </c>
      <c r="AY258" s="177" t="s">
        <v>141</v>
      </c>
      <c r="BK258" s="179">
        <f>SUM(BK259:BK290)</f>
        <v>0</v>
      </c>
    </row>
    <row r="259" spans="1:65" s="2" customFormat="1" ht="16.5" customHeight="1">
      <c r="A259" s="36"/>
      <c r="B259" s="37"/>
      <c r="C259" s="182" t="s">
        <v>382</v>
      </c>
      <c r="D259" s="182" t="s">
        <v>143</v>
      </c>
      <c r="E259" s="183" t="s">
        <v>291</v>
      </c>
      <c r="F259" s="184" t="s">
        <v>292</v>
      </c>
      <c r="G259" s="185" t="s">
        <v>211</v>
      </c>
      <c r="H259" s="186">
        <v>0.179</v>
      </c>
      <c r="I259" s="187"/>
      <c r="J259" s="188">
        <f>ROUND(I259*H259,2)</f>
        <v>0</v>
      </c>
      <c r="K259" s="184" t="s">
        <v>147</v>
      </c>
      <c r="L259" s="41"/>
      <c r="M259" s="189" t="s">
        <v>43</v>
      </c>
      <c r="N259" s="190" t="s">
        <v>51</v>
      </c>
      <c r="O259" s="66"/>
      <c r="P259" s="191">
        <f>O259*H259</f>
        <v>0</v>
      </c>
      <c r="Q259" s="191">
        <v>1.059738</v>
      </c>
      <c r="R259" s="191">
        <f>Q259*H259</f>
        <v>0.189693102</v>
      </c>
      <c r="S259" s="191">
        <v>0</v>
      </c>
      <c r="T259" s="192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3" t="s">
        <v>148</v>
      </c>
      <c r="AT259" s="193" t="s">
        <v>143</v>
      </c>
      <c r="AU259" s="193" t="s">
        <v>87</v>
      </c>
      <c r="AY259" s="18" t="s">
        <v>141</v>
      </c>
      <c r="BE259" s="194">
        <f>IF(N259="základní",J259,0)</f>
        <v>0</v>
      </c>
      <c r="BF259" s="194">
        <f>IF(N259="snížená",J259,0)</f>
        <v>0</v>
      </c>
      <c r="BG259" s="194">
        <f>IF(N259="zákl. přenesená",J259,0)</f>
        <v>0</v>
      </c>
      <c r="BH259" s="194">
        <f>IF(N259="sníž. přenesená",J259,0)</f>
        <v>0</v>
      </c>
      <c r="BI259" s="194">
        <f>IF(N259="nulová",J259,0)</f>
        <v>0</v>
      </c>
      <c r="BJ259" s="18" t="s">
        <v>85</v>
      </c>
      <c r="BK259" s="194">
        <f>ROUND(I259*H259,2)</f>
        <v>0</v>
      </c>
      <c r="BL259" s="18" t="s">
        <v>148</v>
      </c>
      <c r="BM259" s="193" t="s">
        <v>383</v>
      </c>
    </row>
    <row r="260" spans="1:47" s="2" customFormat="1" ht="12">
      <c r="A260" s="36"/>
      <c r="B260" s="37"/>
      <c r="C260" s="38"/>
      <c r="D260" s="195" t="s">
        <v>150</v>
      </c>
      <c r="E260" s="38"/>
      <c r="F260" s="196" t="s">
        <v>294</v>
      </c>
      <c r="G260" s="38"/>
      <c r="H260" s="38"/>
      <c r="I260" s="197"/>
      <c r="J260" s="38"/>
      <c r="K260" s="38"/>
      <c r="L260" s="41"/>
      <c r="M260" s="198"/>
      <c r="N260" s="199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8" t="s">
        <v>150</v>
      </c>
      <c r="AU260" s="18" t="s">
        <v>87</v>
      </c>
    </row>
    <row r="261" spans="2:51" s="13" customFormat="1" ht="12">
      <c r="B261" s="200"/>
      <c r="C261" s="201"/>
      <c r="D261" s="202" t="s">
        <v>152</v>
      </c>
      <c r="E261" s="203" t="s">
        <v>43</v>
      </c>
      <c r="F261" s="204" t="s">
        <v>384</v>
      </c>
      <c r="G261" s="201"/>
      <c r="H261" s="203" t="s">
        <v>43</v>
      </c>
      <c r="I261" s="205"/>
      <c r="J261" s="201"/>
      <c r="K261" s="201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152</v>
      </c>
      <c r="AU261" s="210" t="s">
        <v>87</v>
      </c>
      <c r="AV261" s="13" t="s">
        <v>85</v>
      </c>
      <c r="AW261" s="13" t="s">
        <v>41</v>
      </c>
      <c r="AX261" s="13" t="s">
        <v>80</v>
      </c>
      <c r="AY261" s="210" t="s">
        <v>141</v>
      </c>
    </row>
    <row r="262" spans="2:51" s="14" customFormat="1" ht="12">
      <c r="B262" s="211"/>
      <c r="C262" s="212"/>
      <c r="D262" s="202" t="s">
        <v>152</v>
      </c>
      <c r="E262" s="213" t="s">
        <v>43</v>
      </c>
      <c r="F262" s="214" t="s">
        <v>385</v>
      </c>
      <c r="G262" s="212"/>
      <c r="H262" s="215">
        <v>0.179</v>
      </c>
      <c r="I262" s="216"/>
      <c r="J262" s="212"/>
      <c r="K262" s="212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152</v>
      </c>
      <c r="AU262" s="221" t="s">
        <v>87</v>
      </c>
      <c r="AV262" s="14" t="s">
        <v>87</v>
      </c>
      <c r="AW262" s="14" t="s">
        <v>41</v>
      </c>
      <c r="AX262" s="14" t="s">
        <v>80</v>
      </c>
      <c r="AY262" s="221" t="s">
        <v>141</v>
      </c>
    </row>
    <row r="263" spans="2:51" s="15" customFormat="1" ht="12">
      <c r="B263" s="223"/>
      <c r="C263" s="224"/>
      <c r="D263" s="202" t="s">
        <v>152</v>
      </c>
      <c r="E263" s="225" t="s">
        <v>43</v>
      </c>
      <c r="F263" s="226" t="s">
        <v>183</v>
      </c>
      <c r="G263" s="224"/>
      <c r="H263" s="227">
        <v>0.179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AT263" s="233" t="s">
        <v>152</v>
      </c>
      <c r="AU263" s="233" t="s">
        <v>87</v>
      </c>
      <c r="AV263" s="15" t="s">
        <v>148</v>
      </c>
      <c r="AW263" s="15" t="s">
        <v>41</v>
      </c>
      <c r="AX263" s="15" t="s">
        <v>85</v>
      </c>
      <c r="AY263" s="233" t="s">
        <v>141</v>
      </c>
    </row>
    <row r="264" spans="1:65" s="2" customFormat="1" ht="16.5" customHeight="1">
      <c r="A264" s="36"/>
      <c r="B264" s="37"/>
      <c r="C264" s="182" t="s">
        <v>386</v>
      </c>
      <c r="D264" s="182" t="s">
        <v>143</v>
      </c>
      <c r="E264" s="183" t="s">
        <v>387</v>
      </c>
      <c r="F264" s="184" t="s">
        <v>388</v>
      </c>
      <c r="G264" s="185" t="s">
        <v>146</v>
      </c>
      <c r="H264" s="186">
        <v>4.64</v>
      </c>
      <c r="I264" s="187"/>
      <c r="J264" s="188">
        <f>ROUND(I264*H264,2)</f>
        <v>0</v>
      </c>
      <c r="K264" s="184" t="s">
        <v>147</v>
      </c>
      <c r="L264" s="41"/>
      <c r="M264" s="189" t="s">
        <v>43</v>
      </c>
      <c r="N264" s="190" t="s">
        <v>51</v>
      </c>
      <c r="O264" s="66"/>
      <c r="P264" s="191">
        <f>O264*H264</f>
        <v>0</v>
      </c>
      <c r="Q264" s="191">
        <v>0.0003685</v>
      </c>
      <c r="R264" s="191">
        <f>Q264*H264</f>
        <v>0.00170984</v>
      </c>
      <c r="S264" s="191">
        <v>0.06</v>
      </c>
      <c r="T264" s="192">
        <f>S264*H264</f>
        <v>0.2784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3" t="s">
        <v>148</v>
      </c>
      <c r="AT264" s="193" t="s">
        <v>143</v>
      </c>
      <c r="AU264" s="193" t="s">
        <v>87</v>
      </c>
      <c r="AY264" s="18" t="s">
        <v>141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18" t="s">
        <v>85</v>
      </c>
      <c r="BK264" s="194">
        <f>ROUND(I264*H264,2)</f>
        <v>0</v>
      </c>
      <c r="BL264" s="18" t="s">
        <v>148</v>
      </c>
      <c r="BM264" s="193" t="s">
        <v>389</v>
      </c>
    </row>
    <row r="265" spans="1:47" s="2" customFormat="1" ht="12">
      <c r="A265" s="36"/>
      <c r="B265" s="37"/>
      <c r="C265" s="38"/>
      <c r="D265" s="195" t="s">
        <v>150</v>
      </c>
      <c r="E265" s="38"/>
      <c r="F265" s="196" t="s">
        <v>390</v>
      </c>
      <c r="G265" s="38"/>
      <c r="H265" s="38"/>
      <c r="I265" s="197"/>
      <c r="J265" s="38"/>
      <c r="K265" s="38"/>
      <c r="L265" s="41"/>
      <c r="M265" s="198"/>
      <c r="N265" s="199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8" t="s">
        <v>150</v>
      </c>
      <c r="AU265" s="18" t="s">
        <v>87</v>
      </c>
    </row>
    <row r="266" spans="2:51" s="13" customFormat="1" ht="12">
      <c r="B266" s="200"/>
      <c r="C266" s="201"/>
      <c r="D266" s="202" t="s">
        <v>152</v>
      </c>
      <c r="E266" s="203" t="s">
        <v>43</v>
      </c>
      <c r="F266" s="204" t="s">
        <v>391</v>
      </c>
      <c r="G266" s="201"/>
      <c r="H266" s="203" t="s">
        <v>43</v>
      </c>
      <c r="I266" s="205"/>
      <c r="J266" s="201"/>
      <c r="K266" s="201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152</v>
      </c>
      <c r="AU266" s="210" t="s">
        <v>87</v>
      </c>
      <c r="AV266" s="13" t="s">
        <v>85</v>
      </c>
      <c r="AW266" s="13" t="s">
        <v>41</v>
      </c>
      <c r="AX266" s="13" t="s">
        <v>80</v>
      </c>
      <c r="AY266" s="210" t="s">
        <v>141</v>
      </c>
    </row>
    <row r="267" spans="2:51" s="14" customFormat="1" ht="12">
      <c r="B267" s="211"/>
      <c r="C267" s="212"/>
      <c r="D267" s="202" t="s">
        <v>152</v>
      </c>
      <c r="E267" s="213" t="s">
        <v>43</v>
      </c>
      <c r="F267" s="214" t="s">
        <v>392</v>
      </c>
      <c r="G267" s="212"/>
      <c r="H267" s="215">
        <v>4.64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152</v>
      </c>
      <c r="AU267" s="221" t="s">
        <v>87</v>
      </c>
      <c r="AV267" s="14" t="s">
        <v>87</v>
      </c>
      <c r="AW267" s="14" t="s">
        <v>41</v>
      </c>
      <c r="AX267" s="14" t="s">
        <v>80</v>
      </c>
      <c r="AY267" s="221" t="s">
        <v>141</v>
      </c>
    </row>
    <row r="268" spans="2:51" s="15" customFormat="1" ht="12">
      <c r="B268" s="223"/>
      <c r="C268" s="224"/>
      <c r="D268" s="202" t="s">
        <v>152</v>
      </c>
      <c r="E268" s="225" t="s">
        <v>43</v>
      </c>
      <c r="F268" s="226" t="s">
        <v>183</v>
      </c>
      <c r="G268" s="224"/>
      <c r="H268" s="227">
        <v>4.64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AT268" s="233" t="s">
        <v>152</v>
      </c>
      <c r="AU268" s="233" t="s">
        <v>87</v>
      </c>
      <c r="AV268" s="15" t="s">
        <v>148</v>
      </c>
      <c r="AW268" s="15" t="s">
        <v>41</v>
      </c>
      <c r="AX268" s="15" t="s">
        <v>85</v>
      </c>
      <c r="AY268" s="233" t="s">
        <v>141</v>
      </c>
    </row>
    <row r="269" spans="1:65" s="2" customFormat="1" ht="16.5" customHeight="1">
      <c r="A269" s="36"/>
      <c r="B269" s="37"/>
      <c r="C269" s="182" t="s">
        <v>393</v>
      </c>
      <c r="D269" s="182" t="s">
        <v>143</v>
      </c>
      <c r="E269" s="183" t="s">
        <v>394</v>
      </c>
      <c r="F269" s="184" t="s">
        <v>395</v>
      </c>
      <c r="G269" s="185" t="s">
        <v>146</v>
      </c>
      <c r="H269" s="186">
        <v>10.455</v>
      </c>
      <c r="I269" s="187"/>
      <c r="J269" s="188">
        <f>ROUND(I269*H269,2)</f>
        <v>0</v>
      </c>
      <c r="K269" s="184" t="s">
        <v>147</v>
      </c>
      <c r="L269" s="41"/>
      <c r="M269" s="189" t="s">
        <v>43</v>
      </c>
      <c r="N269" s="190" t="s">
        <v>51</v>
      </c>
      <c r="O269" s="66"/>
      <c r="P269" s="191">
        <f>O269*H269</f>
        <v>0</v>
      </c>
      <c r="Q269" s="191">
        <v>0</v>
      </c>
      <c r="R269" s="191">
        <f>Q269*H269</f>
        <v>0</v>
      </c>
      <c r="S269" s="191">
        <v>0</v>
      </c>
      <c r="T269" s="192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3" t="s">
        <v>148</v>
      </c>
      <c r="AT269" s="193" t="s">
        <v>143</v>
      </c>
      <c r="AU269" s="193" t="s">
        <v>87</v>
      </c>
      <c r="AY269" s="18" t="s">
        <v>141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18" t="s">
        <v>85</v>
      </c>
      <c r="BK269" s="194">
        <f>ROUND(I269*H269,2)</f>
        <v>0</v>
      </c>
      <c r="BL269" s="18" t="s">
        <v>148</v>
      </c>
      <c r="BM269" s="193" t="s">
        <v>396</v>
      </c>
    </row>
    <row r="270" spans="1:47" s="2" customFormat="1" ht="12">
      <c r="A270" s="36"/>
      <c r="B270" s="37"/>
      <c r="C270" s="38"/>
      <c r="D270" s="195" t="s">
        <v>150</v>
      </c>
      <c r="E270" s="38"/>
      <c r="F270" s="196" t="s">
        <v>397</v>
      </c>
      <c r="G270" s="38"/>
      <c r="H270" s="38"/>
      <c r="I270" s="197"/>
      <c r="J270" s="38"/>
      <c r="K270" s="38"/>
      <c r="L270" s="41"/>
      <c r="M270" s="198"/>
      <c r="N270" s="199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8" t="s">
        <v>150</v>
      </c>
      <c r="AU270" s="18" t="s">
        <v>87</v>
      </c>
    </row>
    <row r="271" spans="2:51" s="13" customFormat="1" ht="12">
      <c r="B271" s="200"/>
      <c r="C271" s="201"/>
      <c r="D271" s="202" t="s">
        <v>152</v>
      </c>
      <c r="E271" s="203" t="s">
        <v>43</v>
      </c>
      <c r="F271" s="204" t="s">
        <v>398</v>
      </c>
      <c r="G271" s="201"/>
      <c r="H271" s="203" t="s">
        <v>43</v>
      </c>
      <c r="I271" s="205"/>
      <c r="J271" s="201"/>
      <c r="K271" s="201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152</v>
      </c>
      <c r="AU271" s="210" t="s">
        <v>87</v>
      </c>
      <c r="AV271" s="13" t="s">
        <v>85</v>
      </c>
      <c r="AW271" s="13" t="s">
        <v>41</v>
      </c>
      <c r="AX271" s="13" t="s">
        <v>80</v>
      </c>
      <c r="AY271" s="210" t="s">
        <v>141</v>
      </c>
    </row>
    <row r="272" spans="2:51" s="14" customFormat="1" ht="12">
      <c r="B272" s="211"/>
      <c r="C272" s="212"/>
      <c r="D272" s="202" t="s">
        <v>152</v>
      </c>
      <c r="E272" s="213" t="s">
        <v>43</v>
      </c>
      <c r="F272" s="214" t="s">
        <v>399</v>
      </c>
      <c r="G272" s="212"/>
      <c r="H272" s="215">
        <v>10.455</v>
      </c>
      <c r="I272" s="216"/>
      <c r="J272" s="212"/>
      <c r="K272" s="212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152</v>
      </c>
      <c r="AU272" s="221" t="s">
        <v>87</v>
      </c>
      <c r="AV272" s="14" t="s">
        <v>87</v>
      </c>
      <c r="AW272" s="14" t="s">
        <v>41</v>
      </c>
      <c r="AX272" s="14" t="s">
        <v>80</v>
      </c>
      <c r="AY272" s="221" t="s">
        <v>141</v>
      </c>
    </row>
    <row r="273" spans="2:51" s="15" customFormat="1" ht="12">
      <c r="B273" s="223"/>
      <c r="C273" s="224"/>
      <c r="D273" s="202" t="s">
        <v>152</v>
      </c>
      <c r="E273" s="225" t="s">
        <v>43</v>
      </c>
      <c r="F273" s="226" t="s">
        <v>183</v>
      </c>
      <c r="G273" s="224"/>
      <c r="H273" s="227">
        <v>10.455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152</v>
      </c>
      <c r="AU273" s="233" t="s">
        <v>87</v>
      </c>
      <c r="AV273" s="15" t="s">
        <v>148</v>
      </c>
      <c r="AW273" s="15" t="s">
        <v>41</v>
      </c>
      <c r="AX273" s="15" t="s">
        <v>85</v>
      </c>
      <c r="AY273" s="233" t="s">
        <v>141</v>
      </c>
    </row>
    <row r="274" spans="1:65" s="2" customFormat="1" ht="16.5" customHeight="1">
      <c r="A274" s="36"/>
      <c r="B274" s="37"/>
      <c r="C274" s="182" t="s">
        <v>400</v>
      </c>
      <c r="D274" s="182" t="s">
        <v>143</v>
      </c>
      <c r="E274" s="183" t="s">
        <v>401</v>
      </c>
      <c r="F274" s="184" t="s">
        <v>402</v>
      </c>
      <c r="G274" s="185" t="s">
        <v>146</v>
      </c>
      <c r="H274" s="186">
        <v>52</v>
      </c>
      <c r="I274" s="187"/>
      <c r="J274" s="188">
        <f>ROUND(I274*H274,2)</f>
        <v>0</v>
      </c>
      <c r="K274" s="184" t="s">
        <v>147</v>
      </c>
      <c r="L274" s="41"/>
      <c r="M274" s="189" t="s">
        <v>43</v>
      </c>
      <c r="N274" s="190" t="s">
        <v>51</v>
      </c>
      <c r="O274" s="66"/>
      <c r="P274" s="191">
        <f>O274*H274</f>
        <v>0</v>
      </c>
      <c r="Q274" s="191">
        <v>0.227976</v>
      </c>
      <c r="R274" s="191">
        <f>Q274*H274</f>
        <v>11.854752000000001</v>
      </c>
      <c r="S274" s="191">
        <v>0</v>
      </c>
      <c r="T274" s="192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3" t="s">
        <v>148</v>
      </c>
      <c r="AT274" s="193" t="s">
        <v>143</v>
      </c>
      <c r="AU274" s="193" t="s">
        <v>87</v>
      </c>
      <c r="AY274" s="18" t="s">
        <v>141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8" t="s">
        <v>85</v>
      </c>
      <c r="BK274" s="194">
        <f>ROUND(I274*H274,2)</f>
        <v>0</v>
      </c>
      <c r="BL274" s="18" t="s">
        <v>148</v>
      </c>
      <c r="BM274" s="193" t="s">
        <v>403</v>
      </c>
    </row>
    <row r="275" spans="1:47" s="2" customFormat="1" ht="12">
      <c r="A275" s="36"/>
      <c r="B275" s="37"/>
      <c r="C275" s="38"/>
      <c r="D275" s="195" t="s">
        <v>150</v>
      </c>
      <c r="E275" s="38"/>
      <c r="F275" s="196" t="s">
        <v>404</v>
      </c>
      <c r="G275" s="38"/>
      <c r="H275" s="38"/>
      <c r="I275" s="197"/>
      <c r="J275" s="38"/>
      <c r="K275" s="38"/>
      <c r="L275" s="41"/>
      <c r="M275" s="198"/>
      <c r="N275" s="199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8" t="s">
        <v>150</v>
      </c>
      <c r="AU275" s="18" t="s">
        <v>87</v>
      </c>
    </row>
    <row r="276" spans="2:51" s="14" customFormat="1" ht="12">
      <c r="B276" s="211"/>
      <c r="C276" s="212"/>
      <c r="D276" s="202" t="s">
        <v>152</v>
      </c>
      <c r="E276" s="213" t="s">
        <v>43</v>
      </c>
      <c r="F276" s="214" t="s">
        <v>405</v>
      </c>
      <c r="G276" s="212"/>
      <c r="H276" s="215">
        <v>52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152</v>
      </c>
      <c r="AU276" s="221" t="s">
        <v>87</v>
      </c>
      <c r="AV276" s="14" t="s">
        <v>87</v>
      </c>
      <c r="AW276" s="14" t="s">
        <v>41</v>
      </c>
      <c r="AX276" s="14" t="s">
        <v>85</v>
      </c>
      <c r="AY276" s="221" t="s">
        <v>141</v>
      </c>
    </row>
    <row r="277" spans="1:65" s="2" customFormat="1" ht="24.2" customHeight="1">
      <c r="A277" s="36"/>
      <c r="B277" s="37"/>
      <c r="C277" s="182" t="s">
        <v>406</v>
      </c>
      <c r="D277" s="182" t="s">
        <v>143</v>
      </c>
      <c r="E277" s="183" t="s">
        <v>407</v>
      </c>
      <c r="F277" s="184" t="s">
        <v>408</v>
      </c>
      <c r="G277" s="185" t="s">
        <v>146</v>
      </c>
      <c r="H277" s="186">
        <v>49.2</v>
      </c>
      <c r="I277" s="187"/>
      <c r="J277" s="188">
        <f>ROUND(I277*H277,2)</f>
        <v>0</v>
      </c>
      <c r="K277" s="184" t="s">
        <v>147</v>
      </c>
      <c r="L277" s="41"/>
      <c r="M277" s="189" t="s">
        <v>43</v>
      </c>
      <c r="N277" s="190" t="s">
        <v>51</v>
      </c>
      <c r="O277" s="66"/>
      <c r="P277" s="191">
        <f>O277*H277</f>
        <v>0</v>
      </c>
      <c r="Q277" s="191">
        <v>0.16192</v>
      </c>
      <c r="R277" s="191">
        <f>Q277*H277</f>
        <v>7.966464000000001</v>
      </c>
      <c r="S277" s="191">
        <v>0</v>
      </c>
      <c r="T277" s="192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3" t="s">
        <v>148</v>
      </c>
      <c r="AT277" s="193" t="s">
        <v>143</v>
      </c>
      <c r="AU277" s="193" t="s">
        <v>87</v>
      </c>
      <c r="AY277" s="18" t="s">
        <v>141</v>
      </c>
      <c r="BE277" s="194">
        <f>IF(N277="základní",J277,0)</f>
        <v>0</v>
      </c>
      <c r="BF277" s="194">
        <f>IF(N277="snížená",J277,0)</f>
        <v>0</v>
      </c>
      <c r="BG277" s="194">
        <f>IF(N277="zákl. přenesená",J277,0)</f>
        <v>0</v>
      </c>
      <c r="BH277" s="194">
        <f>IF(N277="sníž. přenesená",J277,0)</f>
        <v>0</v>
      </c>
      <c r="BI277" s="194">
        <f>IF(N277="nulová",J277,0)</f>
        <v>0</v>
      </c>
      <c r="BJ277" s="18" t="s">
        <v>85</v>
      </c>
      <c r="BK277" s="194">
        <f>ROUND(I277*H277,2)</f>
        <v>0</v>
      </c>
      <c r="BL277" s="18" t="s">
        <v>148</v>
      </c>
      <c r="BM277" s="193" t="s">
        <v>409</v>
      </c>
    </row>
    <row r="278" spans="1:47" s="2" customFormat="1" ht="12">
      <c r="A278" s="36"/>
      <c r="B278" s="37"/>
      <c r="C278" s="38"/>
      <c r="D278" s="195" t="s">
        <v>150</v>
      </c>
      <c r="E278" s="38"/>
      <c r="F278" s="196" t="s">
        <v>410</v>
      </c>
      <c r="G278" s="38"/>
      <c r="H278" s="38"/>
      <c r="I278" s="197"/>
      <c r="J278" s="38"/>
      <c r="K278" s="38"/>
      <c r="L278" s="41"/>
      <c r="M278" s="198"/>
      <c r="N278" s="199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8" t="s">
        <v>150</v>
      </c>
      <c r="AU278" s="18" t="s">
        <v>87</v>
      </c>
    </row>
    <row r="279" spans="2:51" s="13" customFormat="1" ht="12">
      <c r="B279" s="200"/>
      <c r="C279" s="201"/>
      <c r="D279" s="202" t="s">
        <v>152</v>
      </c>
      <c r="E279" s="203" t="s">
        <v>43</v>
      </c>
      <c r="F279" s="204" t="s">
        <v>180</v>
      </c>
      <c r="G279" s="201"/>
      <c r="H279" s="203" t="s">
        <v>43</v>
      </c>
      <c r="I279" s="205"/>
      <c r="J279" s="201"/>
      <c r="K279" s="201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152</v>
      </c>
      <c r="AU279" s="210" t="s">
        <v>87</v>
      </c>
      <c r="AV279" s="13" t="s">
        <v>85</v>
      </c>
      <c r="AW279" s="13" t="s">
        <v>41</v>
      </c>
      <c r="AX279" s="13" t="s">
        <v>80</v>
      </c>
      <c r="AY279" s="210" t="s">
        <v>141</v>
      </c>
    </row>
    <row r="280" spans="2:51" s="14" customFormat="1" ht="12">
      <c r="B280" s="211"/>
      <c r="C280" s="212"/>
      <c r="D280" s="202" t="s">
        <v>152</v>
      </c>
      <c r="E280" s="213" t="s">
        <v>43</v>
      </c>
      <c r="F280" s="214" t="s">
        <v>181</v>
      </c>
      <c r="G280" s="212"/>
      <c r="H280" s="215">
        <v>14.4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152</v>
      </c>
      <c r="AU280" s="221" t="s">
        <v>87</v>
      </c>
      <c r="AV280" s="14" t="s">
        <v>87</v>
      </c>
      <c r="AW280" s="14" t="s">
        <v>41</v>
      </c>
      <c r="AX280" s="14" t="s">
        <v>80</v>
      </c>
      <c r="AY280" s="221" t="s">
        <v>141</v>
      </c>
    </row>
    <row r="281" spans="2:51" s="13" customFormat="1" ht="12">
      <c r="B281" s="200"/>
      <c r="C281" s="201"/>
      <c r="D281" s="202" t="s">
        <v>152</v>
      </c>
      <c r="E281" s="203" t="s">
        <v>43</v>
      </c>
      <c r="F281" s="204" t="s">
        <v>173</v>
      </c>
      <c r="G281" s="201"/>
      <c r="H281" s="203" t="s">
        <v>43</v>
      </c>
      <c r="I281" s="205"/>
      <c r="J281" s="201"/>
      <c r="K281" s="201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152</v>
      </c>
      <c r="AU281" s="210" t="s">
        <v>87</v>
      </c>
      <c r="AV281" s="13" t="s">
        <v>85</v>
      </c>
      <c r="AW281" s="13" t="s">
        <v>41</v>
      </c>
      <c r="AX281" s="13" t="s">
        <v>80</v>
      </c>
      <c r="AY281" s="210" t="s">
        <v>141</v>
      </c>
    </row>
    <row r="282" spans="2:51" s="14" customFormat="1" ht="12">
      <c r="B282" s="211"/>
      <c r="C282" s="212"/>
      <c r="D282" s="202" t="s">
        <v>152</v>
      </c>
      <c r="E282" s="213" t="s">
        <v>43</v>
      </c>
      <c r="F282" s="214" t="s">
        <v>182</v>
      </c>
      <c r="G282" s="212"/>
      <c r="H282" s="215">
        <v>34.8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152</v>
      </c>
      <c r="AU282" s="221" t="s">
        <v>87</v>
      </c>
      <c r="AV282" s="14" t="s">
        <v>87</v>
      </c>
      <c r="AW282" s="14" t="s">
        <v>41</v>
      </c>
      <c r="AX282" s="14" t="s">
        <v>80</v>
      </c>
      <c r="AY282" s="221" t="s">
        <v>141</v>
      </c>
    </row>
    <row r="283" spans="2:51" s="15" customFormat="1" ht="12">
      <c r="B283" s="223"/>
      <c r="C283" s="224"/>
      <c r="D283" s="202" t="s">
        <v>152</v>
      </c>
      <c r="E283" s="225" t="s">
        <v>43</v>
      </c>
      <c r="F283" s="226" t="s">
        <v>183</v>
      </c>
      <c r="G283" s="224"/>
      <c r="H283" s="227">
        <v>49.2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AT283" s="233" t="s">
        <v>152</v>
      </c>
      <c r="AU283" s="233" t="s">
        <v>87</v>
      </c>
      <c r="AV283" s="15" t="s">
        <v>148</v>
      </c>
      <c r="AW283" s="15" t="s">
        <v>41</v>
      </c>
      <c r="AX283" s="15" t="s">
        <v>85</v>
      </c>
      <c r="AY283" s="233" t="s">
        <v>141</v>
      </c>
    </row>
    <row r="284" spans="1:65" s="2" customFormat="1" ht="24.2" customHeight="1">
      <c r="A284" s="36"/>
      <c r="B284" s="37"/>
      <c r="C284" s="182" t="s">
        <v>28</v>
      </c>
      <c r="D284" s="182" t="s">
        <v>143</v>
      </c>
      <c r="E284" s="183" t="s">
        <v>411</v>
      </c>
      <c r="F284" s="184" t="s">
        <v>412</v>
      </c>
      <c r="G284" s="185" t="s">
        <v>146</v>
      </c>
      <c r="H284" s="186">
        <v>49.2</v>
      </c>
      <c r="I284" s="187"/>
      <c r="J284" s="188">
        <f>ROUND(I284*H284,2)</f>
        <v>0</v>
      </c>
      <c r="K284" s="184" t="s">
        <v>147</v>
      </c>
      <c r="L284" s="41"/>
      <c r="M284" s="189" t="s">
        <v>43</v>
      </c>
      <c r="N284" s="190" t="s">
        <v>51</v>
      </c>
      <c r="O284" s="66"/>
      <c r="P284" s="191">
        <f>O284*H284</f>
        <v>0</v>
      </c>
      <c r="Q284" s="191">
        <v>1.031199</v>
      </c>
      <c r="R284" s="191">
        <f>Q284*H284</f>
        <v>50.7349908</v>
      </c>
      <c r="S284" s="191">
        <v>0</v>
      </c>
      <c r="T284" s="192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3" t="s">
        <v>148</v>
      </c>
      <c r="AT284" s="193" t="s">
        <v>143</v>
      </c>
      <c r="AU284" s="193" t="s">
        <v>87</v>
      </c>
      <c r="AY284" s="18" t="s">
        <v>141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8" t="s">
        <v>85</v>
      </c>
      <c r="BK284" s="194">
        <f>ROUND(I284*H284,2)</f>
        <v>0</v>
      </c>
      <c r="BL284" s="18" t="s">
        <v>148</v>
      </c>
      <c r="BM284" s="193" t="s">
        <v>413</v>
      </c>
    </row>
    <row r="285" spans="1:47" s="2" customFormat="1" ht="12">
      <c r="A285" s="36"/>
      <c r="B285" s="37"/>
      <c r="C285" s="38"/>
      <c r="D285" s="195" t="s">
        <v>150</v>
      </c>
      <c r="E285" s="38"/>
      <c r="F285" s="196" t="s">
        <v>414</v>
      </c>
      <c r="G285" s="38"/>
      <c r="H285" s="38"/>
      <c r="I285" s="197"/>
      <c r="J285" s="38"/>
      <c r="K285" s="38"/>
      <c r="L285" s="41"/>
      <c r="M285" s="198"/>
      <c r="N285" s="199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8" t="s">
        <v>150</v>
      </c>
      <c r="AU285" s="18" t="s">
        <v>87</v>
      </c>
    </row>
    <row r="286" spans="2:51" s="13" customFormat="1" ht="12">
      <c r="B286" s="200"/>
      <c r="C286" s="201"/>
      <c r="D286" s="202" t="s">
        <v>152</v>
      </c>
      <c r="E286" s="203" t="s">
        <v>43</v>
      </c>
      <c r="F286" s="204" t="s">
        <v>180</v>
      </c>
      <c r="G286" s="201"/>
      <c r="H286" s="203" t="s">
        <v>43</v>
      </c>
      <c r="I286" s="205"/>
      <c r="J286" s="201"/>
      <c r="K286" s="201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152</v>
      </c>
      <c r="AU286" s="210" t="s">
        <v>87</v>
      </c>
      <c r="AV286" s="13" t="s">
        <v>85</v>
      </c>
      <c r="AW286" s="13" t="s">
        <v>41</v>
      </c>
      <c r="AX286" s="13" t="s">
        <v>80</v>
      </c>
      <c r="AY286" s="210" t="s">
        <v>141</v>
      </c>
    </row>
    <row r="287" spans="2:51" s="14" customFormat="1" ht="12">
      <c r="B287" s="211"/>
      <c r="C287" s="212"/>
      <c r="D287" s="202" t="s">
        <v>152</v>
      </c>
      <c r="E287" s="213" t="s">
        <v>43</v>
      </c>
      <c r="F287" s="214" t="s">
        <v>181</v>
      </c>
      <c r="G287" s="212"/>
      <c r="H287" s="215">
        <v>14.4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152</v>
      </c>
      <c r="AU287" s="221" t="s">
        <v>87</v>
      </c>
      <c r="AV287" s="14" t="s">
        <v>87</v>
      </c>
      <c r="AW287" s="14" t="s">
        <v>41</v>
      </c>
      <c r="AX287" s="14" t="s">
        <v>80</v>
      </c>
      <c r="AY287" s="221" t="s">
        <v>141</v>
      </c>
    </row>
    <row r="288" spans="2:51" s="13" customFormat="1" ht="12">
      <c r="B288" s="200"/>
      <c r="C288" s="201"/>
      <c r="D288" s="202" t="s">
        <v>152</v>
      </c>
      <c r="E288" s="203" t="s">
        <v>43</v>
      </c>
      <c r="F288" s="204" t="s">
        <v>173</v>
      </c>
      <c r="G288" s="201"/>
      <c r="H288" s="203" t="s">
        <v>43</v>
      </c>
      <c r="I288" s="205"/>
      <c r="J288" s="201"/>
      <c r="K288" s="201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152</v>
      </c>
      <c r="AU288" s="210" t="s">
        <v>87</v>
      </c>
      <c r="AV288" s="13" t="s">
        <v>85</v>
      </c>
      <c r="AW288" s="13" t="s">
        <v>41</v>
      </c>
      <c r="AX288" s="13" t="s">
        <v>80</v>
      </c>
      <c r="AY288" s="210" t="s">
        <v>141</v>
      </c>
    </row>
    <row r="289" spans="2:51" s="14" customFormat="1" ht="12">
      <c r="B289" s="211"/>
      <c r="C289" s="212"/>
      <c r="D289" s="202" t="s">
        <v>152</v>
      </c>
      <c r="E289" s="213" t="s">
        <v>43</v>
      </c>
      <c r="F289" s="214" t="s">
        <v>182</v>
      </c>
      <c r="G289" s="212"/>
      <c r="H289" s="215">
        <v>34.8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152</v>
      </c>
      <c r="AU289" s="221" t="s">
        <v>87</v>
      </c>
      <c r="AV289" s="14" t="s">
        <v>87</v>
      </c>
      <c r="AW289" s="14" t="s">
        <v>41</v>
      </c>
      <c r="AX289" s="14" t="s">
        <v>80</v>
      </c>
      <c r="AY289" s="221" t="s">
        <v>141</v>
      </c>
    </row>
    <row r="290" spans="2:51" s="15" customFormat="1" ht="12">
      <c r="B290" s="223"/>
      <c r="C290" s="224"/>
      <c r="D290" s="202" t="s">
        <v>152</v>
      </c>
      <c r="E290" s="225" t="s">
        <v>43</v>
      </c>
      <c r="F290" s="226" t="s">
        <v>183</v>
      </c>
      <c r="G290" s="224"/>
      <c r="H290" s="227">
        <v>49.2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AT290" s="233" t="s">
        <v>152</v>
      </c>
      <c r="AU290" s="233" t="s">
        <v>87</v>
      </c>
      <c r="AV290" s="15" t="s">
        <v>148</v>
      </c>
      <c r="AW290" s="15" t="s">
        <v>41</v>
      </c>
      <c r="AX290" s="15" t="s">
        <v>85</v>
      </c>
      <c r="AY290" s="233" t="s">
        <v>141</v>
      </c>
    </row>
    <row r="291" spans="2:63" s="12" customFormat="1" ht="22.9" customHeight="1">
      <c r="B291" s="166"/>
      <c r="C291" s="167"/>
      <c r="D291" s="168" t="s">
        <v>79</v>
      </c>
      <c r="E291" s="180" t="s">
        <v>175</v>
      </c>
      <c r="F291" s="180" t="s">
        <v>415</v>
      </c>
      <c r="G291" s="167"/>
      <c r="H291" s="167"/>
      <c r="I291" s="170"/>
      <c r="J291" s="181">
        <f>BK291</f>
        <v>0</v>
      </c>
      <c r="K291" s="167"/>
      <c r="L291" s="172"/>
      <c r="M291" s="173"/>
      <c r="N291" s="174"/>
      <c r="O291" s="174"/>
      <c r="P291" s="175">
        <f>SUM(P292:P297)</f>
        <v>0</v>
      </c>
      <c r="Q291" s="174"/>
      <c r="R291" s="175">
        <f>SUM(R292:R297)</f>
        <v>0.001166</v>
      </c>
      <c r="S291" s="174"/>
      <c r="T291" s="176">
        <f>SUM(T292:T297)</f>
        <v>0.332</v>
      </c>
      <c r="AR291" s="177" t="s">
        <v>85</v>
      </c>
      <c r="AT291" s="178" t="s">
        <v>79</v>
      </c>
      <c r="AU291" s="178" t="s">
        <v>85</v>
      </c>
      <c r="AY291" s="177" t="s">
        <v>141</v>
      </c>
      <c r="BK291" s="179">
        <f>SUM(BK292:BK297)</f>
        <v>0</v>
      </c>
    </row>
    <row r="292" spans="1:65" s="2" customFormat="1" ht="16.5" customHeight="1">
      <c r="A292" s="36"/>
      <c r="B292" s="37"/>
      <c r="C292" s="182" t="s">
        <v>416</v>
      </c>
      <c r="D292" s="182" t="s">
        <v>143</v>
      </c>
      <c r="E292" s="183" t="s">
        <v>417</v>
      </c>
      <c r="F292" s="184" t="s">
        <v>418</v>
      </c>
      <c r="G292" s="185" t="s">
        <v>162</v>
      </c>
      <c r="H292" s="186">
        <v>10.2</v>
      </c>
      <c r="I292" s="187"/>
      <c r="J292" s="188">
        <f>ROUND(I292*H292,2)</f>
        <v>0</v>
      </c>
      <c r="K292" s="184" t="s">
        <v>147</v>
      </c>
      <c r="L292" s="41"/>
      <c r="M292" s="189" t="s">
        <v>43</v>
      </c>
      <c r="N292" s="190" t="s">
        <v>51</v>
      </c>
      <c r="O292" s="66"/>
      <c r="P292" s="191">
        <f>O292*H292</f>
        <v>0</v>
      </c>
      <c r="Q292" s="191">
        <v>0</v>
      </c>
      <c r="R292" s="191">
        <f>Q292*H292</f>
        <v>0</v>
      </c>
      <c r="S292" s="191">
        <v>0</v>
      </c>
      <c r="T292" s="192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3" t="s">
        <v>148</v>
      </c>
      <c r="AT292" s="193" t="s">
        <v>143</v>
      </c>
      <c r="AU292" s="193" t="s">
        <v>87</v>
      </c>
      <c r="AY292" s="18" t="s">
        <v>141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18" t="s">
        <v>85</v>
      </c>
      <c r="BK292" s="194">
        <f>ROUND(I292*H292,2)</f>
        <v>0</v>
      </c>
      <c r="BL292" s="18" t="s">
        <v>148</v>
      </c>
      <c r="BM292" s="193" t="s">
        <v>419</v>
      </c>
    </row>
    <row r="293" spans="1:47" s="2" customFormat="1" ht="12">
      <c r="A293" s="36"/>
      <c r="B293" s="37"/>
      <c r="C293" s="38"/>
      <c r="D293" s="195" t="s">
        <v>150</v>
      </c>
      <c r="E293" s="38"/>
      <c r="F293" s="196" t="s">
        <v>420</v>
      </c>
      <c r="G293" s="38"/>
      <c r="H293" s="38"/>
      <c r="I293" s="197"/>
      <c r="J293" s="38"/>
      <c r="K293" s="38"/>
      <c r="L293" s="41"/>
      <c r="M293" s="198"/>
      <c r="N293" s="199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8" t="s">
        <v>150</v>
      </c>
      <c r="AU293" s="18" t="s">
        <v>87</v>
      </c>
    </row>
    <row r="294" spans="2:51" s="14" customFormat="1" ht="12">
      <c r="B294" s="211"/>
      <c r="C294" s="212"/>
      <c r="D294" s="202" t="s">
        <v>152</v>
      </c>
      <c r="E294" s="213" t="s">
        <v>43</v>
      </c>
      <c r="F294" s="214" t="s">
        <v>421</v>
      </c>
      <c r="G294" s="212"/>
      <c r="H294" s="215">
        <v>10.2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152</v>
      </c>
      <c r="AU294" s="221" t="s">
        <v>87</v>
      </c>
      <c r="AV294" s="14" t="s">
        <v>87</v>
      </c>
      <c r="AW294" s="14" t="s">
        <v>41</v>
      </c>
      <c r="AX294" s="14" t="s">
        <v>85</v>
      </c>
      <c r="AY294" s="221" t="s">
        <v>141</v>
      </c>
    </row>
    <row r="295" spans="1:65" s="2" customFormat="1" ht="16.5" customHeight="1">
      <c r="A295" s="36"/>
      <c r="B295" s="37"/>
      <c r="C295" s="182" t="s">
        <v>422</v>
      </c>
      <c r="D295" s="182" t="s">
        <v>143</v>
      </c>
      <c r="E295" s="183" t="s">
        <v>423</v>
      </c>
      <c r="F295" s="184" t="s">
        <v>424</v>
      </c>
      <c r="G295" s="185" t="s">
        <v>355</v>
      </c>
      <c r="H295" s="186">
        <v>2</v>
      </c>
      <c r="I295" s="187"/>
      <c r="J295" s="188">
        <f>ROUND(I295*H295,2)</f>
        <v>0</v>
      </c>
      <c r="K295" s="184" t="s">
        <v>147</v>
      </c>
      <c r="L295" s="41"/>
      <c r="M295" s="189" t="s">
        <v>43</v>
      </c>
      <c r="N295" s="190" t="s">
        <v>51</v>
      </c>
      <c r="O295" s="66"/>
      <c r="P295" s="191">
        <f>O295*H295</f>
        <v>0</v>
      </c>
      <c r="Q295" s="191">
        <v>0.000583</v>
      </c>
      <c r="R295" s="191">
        <f>Q295*H295</f>
        <v>0.001166</v>
      </c>
      <c r="S295" s="191">
        <v>0.166</v>
      </c>
      <c r="T295" s="192">
        <f>S295*H295</f>
        <v>0.332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3" t="s">
        <v>148</v>
      </c>
      <c r="AT295" s="193" t="s">
        <v>143</v>
      </c>
      <c r="AU295" s="193" t="s">
        <v>87</v>
      </c>
      <c r="AY295" s="18" t="s">
        <v>141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8" t="s">
        <v>85</v>
      </c>
      <c r="BK295" s="194">
        <f>ROUND(I295*H295,2)</f>
        <v>0</v>
      </c>
      <c r="BL295" s="18" t="s">
        <v>148</v>
      </c>
      <c r="BM295" s="193" t="s">
        <v>425</v>
      </c>
    </row>
    <row r="296" spans="1:47" s="2" customFormat="1" ht="12">
      <c r="A296" s="36"/>
      <c r="B296" s="37"/>
      <c r="C296" s="38"/>
      <c r="D296" s="195" t="s">
        <v>150</v>
      </c>
      <c r="E296" s="38"/>
      <c r="F296" s="196" t="s">
        <v>426</v>
      </c>
      <c r="G296" s="38"/>
      <c r="H296" s="38"/>
      <c r="I296" s="197"/>
      <c r="J296" s="38"/>
      <c r="K296" s="38"/>
      <c r="L296" s="41"/>
      <c r="M296" s="198"/>
      <c r="N296" s="199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8" t="s">
        <v>150</v>
      </c>
      <c r="AU296" s="18" t="s">
        <v>87</v>
      </c>
    </row>
    <row r="297" spans="2:51" s="14" customFormat="1" ht="12">
      <c r="B297" s="211"/>
      <c r="C297" s="212"/>
      <c r="D297" s="202" t="s">
        <v>152</v>
      </c>
      <c r="E297" s="213" t="s">
        <v>43</v>
      </c>
      <c r="F297" s="214" t="s">
        <v>87</v>
      </c>
      <c r="G297" s="212"/>
      <c r="H297" s="215">
        <v>2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152</v>
      </c>
      <c r="AU297" s="221" t="s">
        <v>87</v>
      </c>
      <c r="AV297" s="14" t="s">
        <v>87</v>
      </c>
      <c r="AW297" s="14" t="s">
        <v>41</v>
      </c>
      <c r="AX297" s="14" t="s">
        <v>85</v>
      </c>
      <c r="AY297" s="221" t="s">
        <v>141</v>
      </c>
    </row>
    <row r="298" spans="2:63" s="12" customFormat="1" ht="22.9" customHeight="1">
      <c r="B298" s="166"/>
      <c r="C298" s="167"/>
      <c r="D298" s="168" t="s">
        <v>79</v>
      </c>
      <c r="E298" s="180" t="s">
        <v>184</v>
      </c>
      <c r="F298" s="180" t="s">
        <v>427</v>
      </c>
      <c r="G298" s="167"/>
      <c r="H298" s="167"/>
      <c r="I298" s="170"/>
      <c r="J298" s="181">
        <f>BK298</f>
        <v>0</v>
      </c>
      <c r="K298" s="167"/>
      <c r="L298" s="172"/>
      <c r="M298" s="173"/>
      <c r="N298" s="174"/>
      <c r="O298" s="174"/>
      <c r="P298" s="175">
        <f>SUM(P299:P310)</f>
        <v>0</v>
      </c>
      <c r="Q298" s="174"/>
      <c r="R298" s="175">
        <f>SUM(R299:R310)</f>
        <v>1.3738196254000001</v>
      </c>
      <c r="S298" s="174"/>
      <c r="T298" s="176">
        <f>SUM(T299:T310)</f>
        <v>1.50465</v>
      </c>
      <c r="AR298" s="177" t="s">
        <v>85</v>
      </c>
      <c r="AT298" s="178" t="s">
        <v>79</v>
      </c>
      <c r="AU298" s="178" t="s">
        <v>85</v>
      </c>
      <c r="AY298" s="177" t="s">
        <v>141</v>
      </c>
      <c r="BK298" s="179">
        <f>SUM(BK299:BK310)</f>
        <v>0</v>
      </c>
    </row>
    <row r="299" spans="1:65" s="2" customFormat="1" ht="24.2" customHeight="1">
      <c r="A299" s="36"/>
      <c r="B299" s="37"/>
      <c r="C299" s="182" t="s">
        <v>428</v>
      </c>
      <c r="D299" s="182" t="s">
        <v>143</v>
      </c>
      <c r="E299" s="183" t="s">
        <v>429</v>
      </c>
      <c r="F299" s="184" t="s">
        <v>430</v>
      </c>
      <c r="G299" s="185" t="s">
        <v>146</v>
      </c>
      <c r="H299" s="186">
        <v>20.062</v>
      </c>
      <c r="I299" s="187"/>
      <c r="J299" s="188">
        <f>ROUND(I299*H299,2)</f>
        <v>0</v>
      </c>
      <c r="K299" s="184" t="s">
        <v>147</v>
      </c>
      <c r="L299" s="41"/>
      <c r="M299" s="189" t="s">
        <v>43</v>
      </c>
      <c r="N299" s="190" t="s">
        <v>51</v>
      </c>
      <c r="O299" s="66"/>
      <c r="P299" s="191">
        <f>O299*H299</f>
        <v>0</v>
      </c>
      <c r="Q299" s="191">
        <v>0.0669617</v>
      </c>
      <c r="R299" s="191">
        <f>Q299*H299</f>
        <v>1.3433856254</v>
      </c>
      <c r="S299" s="191">
        <v>0.075</v>
      </c>
      <c r="T299" s="192">
        <f>S299*H299</f>
        <v>1.50465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3" t="s">
        <v>148</v>
      </c>
      <c r="AT299" s="193" t="s">
        <v>143</v>
      </c>
      <c r="AU299" s="193" t="s">
        <v>87</v>
      </c>
      <c r="AY299" s="18" t="s">
        <v>141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8" t="s">
        <v>85</v>
      </c>
      <c r="BK299" s="194">
        <f>ROUND(I299*H299,2)</f>
        <v>0</v>
      </c>
      <c r="BL299" s="18" t="s">
        <v>148</v>
      </c>
      <c r="BM299" s="193" t="s">
        <v>431</v>
      </c>
    </row>
    <row r="300" spans="1:47" s="2" customFormat="1" ht="12">
      <c r="A300" s="36"/>
      <c r="B300" s="37"/>
      <c r="C300" s="38"/>
      <c r="D300" s="195" t="s">
        <v>150</v>
      </c>
      <c r="E300" s="38"/>
      <c r="F300" s="196" t="s">
        <v>432</v>
      </c>
      <c r="G300" s="38"/>
      <c r="H300" s="38"/>
      <c r="I300" s="197"/>
      <c r="J300" s="38"/>
      <c r="K300" s="38"/>
      <c r="L300" s="41"/>
      <c r="M300" s="198"/>
      <c r="N300" s="199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8" t="s">
        <v>150</v>
      </c>
      <c r="AU300" s="18" t="s">
        <v>87</v>
      </c>
    </row>
    <row r="301" spans="2:51" s="13" customFormat="1" ht="12">
      <c r="B301" s="200"/>
      <c r="C301" s="201"/>
      <c r="D301" s="202" t="s">
        <v>152</v>
      </c>
      <c r="E301" s="203" t="s">
        <v>43</v>
      </c>
      <c r="F301" s="204" t="s">
        <v>433</v>
      </c>
      <c r="G301" s="201"/>
      <c r="H301" s="203" t="s">
        <v>43</v>
      </c>
      <c r="I301" s="205"/>
      <c r="J301" s="201"/>
      <c r="K301" s="201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152</v>
      </c>
      <c r="AU301" s="210" t="s">
        <v>87</v>
      </c>
      <c r="AV301" s="13" t="s">
        <v>85</v>
      </c>
      <c r="AW301" s="13" t="s">
        <v>41</v>
      </c>
      <c r="AX301" s="13" t="s">
        <v>80</v>
      </c>
      <c r="AY301" s="210" t="s">
        <v>141</v>
      </c>
    </row>
    <row r="302" spans="2:51" s="13" customFormat="1" ht="12">
      <c r="B302" s="200"/>
      <c r="C302" s="201"/>
      <c r="D302" s="202" t="s">
        <v>152</v>
      </c>
      <c r="E302" s="203" t="s">
        <v>43</v>
      </c>
      <c r="F302" s="204" t="s">
        <v>434</v>
      </c>
      <c r="G302" s="201"/>
      <c r="H302" s="203" t="s">
        <v>43</v>
      </c>
      <c r="I302" s="205"/>
      <c r="J302" s="201"/>
      <c r="K302" s="201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152</v>
      </c>
      <c r="AU302" s="210" t="s">
        <v>87</v>
      </c>
      <c r="AV302" s="13" t="s">
        <v>85</v>
      </c>
      <c r="AW302" s="13" t="s">
        <v>41</v>
      </c>
      <c r="AX302" s="13" t="s">
        <v>80</v>
      </c>
      <c r="AY302" s="210" t="s">
        <v>141</v>
      </c>
    </row>
    <row r="303" spans="2:51" s="14" customFormat="1" ht="12">
      <c r="B303" s="211"/>
      <c r="C303" s="212"/>
      <c r="D303" s="202" t="s">
        <v>152</v>
      </c>
      <c r="E303" s="213" t="s">
        <v>43</v>
      </c>
      <c r="F303" s="214" t="s">
        <v>435</v>
      </c>
      <c r="G303" s="212"/>
      <c r="H303" s="215">
        <v>4.329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152</v>
      </c>
      <c r="AU303" s="221" t="s">
        <v>87</v>
      </c>
      <c r="AV303" s="14" t="s">
        <v>87</v>
      </c>
      <c r="AW303" s="14" t="s">
        <v>41</v>
      </c>
      <c r="AX303" s="14" t="s">
        <v>80</v>
      </c>
      <c r="AY303" s="221" t="s">
        <v>141</v>
      </c>
    </row>
    <row r="304" spans="2:51" s="13" customFormat="1" ht="12">
      <c r="B304" s="200"/>
      <c r="C304" s="201"/>
      <c r="D304" s="202" t="s">
        <v>152</v>
      </c>
      <c r="E304" s="203" t="s">
        <v>43</v>
      </c>
      <c r="F304" s="204" t="s">
        <v>436</v>
      </c>
      <c r="G304" s="201"/>
      <c r="H304" s="203" t="s">
        <v>43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152</v>
      </c>
      <c r="AU304" s="210" t="s">
        <v>87</v>
      </c>
      <c r="AV304" s="13" t="s">
        <v>85</v>
      </c>
      <c r="AW304" s="13" t="s">
        <v>41</v>
      </c>
      <c r="AX304" s="13" t="s">
        <v>80</v>
      </c>
      <c r="AY304" s="210" t="s">
        <v>141</v>
      </c>
    </row>
    <row r="305" spans="2:51" s="14" customFormat="1" ht="12">
      <c r="B305" s="211"/>
      <c r="C305" s="212"/>
      <c r="D305" s="202" t="s">
        <v>152</v>
      </c>
      <c r="E305" s="213" t="s">
        <v>43</v>
      </c>
      <c r="F305" s="214" t="s">
        <v>437</v>
      </c>
      <c r="G305" s="212"/>
      <c r="H305" s="215">
        <v>14.613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152</v>
      </c>
      <c r="AU305" s="221" t="s">
        <v>87</v>
      </c>
      <c r="AV305" s="14" t="s">
        <v>87</v>
      </c>
      <c r="AW305" s="14" t="s">
        <v>41</v>
      </c>
      <c r="AX305" s="14" t="s">
        <v>80</v>
      </c>
      <c r="AY305" s="221" t="s">
        <v>141</v>
      </c>
    </row>
    <row r="306" spans="2:51" s="13" customFormat="1" ht="12">
      <c r="B306" s="200"/>
      <c r="C306" s="201"/>
      <c r="D306" s="202" t="s">
        <v>152</v>
      </c>
      <c r="E306" s="203" t="s">
        <v>43</v>
      </c>
      <c r="F306" s="204" t="s">
        <v>438</v>
      </c>
      <c r="G306" s="201"/>
      <c r="H306" s="203" t="s">
        <v>43</v>
      </c>
      <c r="I306" s="205"/>
      <c r="J306" s="201"/>
      <c r="K306" s="201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152</v>
      </c>
      <c r="AU306" s="210" t="s">
        <v>87</v>
      </c>
      <c r="AV306" s="13" t="s">
        <v>85</v>
      </c>
      <c r="AW306" s="13" t="s">
        <v>41</v>
      </c>
      <c r="AX306" s="13" t="s">
        <v>80</v>
      </c>
      <c r="AY306" s="210" t="s">
        <v>141</v>
      </c>
    </row>
    <row r="307" spans="2:51" s="14" customFormat="1" ht="12">
      <c r="B307" s="211"/>
      <c r="C307" s="212"/>
      <c r="D307" s="202" t="s">
        <v>152</v>
      </c>
      <c r="E307" s="213" t="s">
        <v>43</v>
      </c>
      <c r="F307" s="214" t="s">
        <v>439</v>
      </c>
      <c r="G307" s="212"/>
      <c r="H307" s="215">
        <v>1.12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152</v>
      </c>
      <c r="AU307" s="221" t="s">
        <v>87</v>
      </c>
      <c r="AV307" s="14" t="s">
        <v>87</v>
      </c>
      <c r="AW307" s="14" t="s">
        <v>41</v>
      </c>
      <c r="AX307" s="14" t="s">
        <v>80</v>
      </c>
      <c r="AY307" s="221" t="s">
        <v>141</v>
      </c>
    </row>
    <row r="308" spans="2:51" s="15" customFormat="1" ht="12">
      <c r="B308" s="223"/>
      <c r="C308" s="224"/>
      <c r="D308" s="202" t="s">
        <v>152</v>
      </c>
      <c r="E308" s="225" t="s">
        <v>43</v>
      </c>
      <c r="F308" s="226" t="s">
        <v>183</v>
      </c>
      <c r="G308" s="224"/>
      <c r="H308" s="227">
        <v>20.062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AT308" s="233" t="s">
        <v>152</v>
      </c>
      <c r="AU308" s="233" t="s">
        <v>87</v>
      </c>
      <c r="AV308" s="15" t="s">
        <v>148</v>
      </c>
      <c r="AW308" s="15" t="s">
        <v>41</v>
      </c>
      <c r="AX308" s="15" t="s">
        <v>85</v>
      </c>
      <c r="AY308" s="233" t="s">
        <v>141</v>
      </c>
    </row>
    <row r="309" spans="1:65" s="2" customFormat="1" ht="16.5" customHeight="1">
      <c r="A309" s="36"/>
      <c r="B309" s="37"/>
      <c r="C309" s="234" t="s">
        <v>440</v>
      </c>
      <c r="D309" s="234" t="s">
        <v>248</v>
      </c>
      <c r="E309" s="235" t="s">
        <v>441</v>
      </c>
      <c r="F309" s="236" t="s">
        <v>442</v>
      </c>
      <c r="G309" s="237" t="s">
        <v>261</v>
      </c>
      <c r="H309" s="238">
        <v>30.434</v>
      </c>
      <c r="I309" s="239"/>
      <c r="J309" s="240">
        <f>ROUND(I309*H309,2)</f>
        <v>0</v>
      </c>
      <c r="K309" s="236" t="s">
        <v>147</v>
      </c>
      <c r="L309" s="241"/>
      <c r="M309" s="242" t="s">
        <v>43</v>
      </c>
      <c r="N309" s="243" t="s">
        <v>51</v>
      </c>
      <c r="O309" s="66"/>
      <c r="P309" s="191">
        <f>O309*H309</f>
        <v>0</v>
      </c>
      <c r="Q309" s="191">
        <v>0.001</v>
      </c>
      <c r="R309" s="191">
        <f>Q309*H309</f>
        <v>0.030434000000000003</v>
      </c>
      <c r="S309" s="191">
        <v>0</v>
      </c>
      <c r="T309" s="192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3" t="s">
        <v>202</v>
      </c>
      <c r="AT309" s="193" t="s">
        <v>248</v>
      </c>
      <c r="AU309" s="193" t="s">
        <v>87</v>
      </c>
      <c r="AY309" s="18" t="s">
        <v>141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18" t="s">
        <v>85</v>
      </c>
      <c r="BK309" s="194">
        <f>ROUND(I309*H309,2)</f>
        <v>0</v>
      </c>
      <c r="BL309" s="18" t="s">
        <v>148</v>
      </c>
      <c r="BM309" s="193" t="s">
        <v>443</v>
      </c>
    </row>
    <row r="310" spans="2:51" s="14" customFormat="1" ht="12">
      <c r="B310" s="211"/>
      <c r="C310" s="212"/>
      <c r="D310" s="202" t="s">
        <v>152</v>
      </c>
      <c r="E310" s="213" t="s">
        <v>43</v>
      </c>
      <c r="F310" s="214" t="s">
        <v>444</v>
      </c>
      <c r="G310" s="212"/>
      <c r="H310" s="215">
        <v>30.434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152</v>
      </c>
      <c r="AU310" s="221" t="s">
        <v>87</v>
      </c>
      <c r="AV310" s="14" t="s">
        <v>87</v>
      </c>
      <c r="AW310" s="14" t="s">
        <v>41</v>
      </c>
      <c r="AX310" s="14" t="s">
        <v>85</v>
      </c>
      <c r="AY310" s="221" t="s">
        <v>141</v>
      </c>
    </row>
    <row r="311" spans="2:63" s="12" customFormat="1" ht="22.9" customHeight="1">
      <c r="B311" s="166"/>
      <c r="C311" s="167"/>
      <c r="D311" s="168" t="s">
        <v>79</v>
      </c>
      <c r="E311" s="180" t="s">
        <v>208</v>
      </c>
      <c r="F311" s="180" t="s">
        <v>445</v>
      </c>
      <c r="G311" s="167"/>
      <c r="H311" s="167"/>
      <c r="I311" s="170"/>
      <c r="J311" s="181">
        <f>BK311</f>
        <v>0</v>
      </c>
      <c r="K311" s="167"/>
      <c r="L311" s="172"/>
      <c r="M311" s="173"/>
      <c r="N311" s="174"/>
      <c r="O311" s="174"/>
      <c r="P311" s="175">
        <f>SUM(P312:P367)</f>
        <v>0</v>
      </c>
      <c r="Q311" s="174"/>
      <c r="R311" s="175">
        <f>SUM(R312:R367)</f>
        <v>2.64090453</v>
      </c>
      <c r="S311" s="174"/>
      <c r="T311" s="176">
        <f>SUM(T312:T367)</f>
        <v>43.27920000000001</v>
      </c>
      <c r="AR311" s="177" t="s">
        <v>85</v>
      </c>
      <c r="AT311" s="178" t="s">
        <v>79</v>
      </c>
      <c r="AU311" s="178" t="s">
        <v>85</v>
      </c>
      <c r="AY311" s="177" t="s">
        <v>141</v>
      </c>
      <c r="BK311" s="179">
        <f>SUM(BK312:BK367)</f>
        <v>0</v>
      </c>
    </row>
    <row r="312" spans="1:65" s="2" customFormat="1" ht="16.5" customHeight="1">
      <c r="A312" s="36"/>
      <c r="B312" s="37"/>
      <c r="C312" s="182" t="s">
        <v>446</v>
      </c>
      <c r="D312" s="182" t="s">
        <v>143</v>
      </c>
      <c r="E312" s="183" t="s">
        <v>447</v>
      </c>
      <c r="F312" s="184" t="s">
        <v>448</v>
      </c>
      <c r="G312" s="185" t="s">
        <v>162</v>
      </c>
      <c r="H312" s="186">
        <v>19.86</v>
      </c>
      <c r="I312" s="187"/>
      <c r="J312" s="188">
        <f>ROUND(I312*H312,2)</f>
        <v>0</v>
      </c>
      <c r="K312" s="184" t="s">
        <v>147</v>
      </c>
      <c r="L312" s="41"/>
      <c r="M312" s="189" t="s">
        <v>43</v>
      </c>
      <c r="N312" s="190" t="s">
        <v>51</v>
      </c>
      <c r="O312" s="66"/>
      <c r="P312" s="191">
        <f>O312*H312</f>
        <v>0</v>
      </c>
      <c r="Q312" s="191">
        <v>0.00117</v>
      </c>
      <c r="R312" s="191">
        <f>Q312*H312</f>
        <v>0.0232362</v>
      </c>
      <c r="S312" s="191">
        <v>0</v>
      </c>
      <c r="T312" s="192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3" t="s">
        <v>148</v>
      </c>
      <c r="AT312" s="193" t="s">
        <v>143</v>
      </c>
      <c r="AU312" s="193" t="s">
        <v>87</v>
      </c>
      <c r="AY312" s="18" t="s">
        <v>141</v>
      </c>
      <c r="BE312" s="194">
        <f>IF(N312="základní",J312,0)</f>
        <v>0</v>
      </c>
      <c r="BF312" s="194">
        <f>IF(N312="snížená",J312,0)</f>
        <v>0</v>
      </c>
      <c r="BG312" s="194">
        <f>IF(N312="zákl. přenesená",J312,0)</f>
        <v>0</v>
      </c>
      <c r="BH312" s="194">
        <f>IF(N312="sníž. přenesená",J312,0)</f>
        <v>0</v>
      </c>
      <c r="BI312" s="194">
        <f>IF(N312="nulová",J312,0)</f>
        <v>0</v>
      </c>
      <c r="BJ312" s="18" t="s">
        <v>85</v>
      </c>
      <c r="BK312" s="194">
        <f>ROUND(I312*H312,2)</f>
        <v>0</v>
      </c>
      <c r="BL312" s="18" t="s">
        <v>148</v>
      </c>
      <c r="BM312" s="193" t="s">
        <v>449</v>
      </c>
    </row>
    <row r="313" spans="1:47" s="2" customFormat="1" ht="12">
      <c r="A313" s="36"/>
      <c r="B313" s="37"/>
      <c r="C313" s="38"/>
      <c r="D313" s="195" t="s">
        <v>150</v>
      </c>
      <c r="E313" s="38"/>
      <c r="F313" s="196" t="s">
        <v>450</v>
      </c>
      <c r="G313" s="38"/>
      <c r="H313" s="38"/>
      <c r="I313" s="197"/>
      <c r="J313" s="38"/>
      <c r="K313" s="38"/>
      <c r="L313" s="41"/>
      <c r="M313" s="198"/>
      <c r="N313" s="199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8" t="s">
        <v>150</v>
      </c>
      <c r="AU313" s="18" t="s">
        <v>87</v>
      </c>
    </row>
    <row r="314" spans="2:51" s="14" customFormat="1" ht="12">
      <c r="B314" s="211"/>
      <c r="C314" s="212"/>
      <c r="D314" s="202" t="s">
        <v>152</v>
      </c>
      <c r="E314" s="213" t="s">
        <v>43</v>
      </c>
      <c r="F314" s="214" t="s">
        <v>451</v>
      </c>
      <c r="G314" s="212"/>
      <c r="H314" s="215">
        <v>19.86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152</v>
      </c>
      <c r="AU314" s="221" t="s">
        <v>87</v>
      </c>
      <c r="AV314" s="14" t="s">
        <v>87</v>
      </c>
      <c r="AW314" s="14" t="s">
        <v>41</v>
      </c>
      <c r="AX314" s="14" t="s">
        <v>85</v>
      </c>
      <c r="AY314" s="221" t="s">
        <v>141</v>
      </c>
    </row>
    <row r="315" spans="1:65" s="2" customFormat="1" ht="16.5" customHeight="1">
      <c r="A315" s="36"/>
      <c r="B315" s="37"/>
      <c r="C315" s="182" t="s">
        <v>452</v>
      </c>
      <c r="D315" s="182" t="s">
        <v>143</v>
      </c>
      <c r="E315" s="183" t="s">
        <v>453</v>
      </c>
      <c r="F315" s="184" t="s">
        <v>454</v>
      </c>
      <c r="G315" s="185" t="s">
        <v>162</v>
      </c>
      <c r="H315" s="186">
        <v>19.86</v>
      </c>
      <c r="I315" s="187"/>
      <c r="J315" s="188">
        <f>ROUND(I315*H315,2)</f>
        <v>0</v>
      </c>
      <c r="K315" s="184" t="s">
        <v>147</v>
      </c>
      <c r="L315" s="41"/>
      <c r="M315" s="189" t="s">
        <v>43</v>
      </c>
      <c r="N315" s="190" t="s">
        <v>51</v>
      </c>
      <c r="O315" s="66"/>
      <c r="P315" s="191">
        <f>O315*H315</f>
        <v>0</v>
      </c>
      <c r="Q315" s="191">
        <v>0.0005805</v>
      </c>
      <c r="R315" s="191">
        <f>Q315*H315</f>
        <v>0.01152873</v>
      </c>
      <c r="S315" s="191">
        <v>0</v>
      </c>
      <c r="T315" s="192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93" t="s">
        <v>148</v>
      </c>
      <c r="AT315" s="193" t="s">
        <v>143</v>
      </c>
      <c r="AU315" s="193" t="s">
        <v>87</v>
      </c>
      <c r="AY315" s="18" t="s">
        <v>141</v>
      </c>
      <c r="BE315" s="194">
        <f>IF(N315="základní",J315,0)</f>
        <v>0</v>
      </c>
      <c r="BF315" s="194">
        <f>IF(N315="snížená",J315,0)</f>
        <v>0</v>
      </c>
      <c r="BG315" s="194">
        <f>IF(N315="zákl. přenesená",J315,0)</f>
        <v>0</v>
      </c>
      <c r="BH315" s="194">
        <f>IF(N315="sníž. přenesená",J315,0)</f>
        <v>0</v>
      </c>
      <c r="BI315" s="194">
        <f>IF(N315="nulová",J315,0)</f>
        <v>0</v>
      </c>
      <c r="BJ315" s="18" t="s">
        <v>85</v>
      </c>
      <c r="BK315" s="194">
        <f>ROUND(I315*H315,2)</f>
        <v>0</v>
      </c>
      <c r="BL315" s="18" t="s">
        <v>148</v>
      </c>
      <c r="BM315" s="193" t="s">
        <v>455</v>
      </c>
    </row>
    <row r="316" spans="1:47" s="2" customFormat="1" ht="12">
      <c r="A316" s="36"/>
      <c r="B316" s="37"/>
      <c r="C316" s="38"/>
      <c r="D316" s="195" t="s">
        <v>150</v>
      </c>
      <c r="E316" s="38"/>
      <c r="F316" s="196" t="s">
        <v>456</v>
      </c>
      <c r="G316" s="38"/>
      <c r="H316" s="38"/>
      <c r="I316" s="197"/>
      <c r="J316" s="38"/>
      <c r="K316" s="38"/>
      <c r="L316" s="41"/>
      <c r="M316" s="198"/>
      <c r="N316" s="199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8" t="s">
        <v>150</v>
      </c>
      <c r="AU316" s="18" t="s">
        <v>87</v>
      </c>
    </row>
    <row r="317" spans="1:65" s="2" customFormat="1" ht="16.5" customHeight="1">
      <c r="A317" s="36"/>
      <c r="B317" s="37"/>
      <c r="C317" s="234" t="s">
        <v>457</v>
      </c>
      <c r="D317" s="234" t="s">
        <v>248</v>
      </c>
      <c r="E317" s="235" t="s">
        <v>458</v>
      </c>
      <c r="F317" s="236" t="s">
        <v>459</v>
      </c>
      <c r="G317" s="237" t="s">
        <v>211</v>
      </c>
      <c r="H317" s="238">
        <v>0.271</v>
      </c>
      <c r="I317" s="239"/>
      <c r="J317" s="240">
        <f>ROUND(I317*H317,2)</f>
        <v>0</v>
      </c>
      <c r="K317" s="236" t="s">
        <v>147</v>
      </c>
      <c r="L317" s="241"/>
      <c r="M317" s="242" t="s">
        <v>43</v>
      </c>
      <c r="N317" s="243" t="s">
        <v>51</v>
      </c>
      <c r="O317" s="66"/>
      <c r="P317" s="191">
        <f>O317*H317</f>
        <v>0</v>
      </c>
      <c r="Q317" s="191">
        <v>1</v>
      </c>
      <c r="R317" s="191">
        <f>Q317*H317</f>
        <v>0.271</v>
      </c>
      <c r="S317" s="191">
        <v>0</v>
      </c>
      <c r="T317" s="192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3" t="s">
        <v>202</v>
      </c>
      <c r="AT317" s="193" t="s">
        <v>248</v>
      </c>
      <c r="AU317" s="193" t="s">
        <v>87</v>
      </c>
      <c r="AY317" s="18" t="s">
        <v>141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8" t="s">
        <v>85</v>
      </c>
      <c r="BK317" s="194">
        <f>ROUND(I317*H317,2)</f>
        <v>0</v>
      </c>
      <c r="BL317" s="18" t="s">
        <v>148</v>
      </c>
      <c r="BM317" s="193" t="s">
        <v>460</v>
      </c>
    </row>
    <row r="318" spans="2:51" s="13" customFormat="1" ht="12">
      <c r="B318" s="200"/>
      <c r="C318" s="201"/>
      <c r="D318" s="202" t="s">
        <v>152</v>
      </c>
      <c r="E318" s="203" t="s">
        <v>43</v>
      </c>
      <c r="F318" s="204" t="s">
        <v>461</v>
      </c>
      <c r="G318" s="201"/>
      <c r="H318" s="203" t="s">
        <v>43</v>
      </c>
      <c r="I318" s="205"/>
      <c r="J318" s="201"/>
      <c r="K318" s="201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152</v>
      </c>
      <c r="AU318" s="210" t="s">
        <v>87</v>
      </c>
      <c r="AV318" s="13" t="s">
        <v>85</v>
      </c>
      <c r="AW318" s="13" t="s">
        <v>41</v>
      </c>
      <c r="AX318" s="13" t="s">
        <v>80</v>
      </c>
      <c r="AY318" s="210" t="s">
        <v>141</v>
      </c>
    </row>
    <row r="319" spans="2:51" s="14" customFormat="1" ht="12">
      <c r="B319" s="211"/>
      <c r="C319" s="212"/>
      <c r="D319" s="202" t="s">
        <v>152</v>
      </c>
      <c r="E319" s="213" t="s">
        <v>43</v>
      </c>
      <c r="F319" s="214" t="s">
        <v>462</v>
      </c>
      <c r="G319" s="212"/>
      <c r="H319" s="215">
        <v>0.074</v>
      </c>
      <c r="I319" s="216"/>
      <c r="J319" s="212"/>
      <c r="K319" s="212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152</v>
      </c>
      <c r="AU319" s="221" t="s">
        <v>87</v>
      </c>
      <c r="AV319" s="14" t="s">
        <v>87</v>
      </c>
      <c r="AW319" s="14" t="s">
        <v>41</v>
      </c>
      <c r="AX319" s="14" t="s">
        <v>80</v>
      </c>
      <c r="AY319" s="221" t="s">
        <v>141</v>
      </c>
    </row>
    <row r="320" spans="2:51" s="13" customFormat="1" ht="12">
      <c r="B320" s="200"/>
      <c r="C320" s="201"/>
      <c r="D320" s="202" t="s">
        <v>152</v>
      </c>
      <c r="E320" s="203" t="s">
        <v>43</v>
      </c>
      <c r="F320" s="204" t="s">
        <v>463</v>
      </c>
      <c r="G320" s="201"/>
      <c r="H320" s="203" t="s">
        <v>43</v>
      </c>
      <c r="I320" s="205"/>
      <c r="J320" s="201"/>
      <c r="K320" s="201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152</v>
      </c>
      <c r="AU320" s="210" t="s">
        <v>87</v>
      </c>
      <c r="AV320" s="13" t="s">
        <v>85</v>
      </c>
      <c r="AW320" s="13" t="s">
        <v>41</v>
      </c>
      <c r="AX320" s="13" t="s">
        <v>80</v>
      </c>
      <c r="AY320" s="210" t="s">
        <v>141</v>
      </c>
    </row>
    <row r="321" spans="2:51" s="14" customFormat="1" ht="12">
      <c r="B321" s="211"/>
      <c r="C321" s="212"/>
      <c r="D321" s="202" t="s">
        <v>152</v>
      </c>
      <c r="E321" s="213" t="s">
        <v>43</v>
      </c>
      <c r="F321" s="214" t="s">
        <v>464</v>
      </c>
      <c r="G321" s="212"/>
      <c r="H321" s="215">
        <v>0.08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152</v>
      </c>
      <c r="AU321" s="221" t="s">
        <v>87</v>
      </c>
      <c r="AV321" s="14" t="s">
        <v>87</v>
      </c>
      <c r="AW321" s="14" t="s">
        <v>41</v>
      </c>
      <c r="AX321" s="14" t="s">
        <v>80</v>
      </c>
      <c r="AY321" s="221" t="s">
        <v>141</v>
      </c>
    </row>
    <row r="322" spans="2:51" s="13" customFormat="1" ht="12">
      <c r="B322" s="200"/>
      <c r="C322" s="201"/>
      <c r="D322" s="202" t="s">
        <v>152</v>
      </c>
      <c r="E322" s="203" t="s">
        <v>43</v>
      </c>
      <c r="F322" s="204" t="s">
        <v>465</v>
      </c>
      <c r="G322" s="201"/>
      <c r="H322" s="203" t="s">
        <v>43</v>
      </c>
      <c r="I322" s="205"/>
      <c r="J322" s="201"/>
      <c r="K322" s="201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152</v>
      </c>
      <c r="AU322" s="210" t="s">
        <v>87</v>
      </c>
      <c r="AV322" s="13" t="s">
        <v>85</v>
      </c>
      <c r="AW322" s="13" t="s">
        <v>41</v>
      </c>
      <c r="AX322" s="13" t="s">
        <v>80</v>
      </c>
      <c r="AY322" s="210" t="s">
        <v>141</v>
      </c>
    </row>
    <row r="323" spans="2:51" s="14" customFormat="1" ht="12">
      <c r="B323" s="211"/>
      <c r="C323" s="212"/>
      <c r="D323" s="202" t="s">
        <v>152</v>
      </c>
      <c r="E323" s="213" t="s">
        <v>43</v>
      </c>
      <c r="F323" s="214" t="s">
        <v>466</v>
      </c>
      <c r="G323" s="212"/>
      <c r="H323" s="215">
        <v>0.079</v>
      </c>
      <c r="I323" s="216"/>
      <c r="J323" s="212"/>
      <c r="K323" s="212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152</v>
      </c>
      <c r="AU323" s="221" t="s">
        <v>87</v>
      </c>
      <c r="AV323" s="14" t="s">
        <v>87</v>
      </c>
      <c r="AW323" s="14" t="s">
        <v>41</v>
      </c>
      <c r="AX323" s="14" t="s">
        <v>80</v>
      </c>
      <c r="AY323" s="221" t="s">
        <v>141</v>
      </c>
    </row>
    <row r="324" spans="2:51" s="13" customFormat="1" ht="12">
      <c r="B324" s="200"/>
      <c r="C324" s="201"/>
      <c r="D324" s="202" t="s">
        <v>152</v>
      </c>
      <c r="E324" s="203" t="s">
        <v>43</v>
      </c>
      <c r="F324" s="204" t="s">
        <v>467</v>
      </c>
      <c r="G324" s="201"/>
      <c r="H324" s="203" t="s">
        <v>43</v>
      </c>
      <c r="I324" s="205"/>
      <c r="J324" s="201"/>
      <c r="K324" s="201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152</v>
      </c>
      <c r="AU324" s="210" t="s">
        <v>87</v>
      </c>
      <c r="AV324" s="13" t="s">
        <v>85</v>
      </c>
      <c r="AW324" s="13" t="s">
        <v>41</v>
      </c>
      <c r="AX324" s="13" t="s">
        <v>80</v>
      </c>
      <c r="AY324" s="210" t="s">
        <v>141</v>
      </c>
    </row>
    <row r="325" spans="2:51" s="14" customFormat="1" ht="12">
      <c r="B325" s="211"/>
      <c r="C325" s="212"/>
      <c r="D325" s="202" t="s">
        <v>152</v>
      </c>
      <c r="E325" s="213" t="s">
        <v>43</v>
      </c>
      <c r="F325" s="214" t="s">
        <v>468</v>
      </c>
      <c r="G325" s="212"/>
      <c r="H325" s="215">
        <v>0.038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152</v>
      </c>
      <c r="AU325" s="221" t="s">
        <v>87</v>
      </c>
      <c r="AV325" s="14" t="s">
        <v>87</v>
      </c>
      <c r="AW325" s="14" t="s">
        <v>41</v>
      </c>
      <c r="AX325" s="14" t="s">
        <v>80</v>
      </c>
      <c r="AY325" s="221" t="s">
        <v>141</v>
      </c>
    </row>
    <row r="326" spans="2:51" s="15" customFormat="1" ht="12">
      <c r="B326" s="223"/>
      <c r="C326" s="224"/>
      <c r="D326" s="202" t="s">
        <v>152</v>
      </c>
      <c r="E326" s="225" t="s">
        <v>43</v>
      </c>
      <c r="F326" s="226" t="s">
        <v>183</v>
      </c>
      <c r="G326" s="224"/>
      <c r="H326" s="227">
        <v>0.271</v>
      </c>
      <c r="I326" s="228"/>
      <c r="J326" s="224"/>
      <c r="K326" s="224"/>
      <c r="L326" s="229"/>
      <c r="M326" s="230"/>
      <c r="N326" s="231"/>
      <c r="O326" s="231"/>
      <c r="P326" s="231"/>
      <c r="Q326" s="231"/>
      <c r="R326" s="231"/>
      <c r="S326" s="231"/>
      <c r="T326" s="232"/>
      <c r="AT326" s="233" t="s">
        <v>152</v>
      </c>
      <c r="AU326" s="233" t="s">
        <v>87</v>
      </c>
      <c r="AV326" s="15" t="s">
        <v>148</v>
      </c>
      <c r="AW326" s="15" t="s">
        <v>41</v>
      </c>
      <c r="AX326" s="15" t="s">
        <v>85</v>
      </c>
      <c r="AY326" s="233" t="s">
        <v>141</v>
      </c>
    </row>
    <row r="327" spans="1:65" s="2" customFormat="1" ht="16.5" customHeight="1">
      <c r="A327" s="36"/>
      <c r="B327" s="37"/>
      <c r="C327" s="234" t="s">
        <v>469</v>
      </c>
      <c r="D327" s="234" t="s">
        <v>248</v>
      </c>
      <c r="E327" s="235" t="s">
        <v>470</v>
      </c>
      <c r="F327" s="236" t="s">
        <v>471</v>
      </c>
      <c r="G327" s="237" t="s">
        <v>211</v>
      </c>
      <c r="H327" s="238">
        <v>0.132</v>
      </c>
      <c r="I327" s="239"/>
      <c r="J327" s="240">
        <f>ROUND(I327*H327,2)</f>
        <v>0</v>
      </c>
      <c r="K327" s="236" t="s">
        <v>147</v>
      </c>
      <c r="L327" s="241"/>
      <c r="M327" s="242" t="s">
        <v>43</v>
      </c>
      <c r="N327" s="243" t="s">
        <v>51</v>
      </c>
      <c r="O327" s="66"/>
      <c r="P327" s="191">
        <f>O327*H327</f>
        <v>0</v>
      </c>
      <c r="Q327" s="191">
        <v>1</v>
      </c>
      <c r="R327" s="191">
        <f>Q327*H327</f>
        <v>0.132</v>
      </c>
      <c r="S327" s="191">
        <v>0</v>
      </c>
      <c r="T327" s="192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3" t="s">
        <v>202</v>
      </c>
      <c r="AT327" s="193" t="s">
        <v>248</v>
      </c>
      <c r="AU327" s="193" t="s">
        <v>87</v>
      </c>
      <c r="AY327" s="18" t="s">
        <v>141</v>
      </c>
      <c r="BE327" s="194">
        <f>IF(N327="základní",J327,0)</f>
        <v>0</v>
      </c>
      <c r="BF327" s="194">
        <f>IF(N327="snížená",J327,0)</f>
        <v>0</v>
      </c>
      <c r="BG327" s="194">
        <f>IF(N327="zákl. přenesená",J327,0)</f>
        <v>0</v>
      </c>
      <c r="BH327" s="194">
        <f>IF(N327="sníž. přenesená",J327,0)</f>
        <v>0</v>
      </c>
      <c r="BI327" s="194">
        <f>IF(N327="nulová",J327,0)</f>
        <v>0</v>
      </c>
      <c r="BJ327" s="18" t="s">
        <v>85</v>
      </c>
      <c r="BK327" s="194">
        <f>ROUND(I327*H327,2)</f>
        <v>0</v>
      </c>
      <c r="BL327" s="18" t="s">
        <v>148</v>
      </c>
      <c r="BM327" s="193" t="s">
        <v>472</v>
      </c>
    </row>
    <row r="328" spans="2:51" s="13" customFormat="1" ht="12">
      <c r="B328" s="200"/>
      <c r="C328" s="201"/>
      <c r="D328" s="202" t="s">
        <v>152</v>
      </c>
      <c r="E328" s="203" t="s">
        <v>43</v>
      </c>
      <c r="F328" s="204" t="s">
        <v>473</v>
      </c>
      <c r="G328" s="201"/>
      <c r="H328" s="203" t="s">
        <v>43</v>
      </c>
      <c r="I328" s="205"/>
      <c r="J328" s="201"/>
      <c r="K328" s="201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152</v>
      </c>
      <c r="AU328" s="210" t="s">
        <v>87</v>
      </c>
      <c r="AV328" s="13" t="s">
        <v>85</v>
      </c>
      <c r="AW328" s="13" t="s">
        <v>41</v>
      </c>
      <c r="AX328" s="13" t="s">
        <v>80</v>
      </c>
      <c r="AY328" s="210" t="s">
        <v>141</v>
      </c>
    </row>
    <row r="329" spans="2:51" s="14" customFormat="1" ht="12">
      <c r="B329" s="211"/>
      <c r="C329" s="212"/>
      <c r="D329" s="202" t="s">
        <v>152</v>
      </c>
      <c r="E329" s="213" t="s">
        <v>43</v>
      </c>
      <c r="F329" s="214" t="s">
        <v>474</v>
      </c>
      <c r="G329" s="212"/>
      <c r="H329" s="215">
        <v>0.035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152</v>
      </c>
      <c r="AU329" s="221" t="s">
        <v>87</v>
      </c>
      <c r="AV329" s="14" t="s">
        <v>87</v>
      </c>
      <c r="AW329" s="14" t="s">
        <v>41</v>
      </c>
      <c r="AX329" s="14" t="s">
        <v>80</v>
      </c>
      <c r="AY329" s="221" t="s">
        <v>141</v>
      </c>
    </row>
    <row r="330" spans="2:51" s="13" customFormat="1" ht="12">
      <c r="B330" s="200"/>
      <c r="C330" s="201"/>
      <c r="D330" s="202" t="s">
        <v>152</v>
      </c>
      <c r="E330" s="203" t="s">
        <v>43</v>
      </c>
      <c r="F330" s="204" t="s">
        <v>475</v>
      </c>
      <c r="G330" s="201"/>
      <c r="H330" s="203" t="s">
        <v>43</v>
      </c>
      <c r="I330" s="205"/>
      <c r="J330" s="201"/>
      <c r="K330" s="201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152</v>
      </c>
      <c r="AU330" s="210" t="s">
        <v>87</v>
      </c>
      <c r="AV330" s="13" t="s">
        <v>85</v>
      </c>
      <c r="AW330" s="13" t="s">
        <v>41</v>
      </c>
      <c r="AX330" s="13" t="s">
        <v>80</v>
      </c>
      <c r="AY330" s="210" t="s">
        <v>141</v>
      </c>
    </row>
    <row r="331" spans="2:51" s="14" customFormat="1" ht="12">
      <c r="B331" s="211"/>
      <c r="C331" s="212"/>
      <c r="D331" s="202" t="s">
        <v>152</v>
      </c>
      <c r="E331" s="213" t="s">
        <v>43</v>
      </c>
      <c r="F331" s="214" t="s">
        <v>476</v>
      </c>
      <c r="G331" s="212"/>
      <c r="H331" s="215">
        <v>0.097</v>
      </c>
      <c r="I331" s="216"/>
      <c r="J331" s="212"/>
      <c r="K331" s="212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152</v>
      </c>
      <c r="AU331" s="221" t="s">
        <v>87</v>
      </c>
      <c r="AV331" s="14" t="s">
        <v>87</v>
      </c>
      <c r="AW331" s="14" t="s">
        <v>41</v>
      </c>
      <c r="AX331" s="14" t="s">
        <v>80</v>
      </c>
      <c r="AY331" s="221" t="s">
        <v>141</v>
      </c>
    </row>
    <row r="332" spans="2:51" s="15" customFormat="1" ht="12">
      <c r="B332" s="223"/>
      <c r="C332" s="224"/>
      <c r="D332" s="202" t="s">
        <v>152</v>
      </c>
      <c r="E332" s="225" t="s">
        <v>43</v>
      </c>
      <c r="F332" s="226" t="s">
        <v>183</v>
      </c>
      <c r="G332" s="224"/>
      <c r="H332" s="227">
        <v>0.132</v>
      </c>
      <c r="I332" s="228"/>
      <c r="J332" s="224"/>
      <c r="K332" s="224"/>
      <c r="L332" s="229"/>
      <c r="M332" s="230"/>
      <c r="N332" s="231"/>
      <c r="O332" s="231"/>
      <c r="P332" s="231"/>
      <c r="Q332" s="231"/>
      <c r="R332" s="231"/>
      <c r="S332" s="231"/>
      <c r="T332" s="232"/>
      <c r="AT332" s="233" t="s">
        <v>152</v>
      </c>
      <c r="AU332" s="233" t="s">
        <v>87</v>
      </c>
      <c r="AV332" s="15" t="s">
        <v>148</v>
      </c>
      <c r="AW332" s="15" t="s">
        <v>41</v>
      </c>
      <c r="AX332" s="15" t="s">
        <v>85</v>
      </c>
      <c r="AY332" s="233" t="s">
        <v>141</v>
      </c>
    </row>
    <row r="333" spans="1:65" s="2" customFormat="1" ht="16.5" customHeight="1">
      <c r="A333" s="36"/>
      <c r="B333" s="37"/>
      <c r="C333" s="234" t="s">
        <v>477</v>
      </c>
      <c r="D333" s="234" t="s">
        <v>248</v>
      </c>
      <c r="E333" s="235" t="s">
        <v>478</v>
      </c>
      <c r="F333" s="236" t="s">
        <v>479</v>
      </c>
      <c r="G333" s="237" t="s">
        <v>211</v>
      </c>
      <c r="H333" s="238">
        <v>0.088</v>
      </c>
      <c r="I333" s="239"/>
      <c r="J333" s="240">
        <f>ROUND(I333*H333,2)</f>
        <v>0</v>
      </c>
      <c r="K333" s="236" t="s">
        <v>147</v>
      </c>
      <c r="L333" s="241"/>
      <c r="M333" s="242" t="s">
        <v>43</v>
      </c>
      <c r="N333" s="243" t="s">
        <v>51</v>
      </c>
      <c r="O333" s="66"/>
      <c r="P333" s="191">
        <f>O333*H333</f>
        <v>0</v>
      </c>
      <c r="Q333" s="191">
        <v>1</v>
      </c>
      <c r="R333" s="191">
        <f>Q333*H333</f>
        <v>0.088</v>
      </c>
      <c r="S333" s="191">
        <v>0</v>
      </c>
      <c r="T333" s="192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3" t="s">
        <v>202</v>
      </c>
      <c r="AT333" s="193" t="s">
        <v>248</v>
      </c>
      <c r="AU333" s="193" t="s">
        <v>87</v>
      </c>
      <c r="AY333" s="18" t="s">
        <v>141</v>
      </c>
      <c r="BE333" s="194">
        <f>IF(N333="základní",J333,0)</f>
        <v>0</v>
      </c>
      <c r="BF333" s="194">
        <f>IF(N333="snížená",J333,0)</f>
        <v>0</v>
      </c>
      <c r="BG333" s="194">
        <f>IF(N333="zákl. přenesená",J333,0)</f>
        <v>0</v>
      </c>
      <c r="BH333" s="194">
        <f>IF(N333="sníž. přenesená",J333,0)</f>
        <v>0</v>
      </c>
      <c r="BI333" s="194">
        <f>IF(N333="nulová",J333,0)</f>
        <v>0</v>
      </c>
      <c r="BJ333" s="18" t="s">
        <v>85</v>
      </c>
      <c r="BK333" s="194">
        <f>ROUND(I333*H333,2)</f>
        <v>0</v>
      </c>
      <c r="BL333" s="18" t="s">
        <v>148</v>
      </c>
      <c r="BM333" s="193" t="s">
        <v>480</v>
      </c>
    </row>
    <row r="334" spans="2:51" s="13" customFormat="1" ht="12">
      <c r="B334" s="200"/>
      <c r="C334" s="201"/>
      <c r="D334" s="202" t="s">
        <v>152</v>
      </c>
      <c r="E334" s="203" t="s">
        <v>43</v>
      </c>
      <c r="F334" s="204" t="s">
        <v>481</v>
      </c>
      <c r="G334" s="201"/>
      <c r="H334" s="203" t="s">
        <v>43</v>
      </c>
      <c r="I334" s="205"/>
      <c r="J334" s="201"/>
      <c r="K334" s="201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152</v>
      </c>
      <c r="AU334" s="210" t="s">
        <v>87</v>
      </c>
      <c r="AV334" s="13" t="s">
        <v>85</v>
      </c>
      <c r="AW334" s="13" t="s">
        <v>41</v>
      </c>
      <c r="AX334" s="13" t="s">
        <v>80</v>
      </c>
      <c r="AY334" s="210" t="s">
        <v>141</v>
      </c>
    </row>
    <row r="335" spans="2:51" s="14" customFormat="1" ht="12">
      <c r="B335" s="211"/>
      <c r="C335" s="212"/>
      <c r="D335" s="202" t="s">
        <v>152</v>
      </c>
      <c r="E335" s="213" t="s">
        <v>43</v>
      </c>
      <c r="F335" s="214" t="s">
        <v>482</v>
      </c>
      <c r="G335" s="212"/>
      <c r="H335" s="215">
        <v>0.088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152</v>
      </c>
      <c r="AU335" s="221" t="s">
        <v>87</v>
      </c>
      <c r="AV335" s="14" t="s">
        <v>87</v>
      </c>
      <c r="AW335" s="14" t="s">
        <v>41</v>
      </c>
      <c r="AX335" s="14" t="s">
        <v>80</v>
      </c>
      <c r="AY335" s="221" t="s">
        <v>141</v>
      </c>
    </row>
    <row r="336" spans="2:51" s="15" customFormat="1" ht="12">
      <c r="B336" s="223"/>
      <c r="C336" s="224"/>
      <c r="D336" s="202" t="s">
        <v>152</v>
      </c>
      <c r="E336" s="225" t="s">
        <v>43</v>
      </c>
      <c r="F336" s="226" t="s">
        <v>183</v>
      </c>
      <c r="G336" s="224"/>
      <c r="H336" s="227">
        <v>0.088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AT336" s="233" t="s">
        <v>152</v>
      </c>
      <c r="AU336" s="233" t="s">
        <v>87</v>
      </c>
      <c r="AV336" s="15" t="s">
        <v>148</v>
      </c>
      <c r="AW336" s="15" t="s">
        <v>41</v>
      </c>
      <c r="AX336" s="15" t="s">
        <v>85</v>
      </c>
      <c r="AY336" s="233" t="s">
        <v>141</v>
      </c>
    </row>
    <row r="337" spans="1:65" s="2" customFormat="1" ht="16.5" customHeight="1">
      <c r="A337" s="36"/>
      <c r="B337" s="37"/>
      <c r="C337" s="182" t="s">
        <v>483</v>
      </c>
      <c r="D337" s="182" t="s">
        <v>143</v>
      </c>
      <c r="E337" s="183" t="s">
        <v>484</v>
      </c>
      <c r="F337" s="184" t="s">
        <v>485</v>
      </c>
      <c r="G337" s="185" t="s">
        <v>146</v>
      </c>
      <c r="H337" s="186">
        <v>5.52</v>
      </c>
      <c r="I337" s="187"/>
      <c r="J337" s="188">
        <f>ROUND(I337*H337,2)</f>
        <v>0</v>
      </c>
      <c r="K337" s="184" t="s">
        <v>147</v>
      </c>
      <c r="L337" s="41"/>
      <c r="M337" s="189" t="s">
        <v>43</v>
      </c>
      <c r="N337" s="190" t="s">
        <v>51</v>
      </c>
      <c r="O337" s="66"/>
      <c r="P337" s="191">
        <f>O337*H337</f>
        <v>0</v>
      </c>
      <c r="Q337" s="191">
        <v>0.00063</v>
      </c>
      <c r="R337" s="191">
        <f>Q337*H337</f>
        <v>0.0034776</v>
      </c>
      <c r="S337" s="191">
        <v>0</v>
      </c>
      <c r="T337" s="192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93" t="s">
        <v>148</v>
      </c>
      <c r="AT337" s="193" t="s">
        <v>143</v>
      </c>
      <c r="AU337" s="193" t="s">
        <v>87</v>
      </c>
      <c r="AY337" s="18" t="s">
        <v>141</v>
      </c>
      <c r="BE337" s="194">
        <f>IF(N337="základní",J337,0)</f>
        <v>0</v>
      </c>
      <c r="BF337" s="194">
        <f>IF(N337="snížená",J337,0)</f>
        <v>0</v>
      </c>
      <c r="BG337" s="194">
        <f>IF(N337="zákl. přenesená",J337,0)</f>
        <v>0</v>
      </c>
      <c r="BH337" s="194">
        <f>IF(N337="sníž. přenesená",J337,0)</f>
        <v>0</v>
      </c>
      <c r="BI337" s="194">
        <f>IF(N337="nulová",J337,0)</f>
        <v>0</v>
      </c>
      <c r="BJ337" s="18" t="s">
        <v>85</v>
      </c>
      <c r="BK337" s="194">
        <f>ROUND(I337*H337,2)</f>
        <v>0</v>
      </c>
      <c r="BL337" s="18" t="s">
        <v>148</v>
      </c>
      <c r="BM337" s="193" t="s">
        <v>486</v>
      </c>
    </row>
    <row r="338" spans="1:47" s="2" customFormat="1" ht="12">
      <c r="A338" s="36"/>
      <c r="B338" s="37"/>
      <c r="C338" s="38"/>
      <c r="D338" s="195" t="s">
        <v>150</v>
      </c>
      <c r="E338" s="38"/>
      <c r="F338" s="196" t="s">
        <v>487</v>
      </c>
      <c r="G338" s="38"/>
      <c r="H338" s="38"/>
      <c r="I338" s="197"/>
      <c r="J338" s="38"/>
      <c r="K338" s="38"/>
      <c r="L338" s="41"/>
      <c r="M338" s="198"/>
      <c r="N338" s="199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8" t="s">
        <v>150</v>
      </c>
      <c r="AU338" s="18" t="s">
        <v>87</v>
      </c>
    </row>
    <row r="339" spans="2:51" s="14" customFormat="1" ht="12">
      <c r="B339" s="211"/>
      <c r="C339" s="212"/>
      <c r="D339" s="202" t="s">
        <v>152</v>
      </c>
      <c r="E339" s="213" t="s">
        <v>43</v>
      </c>
      <c r="F339" s="214" t="s">
        <v>488</v>
      </c>
      <c r="G339" s="212"/>
      <c r="H339" s="215">
        <v>1.62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152</v>
      </c>
      <c r="AU339" s="221" t="s">
        <v>87</v>
      </c>
      <c r="AV339" s="14" t="s">
        <v>87</v>
      </c>
      <c r="AW339" s="14" t="s">
        <v>41</v>
      </c>
      <c r="AX339" s="14" t="s">
        <v>80</v>
      </c>
      <c r="AY339" s="221" t="s">
        <v>141</v>
      </c>
    </row>
    <row r="340" spans="2:51" s="14" customFormat="1" ht="12">
      <c r="B340" s="211"/>
      <c r="C340" s="212"/>
      <c r="D340" s="202" t="s">
        <v>152</v>
      </c>
      <c r="E340" s="213" t="s">
        <v>43</v>
      </c>
      <c r="F340" s="214" t="s">
        <v>489</v>
      </c>
      <c r="G340" s="212"/>
      <c r="H340" s="215">
        <v>2.34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152</v>
      </c>
      <c r="AU340" s="221" t="s">
        <v>87</v>
      </c>
      <c r="AV340" s="14" t="s">
        <v>87</v>
      </c>
      <c r="AW340" s="14" t="s">
        <v>41</v>
      </c>
      <c r="AX340" s="14" t="s">
        <v>80</v>
      </c>
      <c r="AY340" s="221" t="s">
        <v>141</v>
      </c>
    </row>
    <row r="341" spans="2:51" s="14" customFormat="1" ht="12">
      <c r="B341" s="211"/>
      <c r="C341" s="212"/>
      <c r="D341" s="202" t="s">
        <v>152</v>
      </c>
      <c r="E341" s="213" t="s">
        <v>43</v>
      </c>
      <c r="F341" s="214" t="s">
        <v>490</v>
      </c>
      <c r="G341" s="212"/>
      <c r="H341" s="215">
        <v>1.56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152</v>
      </c>
      <c r="AU341" s="221" t="s">
        <v>87</v>
      </c>
      <c r="AV341" s="14" t="s">
        <v>87</v>
      </c>
      <c r="AW341" s="14" t="s">
        <v>41</v>
      </c>
      <c r="AX341" s="14" t="s">
        <v>80</v>
      </c>
      <c r="AY341" s="221" t="s">
        <v>141</v>
      </c>
    </row>
    <row r="342" spans="2:51" s="15" customFormat="1" ht="12">
      <c r="B342" s="223"/>
      <c r="C342" s="224"/>
      <c r="D342" s="202" t="s">
        <v>152</v>
      </c>
      <c r="E342" s="225" t="s">
        <v>43</v>
      </c>
      <c r="F342" s="226" t="s">
        <v>183</v>
      </c>
      <c r="G342" s="224"/>
      <c r="H342" s="227">
        <v>5.52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AT342" s="233" t="s">
        <v>152</v>
      </c>
      <c r="AU342" s="233" t="s">
        <v>87</v>
      </c>
      <c r="AV342" s="15" t="s">
        <v>148</v>
      </c>
      <c r="AW342" s="15" t="s">
        <v>41</v>
      </c>
      <c r="AX342" s="15" t="s">
        <v>85</v>
      </c>
      <c r="AY342" s="233" t="s">
        <v>141</v>
      </c>
    </row>
    <row r="343" spans="1:65" s="2" customFormat="1" ht="21.75" customHeight="1">
      <c r="A343" s="36"/>
      <c r="B343" s="37"/>
      <c r="C343" s="182" t="s">
        <v>491</v>
      </c>
      <c r="D343" s="182" t="s">
        <v>143</v>
      </c>
      <c r="E343" s="183" t="s">
        <v>492</v>
      </c>
      <c r="F343" s="184" t="s">
        <v>493</v>
      </c>
      <c r="G343" s="185" t="s">
        <v>162</v>
      </c>
      <c r="H343" s="186">
        <v>18.4</v>
      </c>
      <c r="I343" s="187"/>
      <c r="J343" s="188">
        <f>ROUND(I343*H343,2)</f>
        <v>0</v>
      </c>
      <c r="K343" s="184" t="s">
        <v>147</v>
      </c>
      <c r="L343" s="41"/>
      <c r="M343" s="189" t="s">
        <v>43</v>
      </c>
      <c r="N343" s="190" t="s">
        <v>51</v>
      </c>
      <c r="O343" s="66"/>
      <c r="P343" s="191">
        <f>O343*H343</f>
        <v>0</v>
      </c>
      <c r="Q343" s="191">
        <v>0.000174</v>
      </c>
      <c r="R343" s="191">
        <f>Q343*H343</f>
        <v>0.0032015999999999998</v>
      </c>
      <c r="S343" s="191">
        <v>0</v>
      </c>
      <c r="T343" s="192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93" t="s">
        <v>148</v>
      </c>
      <c r="AT343" s="193" t="s">
        <v>143</v>
      </c>
      <c r="AU343" s="193" t="s">
        <v>87</v>
      </c>
      <c r="AY343" s="18" t="s">
        <v>141</v>
      </c>
      <c r="BE343" s="194">
        <f>IF(N343="základní",J343,0)</f>
        <v>0</v>
      </c>
      <c r="BF343" s="194">
        <f>IF(N343="snížená",J343,0)</f>
        <v>0</v>
      </c>
      <c r="BG343" s="194">
        <f>IF(N343="zákl. přenesená",J343,0)</f>
        <v>0</v>
      </c>
      <c r="BH343" s="194">
        <f>IF(N343="sníž. přenesená",J343,0)</f>
        <v>0</v>
      </c>
      <c r="BI343" s="194">
        <f>IF(N343="nulová",J343,0)</f>
        <v>0</v>
      </c>
      <c r="BJ343" s="18" t="s">
        <v>85</v>
      </c>
      <c r="BK343" s="194">
        <f>ROUND(I343*H343,2)</f>
        <v>0</v>
      </c>
      <c r="BL343" s="18" t="s">
        <v>148</v>
      </c>
      <c r="BM343" s="193" t="s">
        <v>494</v>
      </c>
    </row>
    <row r="344" spans="1:47" s="2" customFormat="1" ht="12">
      <c r="A344" s="36"/>
      <c r="B344" s="37"/>
      <c r="C344" s="38"/>
      <c r="D344" s="195" t="s">
        <v>150</v>
      </c>
      <c r="E344" s="38"/>
      <c r="F344" s="196" t="s">
        <v>495</v>
      </c>
      <c r="G344" s="38"/>
      <c r="H344" s="38"/>
      <c r="I344" s="197"/>
      <c r="J344" s="38"/>
      <c r="K344" s="38"/>
      <c r="L344" s="41"/>
      <c r="M344" s="198"/>
      <c r="N344" s="199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8" t="s">
        <v>150</v>
      </c>
      <c r="AU344" s="18" t="s">
        <v>87</v>
      </c>
    </row>
    <row r="345" spans="2:51" s="14" customFormat="1" ht="12">
      <c r="B345" s="211"/>
      <c r="C345" s="212"/>
      <c r="D345" s="202" t="s">
        <v>152</v>
      </c>
      <c r="E345" s="213" t="s">
        <v>43</v>
      </c>
      <c r="F345" s="214" t="s">
        <v>496</v>
      </c>
      <c r="G345" s="212"/>
      <c r="H345" s="215">
        <v>5.4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152</v>
      </c>
      <c r="AU345" s="221" t="s">
        <v>87</v>
      </c>
      <c r="AV345" s="14" t="s">
        <v>87</v>
      </c>
      <c r="AW345" s="14" t="s">
        <v>41</v>
      </c>
      <c r="AX345" s="14" t="s">
        <v>80</v>
      </c>
      <c r="AY345" s="221" t="s">
        <v>141</v>
      </c>
    </row>
    <row r="346" spans="2:51" s="14" customFormat="1" ht="12">
      <c r="B346" s="211"/>
      <c r="C346" s="212"/>
      <c r="D346" s="202" t="s">
        <v>152</v>
      </c>
      <c r="E346" s="213" t="s">
        <v>43</v>
      </c>
      <c r="F346" s="214" t="s">
        <v>497</v>
      </c>
      <c r="G346" s="212"/>
      <c r="H346" s="215">
        <v>7.8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152</v>
      </c>
      <c r="AU346" s="221" t="s">
        <v>87</v>
      </c>
      <c r="AV346" s="14" t="s">
        <v>87</v>
      </c>
      <c r="AW346" s="14" t="s">
        <v>41</v>
      </c>
      <c r="AX346" s="14" t="s">
        <v>80</v>
      </c>
      <c r="AY346" s="221" t="s">
        <v>141</v>
      </c>
    </row>
    <row r="347" spans="2:51" s="14" customFormat="1" ht="12">
      <c r="B347" s="211"/>
      <c r="C347" s="212"/>
      <c r="D347" s="202" t="s">
        <v>152</v>
      </c>
      <c r="E347" s="213" t="s">
        <v>43</v>
      </c>
      <c r="F347" s="214" t="s">
        <v>498</v>
      </c>
      <c r="G347" s="212"/>
      <c r="H347" s="215">
        <v>5.2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152</v>
      </c>
      <c r="AU347" s="221" t="s">
        <v>87</v>
      </c>
      <c r="AV347" s="14" t="s">
        <v>87</v>
      </c>
      <c r="AW347" s="14" t="s">
        <v>41</v>
      </c>
      <c r="AX347" s="14" t="s">
        <v>80</v>
      </c>
      <c r="AY347" s="221" t="s">
        <v>141</v>
      </c>
    </row>
    <row r="348" spans="2:51" s="15" customFormat="1" ht="12">
      <c r="B348" s="223"/>
      <c r="C348" s="224"/>
      <c r="D348" s="202" t="s">
        <v>152</v>
      </c>
      <c r="E348" s="225" t="s">
        <v>43</v>
      </c>
      <c r="F348" s="226" t="s">
        <v>183</v>
      </c>
      <c r="G348" s="224"/>
      <c r="H348" s="227">
        <v>18.4</v>
      </c>
      <c r="I348" s="228"/>
      <c r="J348" s="224"/>
      <c r="K348" s="224"/>
      <c r="L348" s="229"/>
      <c r="M348" s="230"/>
      <c r="N348" s="231"/>
      <c r="O348" s="231"/>
      <c r="P348" s="231"/>
      <c r="Q348" s="231"/>
      <c r="R348" s="231"/>
      <c r="S348" s="231"/>
      <c r="T348" s="232"/>
      <c r="AT348" s="233" t="s">
        <v>152</v>
      </c>
      <c r="AU348" s="233" t="s">
        <v>87</v>
      </c>
      <c r="AV348" s="15" t="s">
        <v>148</v>
      </c>
      <c r="AW348" s="15" t="s">
        <v>41</v>
      </c>
      <c r="AX348" s="15" t="s">
        <v>85</v>
      </c>
      <c r="AY348" s="233" t="s">
        <v>141</v>
      </c>
    </row>
    <row r="349" spans="1:65" s="2" customFormat="1" ht="16.5" customHeight="1">
      <c r="A349" s="36"/>
      <c r="B349" s="37"/>
      <c r="C349" s="182" t="s">
        <v>499</v>
      </c>
      <c r="D349" s="182" t="s">
        <v>143</v>
      </c>
      <c r="E349" s="183" t="s">
        <v>500</v>
      </c>
      <c r="F349" s="184" t="s">
        <v>501</v>
      </c>
      <c r="G349" s="185" t="s">
        <v>355</v>
      </c>
      <c r="H349" s="186">
        <v>2</v>
      </c>
      <c r="I349" s="187"/>
      <c r="J349" s="188">
        <f>ROUND(I349*H349,2)</f>
        <v>0</v>
      </c>
      <c r="K349" s="184" t="s">
        <v>147</v>
      </c>
      <c r="L349" s="41"/>
      <c r="M349" s="189" t="s">
        <v>43</v>
      </c>
      <c r="N349" s="190" t="s">
        <v>51</v>
      </c>
      <c r="O349" s="66"/>
      <c r="P349" s="191">
        <f>O349*H349</f>
        <v>0</v>
      </c>
      <c r="Q349" s="191">
        <v>0.006485</v>
      </c>
      <c r="R349" s="191">
        <f>Q349*H349</f>
        <v>0.01297</v>
      </c>
      <c r="S349" s="191">
        <v>0</v>
      </c>
      <c r="T349" s="192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3" t="s">
        <v>148</v>
      </c>
      <c r="AT349" s="193" t="s">
        <v>143</v>
      </c>
      <c r="AU349" s="193" t="s">
        <v>87</v>
      </c>
      <c r="AY349" s="18" t="s">
        <v>141</v>
      </c>
      <c r="BE349" s="194">
        <f>IF(N349="základní",J349,0)</f>
        <v>0</v>
      </c>
      <c r="BF349" s="194">
        <f>IF(N349="snížená",J349,0)</f>
        <v>0</v>
      </c>
      <c r="BG349" s="194">
        <f>IF(N349="zákl. přenesená",J349,0)</f>
        <v>0</v>
      </c>
      <c r="BH349" s="194">
        <f>IF(N349="sníž. přenesená",J349,0)</f>
        <v>0</v>
      </c>
      <c r="BI349" s="194">
        <f>IF(N349="nulová",J349,0)</f>
        <v>0</v>
      </c>
      <c r="BJ349" s="18" t="s">
        <v>85</v>
      </c>
      <c r="BK349" s="194">
        <f>ROUND(I349*H349,2)</f>
        <v>0</v>
      </c>
      <c r="BL349" s="18" t="s">
        <v>148</v>
      </c>
      <c r="BM349" s="193" t="s">
        <v>502</v>
      </c>
    </row>
    <row r="350" spans="1:47" s="2" customFormat="1" ht="12">
      <c r="A350" s="36"/>
      <c r="B350" s="37"/>
      <c r="C350" s="38"/>
      <c r="D350" s="195" t="s">
        <v>150</v>
      </c>
      <c r="E350" s="38"/>
      <c r="F350" s="196" t="s">
        <v>503</v>
      </c>
      <c r="G350" s="38"/>
      <c r="H350" s="38"/>
      <c r="I350" s="197"/>
      <c r="J350" s="38"/>
      <c r="K350" s="38"/>
      <c r="L350" s="41"/>
      <c r="M350" s="198"/>
      <c r="N350" s="199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8" t="s">
        <v>150</v>
      </c>
      <c r="AU350" s="18" t="s">
        <v>87</v>
      </c>
    </row>
    <row r="351" spans="1:47" s="2" customFormat="1" ht="19.5">
      <c r="A351" s="36"/>
      <c r="B351" s="37"/>
      <c r="C351" s="38"/>
      <c r="D351" s="202" t="s">
        <v>171</v>
      </c>
      <c r="E351" s="38"/>
      <c r="F351" s="222" t="s">
        <v>504</v>
      </c>
      <c r="G351" s="38"/>
      <c r="H351" s="38"/>
      <c r="I351" s="197"/>
      <c r="J351" s="38"/>
      <c r="K351" s="38"/>
      <c r="L351" s="41"/>
      <c r="M351" s="198"/>
      <c r="N351" s="199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8" t="s">
        <v>171</v>
      </c>
      <c r="AU351" s="18" t="s">
        <v>87</v>
      </c>
    </row>
    <row r="352" spans="2:51" s="13" customFormat="1" ht="12">
      <c r="B352" s="200"/>
      <c r="C352" s="201"/>
      <c r="D352" s="202" t="s">
        <v>152</v>
      </c>
      <c r="E352" s="203" t="s">
        <v>43</v>
      </c>
      <c r="F352" s="204" t="s">
        <v>505</v>
      </c>
      <c r="G352" s="201"/>
      <c r="H352" s="203" t="s">
        <v>43</v>
      </c>
      <c r="I352" s="205"/>
      <c r="J352" s="201"/>
      <c r="K352" s="201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152</v>
      </c>
      <c r="AU352" s="210" t="s">
        <v>87</v>
      </c>
      <c r="AV352" s="13" t="s">
        <v>85</v>
      </c>
      <c r="AW352" s="13" t="s">
        <v>41</v>
      </c>
      <c r="AX352" s="13" t="s">
        <v>80</v>
      </c>
      <c r="AY352" s="210" t="s">
        <v>141</v>
      </c>
    </row>
    <row r="353" spans="2:51" s="14" customFormat="1" ht="12">
      <c r="B353" s="211"/>
      <c r="C353" s="212"/>
      <c r="D353" s="202" t="s">
        <v>152</v>
      </c>
      <c r="E353" s="213" t="s">
        <v>43</v>
      </c>
      <c r="F353" s="214" t="s">
        <v>87</v>
      </c>
      <c r="G353" s="212"/>
      <c r="H353" s="215">
        <v>2</v>
      </c>
      <c r="I353" s="216"/>
      <c r="J353" s="212"/>
      <c r="K353" s="212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152</v>
      </c>
      <c r="AU353" s="221" t="s">
        <v>87</v>
      </c>
      <c r="AV353" s="14" t="s">
        <v>87</v>
      </c>
      <c r="AW353" s="14" t="s">
        <v>41</v>
      </c>
      <c r="AX353" s="14" t="s">
        <v>80</v>
      </c>
      <c r="AY353" s="221" t="s">
        <v>141</v>
      </c>
    </row>
    <row r="354" spans="2:51" s="15" customFormat="1" ht="12">
      <c r="B354" s="223"/>
      <c r="C354" s="224"/>
      <c r="D354" s="202" t="s">
        <v>152</v>
      </c>
      <c r="E354" s="225" t="s">
        <v>43</v>
      </c>
      <c r="F354" s="226" t="s">
        <v>183</v>
      </c>
      <c r="G354" s="224"/>
      <c r="H354" s="227">
        <v>2</v>
      </c>
      <c r="I354" s="228"/>
      <c r="J354" s="224"/>
      <c r="K354" s="224"/>
      <c r="L354" s="229"/>
      <c r="M354" s="230"/>
      <c r="N354" s="231"/>
      <c r="O354" s="231"/>
      <c r="P354" s="231"/>
      <c r="Q354" s="231"/>
      <c r="R354" s="231"/>
      <c r="S354" s="231"/>
      <c r="T354" s="232"/>
      <c r="AT354" s="233" t="s">
        <v>152</v>
      </c>
      <c r="AU354" s="233" t="s">
        <v>87</v>
      </c>
      <c r="AV354" s="15" t="s">
        <v>148</v>
      </c>
      <c r="AW354" s="15" t="s">
        <v>41</v>
      </c>
      <c r="AX354" s="15" t="s">
        <v>85</v>
      </c>
      <c r="AY354" s="233" t="s">
        <v>141</v>
      </c>
    </row>
    <row r="355" spans="1:65" s="2" customFormat="1" ht="21.75" customHeight="1">
      <c r="A355" s="36"/>
      <c r="B355" s="37"/>
      <c r="C355" s="182" t="s">
        <v>506</v>
      </c>
      <c r="D355" s="182" t="s">
        <v>143</v>
      </c>
      <c r="E355" s="183" t="s">
        <v>507</v>
      </c>
      <c r="F355" s="184" t="s">
        <v>508</v>
      </c>
      <c r="G355" s="185" t="s">
        <v>355</v>
      </c>
      <c r="H355" s="186">
        <v>56</v>
      </c>
      <c r="I355" s="187"/>
      <c r="J355" s="188">
        <f>ROUND(I355*H355,2)</f>
        <v>0</v>
      </c>
      <c r="K355" s="184" t="s">
        <v>147</v>
      </c>
      <c r="L355" s="41"/>
      <c r="M355" s="189" t="s">
        <v>43</v>
      </c>
      <c r="N355" s="190" t="s">
        <v>51</v>
      </c>
      <c r="O355" s="66"/>
      <c r="P355" s="191">
        <f>O355*H355</f>
        <v>0</v>
      </c>
      <c r="Q355" s="191">
        <v>0.00037</v>
      </c>
      <c r="R355" s="191">
        <f>Q355*H355</f>
        <v>0.02072</v>
      </c>
      <c r="S355" s="191">
        <v>0</v>
      </c>
      <c r="T355" s="192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3" t="s">
        <v>148</v>
      </c>
      <c r="AT355" s="193" t="s">
        <v>143</v>
      </c>
      <c r="AU355" s="193" t="s">
        <v>87</v>
      </c>
      <c r="AY355" s="18" t="s">
        <v>141</v>
      </c>
      <c r="BE355" s="194">
        <f>IF(N355="základní",J355,0)</f>
        <v>0</v>
      </c>
      <c r="BF355" s="194">
        <f>IF(N355="snížená",J355,0)</f>
        <v>0</v>
      </c>
      <c r="BG355" s="194">
        <f>IF(N355="zákl. přenesená",J355,0)</f>
        <v>0</v>
      </c>
      <c r="BH355" s="194">
        <f>IF(N355="sníž. přenesená",J355,0)</f>
        <v>0</v>
      </c>
      <c r="BI355" s="194">
        <f>IF(N355="nulová",J355,0)</f>
        <v>0</v>
      </c>
      <c r="BJ355" s="18" t="s">
        <v>85</v>
      </c>
      <c r="BK355" s="194">
        <f>ROUND(I355*H355,2)</f>
        <v>0</v>
      </c>
      <c r="BL355" s="18" t="s">
        <v>148</v>
      </c>
      <c r="BM355" s="193" t="s">
        <v>509</v>
      </c>
    </row>
    <row r="356" spans="1:47" s="2" customFormat="1" ht="12">
      <c r="A356" s="36"/>
      <c r="B356" s="37"/>
      <c r="C356" s="38"/>
      <c r="D356" s="195" t="s">
        <v>150</v>
      </c>
      <c r="E356" s="38"/>
      <c r="F356" s="196" t="s">
        <v>510</v>
      </c>
      <c r="G356" s="38"/>
      <c r="H356" s="38"/>
      <c r="I356" s="197"/>
      <c r="J356" s="38"/>
      <c r="K356" s="38"/>
      <c r="L356" s="41"/>
      <c r="M356" s="198"/>
      <c r="N356" s="199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8" t="s">
        <v>150</v>
      </c>
      <c r="AU356" s="18" t="s">
        <v>87</v>
      </c>
    </row>
    <row r="357" spans="1:65" s="2" customFormat="1" ht="16.5" customHeight="1">
      <c r="A357" s="36"/>
      <c r="B357" s="37"/>
      <c r="C357" s="182" t="s">
        <v>511</v>
      </c>
      <c r="D357" s="182" t="s">
        <v>143</v>
      </c>
      <c r="E357" s="183" t="s">
        <v>512</v>
      </c>
      <c r="F357" s="184" t="s">
        <v>513</v>
      </c>
      <c r="G357" s="185" t="s">
        <v>187</v>
      </c>
      <c r="H357" s="186">
        <v>17.28</v>
      </c>
      <c r="I357" s="187"/>
      <c r="J357" s="188">
        <f>ROUND(I357*H357,2)</f>
        <v>0</v>
      </c>
      <c r="K357" s="184" t="s">
        <v>147</v>
      </c>
      <c r="L357" s="41"/>
      <c r="M357" s="189" t="s">
        <v>43</v>
      </c>
      <c r="N357" s="190" t="s">
        <v>51</v>
      </c>
      <c r="O357" s="66"/>
      <c r="P357" s="191">
        <f>O357*H357</f>
        <v>0</v>
      </c>
      <c r="Q357" s="191">
        <v>0.12</v>
      </c>
      <c r="R357" s="191">
        <f>Q357*H357</f>
        <v>2.0736</v>
      </c>
      <c r="S357" s="191">
        <v>2.49</v>
      </c>
      <c r="T357" s="192">
        <f>S357*H357</f>
        <v>43.02720000000001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3" t="s">
        <v>148</v>
      </c>
      <c r="AT357" s="193" t="s">
        <v>143</v>
      </c>
      <c r="AU357" s="193" t="s">
        <v>87</v>
      </c>
      <c r="AY357" s="18" t="s">
        <v>141</v>
      </c>
      <c r="BE357" s="194">
        <f>IF(N357="základní",J357,0)</f>
        <v>0</v>
      </c>
      <c r="BF357" s="194">
        <f>IF(N357="snížená",J357,0)</f>
        <v>0</v>
      </c>
      <c r="BG357" s="194">
        <f>IF(N357="zákl. přenesená",J357,0)</f>
        <v>0</v>
      </c>
      <c r="BH357" s="194">
        <f>IF(N357="sníž. přenesená",J357,0)</f>
        <v>0</v>
      </c>
      <c r="BI357" s="194">
        <f>IF(N357="nulová",J357,0)</f>
        <v>0</v>
      </c>
      <c r="BJ357" s="18" t="s">
        <v>85</v>
      </c>
      <c r="BK357" s="194">
        <f>ROUND(I357*H357,2)</f>
        <v>0</v>
      </c>
      <c r="BL357" s="18" t="s">
        <v>148</v>
      </c>
      <c r="BM357" s="193" t="s">
        <v>514</v>
      </c>
    </row>
    <row r="358" spans="1:47" s="2" customFormat="1" ht="12">
      <c r="A358" s="36"/>
      <c r="B358" s="37"/>
      <c r="C358" s="38"/>
      <c r="D358" s="195" t="s">
        <v>150</v>
      </c>
      <c r="E358" s="38"/>
      <c r="F358" s="196" t="s">
        <v>515</v>
      </c>
      <c r="G358" s="38"/>
      <c r="H358" s="38"/>
      <c r="I358" s="197"/>
      <c r="J358" s="38"/>
      <c r="K358" s="38"/>
      <c r="L358" s="41"/>
      <c r="M358" s="198"/>
      <c r="N358" s="199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8" t="s">
        <v>150</v>
      </c>
      <c r="AU358" s="18" t="s">
        <v>87</v>
      </c>
    </row>
    <row r="359" spans="2:51" s="13" customFormat="1" ht="12">
      <c r="B359" s="200"/>
      <c r="C359" s="201"/>
      <c r="D359" s="202" t="s">
        <v>152</v>
      </c>
      <c r="E359" s="203" t="s">
        <v>43</v>
      </c>
      <c r="F359" s="204" t="s">
        <v>516</v>
      </c>
      <c r="G359" s="201"/>
      <c r="H359" s="203" t="s">
        <v>43</v>
      </c>
      <c r="I359" s="205"/>
      <c r="J359" s="201"/>
      <c r="K359" s="201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152</v>
      </c>
      <c r="AU359" s="210" t="s">
        <v>87</v>
      </c>
      <c r="AV359" s="13" t="s">
        <v>85</v>
      </c>
      <c r="AW359" s="13" t="s">
        <v>41</v>
      </c>
      <c r="AX359" s="13" t="s">
        <v>80</v>
      </c>
      <c r="AY359" s="210" t="s">
        <v>141</v>
      </c>
    </row>
    <row r="360" spans="2:51" s="14" customFormat="1" ht="12">
      <c r="B360" s="211"/>
      <c r="C360" s="212"/>
      <c r="D360" s="202" t="s">
        <v>152</v>
      </c>
      <c r="E360" s="213" t="s">
        <v>43</v>
      </c>
      <c r="F360" s="214" t="s">
        <v>517</v>
      </c>
      <c r="G360" s="212"/>
      <c r="H360" s="215">
        <v>12.6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152</v>
      </c>
      <c r="AU360" s="221" t="s">
        <v>87</v>
      </c>
      <c r="AV360" s="14" t="s">
        <v>87</v>
      </c>
      <c r="AW360" s="14" t="s">
        <v>41</v>
      </c>
      <c r="AX360" s="14" t="s">
        <v>80</v>
      </c>
      <c r="AY360" s="221" t="s">
        <v>141</v>
      </c>
    </row>
    <row r="361" spans="2:51" s="13" customFormat="1" ht="12">
      <c r="B361" s="200"/>
      <c r="C361" s="201"/>
      <c r="D361" s="202" t="s">
        <v>152</v>
      </c>
      <c r="E361" s="203" t="s">
        <v>43</v>
      </c>
      <c r="F361" s="204" t="s">
        <v>518</v>
      </c>
      <c r="G361" s="201"/>
      <c r="H361" s="203" t="s">
        <v>43</v>
      </c>
      <c r="I361" s="205"/>
      <c r="J361" s="201"/>
      <c r="K361" s="201"/>
      <c r="L361" s="206"/>
      <c r="M361" s="207"/>
      <c r="N361" s="208"/>
      <c r="O361" s="208"/>
      <c r="P361" s="208"/>
      <c r="Q361" s="208"/>
      <c r="R361" s="208"/>
      <c r="S361" s="208"/>
      <c r="T361" s="209"/>
      <c r="AT361" s="210" t="s">
        <v>152</v>
      </c>
      <c r="AU361" s="210" t="s">
        <v>87</v>
      </c>
      <c r="AV361" s="13" t="s">
        <v>85</v>
      </c>
      <c r="AW361" s="13" t="s">
        <v>41</v>
      </c>
      <c r="AX361" s="13" t="s">
        <v>80</v>
      </c>
      <c r="AY361" s="210" t="s">
        <v>141</v>
      </c>
    </row>
    <row r="362" spans="2:51" s="14" customFormat="1" ht="12">
      <c r="B362" s="211"/>
      <c r="C362" s="212"/>
      <c r="D362" s="202" t="s">
        <v>152</v>
      </c>
      <c r="E362" s="213" t="s">
        <v>43</v>
      </c>
      <c r="F362" s="214" t="s">
        <v>519</v>
      </c>
      <c r="G362" s="212"/>
      <c r="H362" s="215">
        <v>2.52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152</v>
      </c>
      <c r="AU362" s="221" t="s">
        <v>87</v>
      </c>
      <c r="AV362" s="14" t="s">
        <v>87</v>
      </c>
      <c r="AW362" s="14" t="s">
        <v>41</v>
      </c>
      <c r="AX362" s="14" t="s">
        <v>80</v>
      </c>
      <c r="AY362" s="221" t="s">
        <v>141</v>
      </c>
    </row>
    <row r="363" spans="2:51" s="14" customFormat="1" ht="12">
      <c r="B363" s="211"/>
      <c r="C363" s="212"/>
      <c r="D363" s="202" t="s">
        <v>152</v>
      </c>
      <c r="E363" s="213" t="s">
        <v>43</v>
      </c>
      <c r="F363" s="214" t="s">
        <v>520</v>
      </c>
      <c r="G363" s="212"/>
      <c r="H363" s="215">
        <v>2.16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152</v>
      </c>
      <c r="AU363" s="221" t="s">
        <v>87</v>
      </c>
      <c r="AV363" s="14" t="s">
        <v>87</v>
      </c>
      <c r="AW363" s="14" t="s">
        <v>41</v>
      </c>
      <c r="AX363" s="14" t="s">
        <v>80</v>
      </c>
      <c r="AY363" s="221" t="s">
        <v>141</v>
      </c>
    </row>
    <row r="364" spans="2:51" s="15" customFormat="1" ht="12">
      <c r="B364" s="223"/>
      <c r="C364" s="224"/>
      <c r="D364" s="202" t="s">
        <v>152</v>
      </c>
      <c r="E364" s="225" t="s">
        <v>43</v>
      </c>
      <c r="F364" s="226" t="s">
        <v>183</v>
      </c>
      <c r="G364" s="224"/>
      <c r="H364" s="227">
        <v>17.28</v>
      </c>
      <c r="I364" s="228"/>
      <c r="J364" s="224"/>
      <c r="K364" s="224"/>
      <c r="L364" s="229"/>
      <c r="M364" s="230"/>
      <c r="N364" s="231"/>
      <c r="O364" s="231"/>
      <c r="P364" s="231"/>
      <c r="Q364" s="231"/>
      <c r="R364" s="231"/>
      <c r="S364" s="231"/>
      <c r="T364" s="232"/>
      <c r="AT364" s="233" t="s">
        <v>152</v>
      </c>
      <c r="AU364" s="233" t="s">
        <v>87</v>
      </c>
      <c r="AV364" s="15" t="s">
        <v>148</v>
      </c>
      <c r="AW364" s="15" t="s">
        <v>41</v>
      </c>
      <c r="AX364" s="15" t="s">
        <v>85</v>
      </c>
      <c r="AY364" s="233" t="s">
        <v>141</v>
      </c>
    </row>
    <row r="365" spans="1:65" s="2" customFormat="1" ht="16.5" customHeight="1">
      <c r="A365" s="36"/>
      <c r="B365" s="37"/>
      <c r="C365" s="182" t="s">
        <v>521</v>
      </c>
      <c r="D365" s="182" t="s">
        <v>143</v>
      </c>
      <c r="E365" s="183" t="s">
        <v>522</v>
      </c>
      <c r="F365" s="184" t="s">
        <v>523</v>
      </c>
      <c r="G365" s="185" t="s">
        <v>162</v>
      </c>
      <c r="H365" s="186">
        <v>14</v>
      </c>
      <c r="I365" s="187"/>
      <c r="J365" s="188">
        <f>ROUND(I365*H365,2)</f>
        <v>0</v>
      </c>
      <c r="K365" s="184" t="s">
        <v>147</v>
      </c>
      <c r="L365" s="41"/>
      <c r="M365" s="189" t="s">
        <v>43</v>
      </c>
      <c r="N365" s="190" t="s">
        <v>51</v>
      </c>
      <c r="O365" s="66"/>
      <c r="P365" s="191">
        <f>O365*H365</f>
        <v>0</v>
      </c>
      <c r="Q365" s="191">
        <v>8.36E-05</v>
      </c>
      <c r="R365" s="191">
        <f>Q365*H365</f>
        <v>0.0011704</v>
      </c>
      <c r="S365" s="191">
        <v>0.018</v>
      </c>
      <c r="T365" s="192">
        <f>S365*H365</f>
        <v>0.252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3" t="s">
        <v>148</v>
      </c>
      <c r="AT365" s="193" t="s">
        <v>143</v>
      </c>
      <c r="AU365" s="193" t="s">
        <v>87</v>
      </c>
      <c r="AY365" s="18" t="s">
        <v>141</v>
      </c>
      <c r="BE365" s="194">
        <f>IF(N365="základní",J365,0)</f>
        <v>0</v>
      </c>
      <c r="BF365" s="194">
        <f>IF(N365="snížená",J365,0)</f>
        <v>0</v>
      </c>
      <c r="BG365" s="194">
        <f>IF(N365="zákl. přenesená",J365,0)</f>
        <v>0</v>
      </c>
      <c r="BH365" s="194">
        <f>IF(N365="sníž. přenesená",J365,0)</f>
        <v>0</v>
      </c>
      <c r="BI365" s="194">
        <f>IF(N365="nulová",J365,0)</f>
        <v>0</v>
      </c>
      <c r="BJ365" s="18" t="s">
        <v>85</v>
      </c>
      <c r="BK365" s="194">
        <f>ROUND(I365*H365,2)</f>
        <v>0</v>
      </c>
      <c r="BL365" s="18" t="s">
        <v>148</v>
      </c>
      <c r="BM365" s="193" t="s">
        <v>524</v>
      </c>
    </row>
    <row r="366" spans="1:47" s="2" customFormat="1" ht="12">
      <c r="A366" s="36"/>
      <c r="B366" s="37"/>
      <c r="C366" s="38"/>
      <c r="D366" s="195" t="s">
        <v>150</v>
      </c>
      <c r="E366" s="38"/>
      <c r="F366" s="196" t="s">
        <v>525</v>
      </c>
      <c r="G366" s="38"/>
      <c r="H366" s="38"/>
      <c r="I366" s="197"/>
      <c r="J366" s="38"/>
      <c r="K366" s="38"/>
      <c r="L366" s="41"/>
      <c r="M366" s="198"/>
      <c r="N366" s="199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8" t="s">
        <v>150</v>
      </c>
      <c r="AU366" s="18" t="s">
        <v>87</v>
      </c>
    </row>
    <row r="367" spans="2:51" s="14" customFormat="1" ht="12">
      <c r="B367" s="211"/>
      <c r="C367" s="212"/>
      <c r="D367" s="202" t="s">
        <v>152</v>
      </c>
      <c r="E367" s="213" t="s">
        <v>43</v>
      </c>
      <c r="F367" s="214" t="s">
        <v>526</v>
      </c>
      <c r="G367" s="212"/>
      <c r="H367" s="215">
        <v>14</v>
      </c>
      <c r="I367" s="216"/>
      <c r="J367" s="212"/>
      <c r="K367" s="212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152</v>
      </c>
      <c r="AU367" s="221" t="s">
        <v>87</v>
      </c>
      <c r="AV367" s="14" t="s">
        <v>87</v>
      </c>
      <c r="AW367" s="14" t="s">
        <v>41</v>
      </c>
      <c r="AX367" s="14" t="s">
        <v>85</v>
      </c>
      <c r="AY367" s="221" t="s">
        <v>141</v>
      </c>
    </row>
    <row r="368" spans="2:63" s="12" customFormat="1" ht="22.9" customHeight="1">
      <c r="B368" s="166"/>
      <c r="C368" s="167"/>
      <c r="D368" s="168" t="s">
        <v>79</v>
      </c>
      <c r="E368" s="180" t="s">
        <v>527</v>
      </c>
      <c r="F368" s="180" t="s">
        <v>528</v>
      </c>
      <c r="G368" s="167"/>
      <c r="H368" s="167"/>
      <c r="I368" s="170"/>
      <c r="J368" s="181">
        <f>BK368</f>
        <v>0</v>
      </c>
      <c r="K368" s="167"/>
      <c r="L368" s="172"/>
      <c r="M368" s="173"/>
      <c r="N368" s="174"/>
      <c r="O368" s="174"/>
      <c r="P368" s="175">
        <f>SUM(P369:P389)</f>
        <v>0</v>
      </c>
      <c r="Q368" s="174"/>
      <c r="R368" s="175">
        <f>SUM(R369:R389)</f>
        <v>0</v>
      </c>
      <c r="S368" s="174"/>
      <c r="T368" s="176">
        <f>SUM(T369:T389)</f>
        <v>0</v>
      </c>
      <c r="AR368" s="177" t="s">
        <v>85</v>
      </c>
      <c r="AT368" s="178" t="s">
        <v>79</v>
      </c>
      <c r="AU368" s="178" t="s">
        <v>85</v>
      </c>
      <c r="AY368" s="177" t="s">
        <v>141</v>
      </c>
      <c r="BK368" s="179">
        <f>SUM(BK369:BK389)</f>
        <v>0</v>
      </c>
    </row>
    <row r="369" spans="1:65" s="2" customFormat="1" ht="24.2" customHeight="1">
      <c r="A369" s="36"/>
      <c r="B369" s="37"/>
      <c r="C369" s="182" t="s">
        <v>529</v>
      </c>
      <c r="D369" s="182" t="s">
        <v>143</v>
      </c>
      <c r="E369" s="183" t="s">
        <v>530</v>
      </c>
      <c r="F369" s="184" t="s">
        <v>531</v>
      </c>
      <c r="G369" s="185" t="s">
        <v>211</v>
      </c>
      <c r="H369" s="186">
        <v>0.366</v>
      </c>
      <c r="I369" s="187"/>
      <c r="J369" s="188">
        <f>ROUND(I369*H369,2)</f>
        <v>0</v>
      </c>
      <c r="K369" s="184" t="s">
        <v>147</v>
      </c>
      <c r="L369" s="41"/>
      <c r="M369" s="189" t="s">
        <v>43</v>
      </c>
      <c r="N369" s="190" t="s">
        <v>51</v>
      </c>
      <c r="O369" s="66"/>
      <c r="P369" s="191">
        <f>O369*H369</f>
        <v>0</v>
      </c>
      <c r="Q369" s="191">
        <v>0</v>
      </c>
      <c r="R369" s="191">
        <f>Q369*H369</f>
        <v>0</v>
      </c>
      <c r="S369" s="191">
        <v>0</v>
      </c>
      <c r="T369" s="192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3" t="s">
        <v>148</v>
      </c>
      <c r="AT369" s="193" t="s">
        <v>143</v>
      </c>
      <c r="AU369" s="193" t="s">
        <v>87</v>
      </c>
      <c r="AY369" s="18" t="s">
        <v>141</v>
      </c>
      <c r="BE369" s="194">
        <f>IF(N369="základní",J369,0)</f>
        <v>0</v>
      </c>
      <c r="BF369" s="194">
        <f>IF(N369="snížená",J369,0)</f>
        <v>0</v>
      </c>
      <c r="BG369" s="194">
        <f>IF(N369="zákl. přenesená",J369,0)</f>
        <v>0</v>
      </c>
      <c r="BH369" s="194">
        <f>IF(N369="sníž. přenesená",J369,0)</f>
        <v>0</v>
      </c>
      <c r="BI369" s="194">
        <f>IF(N369="nulová",J369,0)</f>
        <v>0</v>
      </c>
      <c r="BJ369" s="18" t="s">
        <v>85</v>
      </c>
      <c r="BK369" s="194">
        <f>ROUND(I369*H369,2)</f>
        <v>0</v>
      </c>
      <c r="BL369" s="18" t="s">
        <v>148</v>
      </c>
      <c r="BM369" s="193" t="s">
        <v>532</v>
      </c>
    </row>
    <row r="370" spans="1:47" s="2" customFormat="1" ht="12">
      <c r="A370" s="36"/>
      <c r="B370" s="37"/>
      <c r="C370" s="38"/>
      <c r="D370" s="195" t="s">
        <v>150</v>
      </c>
      <c r="E370" s="38"/>
      <c r="F370" s="196" t="s">
        <v>533</v>
      </c>
      <c r="G370" s="38"/>
      <c r="H370" s="38"/>
      <c r="I370" s="197"/>
      <c r="J370" s="38"/>
      <c r="K370" s="38"/>
      <c r="L370" s="41"/>
      <c r="M370" s="198"/>
      <c r="N370" s="199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8" t="s">
        <v>150</v>
      </c>
      <c r="AU370" s="18" t="s">
        <v>87</v>
      </c>
    </row>
    <row r="371" spans="2:51" s="14" customFormat="1" ht="12">
      <c r="B371" s="211"/>
      <c r="C371" s="212"/>
      <c r="D371" s="202" t="s">
        <v>152</v>
      </c>
      <c r="E371" s="213" t="s">
        <v>43</v>
      </c>
      <c r="F371" s="214" t="s">
        <v>534</v>
      </c>
      <c r="G371" s="212"/>
      <c r="H371" s="215">
        <v>0.366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152</v>
      </c>
      <c r="AU371" s="221" t="s">
        <v>87</v>
      </c>
      <c r="AV371" s="14" t="s">
        <v>87</v>
      </c>
      <c r="AW371" s="14" t="s">
        <v>41</v>
      </c>
      <c r="AX371" s="14" t="s">
        <v>85</v>
      </c>
      <c r="AY371" s="221" t="s">
        <v>141</v>
      </c>
    </row>
    <row r="372" spans="1:65" s="2" customFormat="1" ht="24.2" customHeight="1">
      <c r="A372" s="36"/>
      <c r="B372" s="37"/>
      <c r="C372" s="182" t="s">
        <v>535</v>
      </c>
      <c r="D372" s="182" t="s">
        <v>143</v>
      </c>
      <c r="E372" s="183" t="s">
        <v>536</v>
      </c>
      <c r="F372" s="184" t="s">
        <v>236</v>
      </c>
      <c r="G372" s="185" t="s">
        <v>211</v>
      </c>
      <c r="H372" s="186">
        <v>45.394</v>
      </c>
      <c r="I372" s="187"/>
      <c r="J372" s="188">
        <f>ROUND(I372*H372,2)</f>
        <v>0</v>
      </c>
      <c r="K372" s="184" t="s">
        <v>147</v>
      </c>
      <c r="L372" s="41"/>
      <c r="M372" s="189" t="s">
        <v>43</v>
      </c>
      <c r="N372" s="190" t="s">
        <v>51</v>
      </c>
      <c r="O372" s="66"/>
      <c r="P372" s="191">
        <f>O372*H372</f>
        <v>0</v>
      </c>
      <c r="Q372" s="191">
        <v>0</v>
      </c>
      <c r="R372" s="191">
        <f>Q372*H372</f>
        <v>0</v>
      </c>
      <c r="S372" s="191">
        <v>0</v>
      </c>
      <c r="T372" s="192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93" t="s">
        <v>148</v>
      </c>
      <c r="AT372" s="193" t="s">
        <v>143</v>
      </c>
      <c r="AU372" s="193" t="s">
        <v>87</v>
      </c>
      <c r="AY372" s="18" t="s">
        <v>141</v>
      </c>
      <c r="BE372" s="194">
        <f>IF(N372="základní",J372,0)</f>
        <v>0</v>
      </c>
      <c r="BF372" s="194">
        <f>IF(N372="snížená",J372,0)</f>
        <v>0</v>
      </c>
      <c r="BG372" s="194">
        <f>IF(N372="zákl. přenesená",J372,0)</f>
        <v>0</v>
      </c>
      <c r="BH372" s="194">
        <f>IF(N372="sníž. přenesená",J372,0)</f>
        <v>0</v>
      </c>
      <c r="BI372" s="194">
        <f>IF(N372="nulová",J372,0)</f>
        <v>0</v>
      </c>
      <c r="BJ372" s="18" t="s">
        <v>85</v>
      </c>
      <c r="BK372" s="194">
        <f>ROUND(I372*H372,2)</f>
        <v>0</v>
      </c>
      <c r="BL372" s="18" t="s">
        <v>148</v>
      </c>
      <c r="BM372" s="193" t="s">
        <v>537</v>
      </c>
    </row>
    <row r="373" spans="1:47" s="2" customFormat="1" ht="12">
      <c r="A373" s="36"/>
      <c r="B373" s="37"/>
      <c r="C373" s="38"/>
      <c r="D373" s="195" t="s">
        <v>150</v>
      </c>
      <c r="E373" s="38"/>
      <c r="F373" s="196" t="s">
        <v>538</v>
      </c>
      <c r="G373" s="38"/>
      <c r="H373" s="38"/>
      <c r="I373" s="197"/>
      <c r="J373" s="38"/>
      <c r="K373" s="38"/>
      <c r="L373" s="41"/>
      <c r="M373" s="198"/>
      <c r="N373" s="199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8" t="s">
        <v>150</v>
      </c>
      <c r="AU373" s="18" t="s">
        <v>87</v>
      </c>
    </row>
    <row r="374" spans="1:65" s="2" customFormat="1" ht="21.75" customHeight="1">
      <c r="A374" s="36"/>
      <c r="B374" s="37"/>
      <c r="C374" s="182" t="s">
        <v>539</v>
      </c>
      <c r="D374" s="182" t="s">
        <v>143</v>
      </c>
      <c r="E374" s="183" t="s">
        <v>540</v>
      </c>
      <c r="F374" s="184" t="s">
        <v>541</v>
      </c>
      <c r="G374" s="185" t="s">
        <v>211</v>
      </c>
      <c r="H374" s="186">
        <v>45.394</v>
      </c>
      <c r="I374" s="187"/>
      <c r="J374" s="188">
        <f>ROUND(I374*H374,2)</f>
        <v>0</v>
      </c>
      <c r="K374" s="184" t="s">
        <v>147</v>
      </c>
      <c r="L374" s="41"/>
      <c r="M374" s="189" t="s">
        <v>43</v>
      </c>
      <c r="N374" s="190" t="s">
        <v>51</v>
      </c>
      <c r="O374" s="66"/>
      <c r="P374" s="191">
        <f>O374*H374</f>
        <v>0</v>
      </c>
      <c r="Q374" s="191">
        <v>0</v>
      </c>
      <c r="R374" s="191">
        <f>Q374*H374</f>
        <v>0</v>
      </c>
      <c r="S374" s="191">
        <v>0</v>
      </c>
      <c r="T374" s="192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93" t="s">
        <v>148</v>
      </c>
      <c r="AT374" s="193" t="s">
        <v>143</v>
      </c>
      <c r="AU374" s="193" t="s">
        <v>87</v>
      </c>
      <c r="AY374" s="18" t="s">
        <v>141</v>
      </c>
      <c r="BE374" s="194">
        <f>IF(N374="základní",J374,0)</f>
        <v>0</v>
      </c>
      <c r="BF374" s="194">
        <f>IF(N374="snížená",J374,0)</f>
        <v>0</v>
      </c>
      <c r="BG374" s="194">
        <f>IF(N374="zákl. přenesená",J374,0)</f>
        <v>0</v>
      </c>
      <c r="BH374" s="194">
        <f>IF(N374="sníž. přenesená",J374,0)</f>
        <v>0</v>
      </c>
      <c r="BI374" s="194">
        <f>IF(N374="nulová",J374,0)</f>
        <v>0</v>
      </c>
      <c r="BJ374" s="18" t="s">
        <v>85</v>
      </c>
      <c r="BK374" s="194">
        <f>ROUND(I374*H374,2)</f>
        <v>0</v>
      </c>
      <c r="BL374" s="18" t="s">
        <v>148</v>
      </c>
      <c r="BM374" s="193" t="s">
        <v>542</v>
      </c>
    </row>
    <row r="375" spans="1:47" s="2" customFormat="1" ht="12">
      <c r="A375" s="36"/>
      <c r="B375" s="37"/>
      <c r="C375" s="38"/>
      <c r="D375" s="195" t="s">
        <v>150</v>
      </c>
      <c r="E375" s="38"/>
      <c r="F375" s="196" t="s">
        <v>543</v>
      </c>
      <c r="G375" s="38"/>
      <c r="H375" s="38"/>
      <c r="I375" s="197"/>
      <c r="J375" s="38"/>
      <c r="K375" s="38"/>
      <c r="L375" s="41"/>
      <c r="M375" s="198"/>
      <c r="N375" s="199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8" t="s">
        <v>150</v>
      </c>
      <c r="AU375" s="18" t="s">
        <v>87</v>
      </c>
    </row>
    <row r="376" spans="1:65" s="2" customFormat="1" ht="24.2" customHeight="1">
      <c r="A376" s="36"/>
      <c r="B376" s="37"/>
      <c r="C376" s="182" t="s">
        <v>544</v>
      </c>
      <c r="D376" s="182" t="s">
        <v>143</v>
      </c>
      <c r="E376" s="183" t="s">
        <v>545</v>
      </c>
      <c r="F376" s="184" t="s">
        <v>546</v>
      </c>
      <c r="G376" s="185" t="s">
        <v>211</v>
      </c>
      <c r="H376" s="186">
        <v>680.91</v>
      </c>
      <c r="I376" s="187"/>
      <c r="J376" s="188">
        <f>ROUND(I376*H376,2)</f>
        <v>0</v>
      </c>
      <c r="K376" s="184" t="s">
        <v>147</v>
      </c>
      <c r="L376" s="41"/>
      <c r="M376" s="189" t="s">
        <v>43</v>
      </c>
      <c r="N376" s="190" t="s">
        <v>51</v>
      </c>
      <c r="O376" s="66"/>
      <c r="P376" s="191">
        <f>O376*H376</f>
        <v>0</v>
      </c>
      <c r="Q376" s="191">
        <v>0</v>
      </c>
      <c r="R376" s="191">
        <f>Q376*H376</f>
        <v>0</v>
      </c>
      <c r="S376" s="191">
        <v>0</v>
      </c>
      <c r="T376" s="192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93" t="s">
        <v>148</v>
      </c>
      <c r="AT376" s="193" t="s">
        <v>143</v>
      </c>
      <c r="AU376" s="193" t="s">
        <v>87</v>
      </c>
      <c r="AY376" s="18" t="s">
        <v>141</v>
      </c>
      <c r="BE376" s="194">
        <f>IF(N376="základní",J376,0)</f>
        <v>0</v>
      </c>
      <c r="BF376" s="194">
        <f>IF(N376="snížená",J376,0)</f>
        <v>0</v>
      </c>
      <c r="BG376" s="194">
        <f>IF(N376="zákl. přenesená",J376,0)</f>
        <v>0</v>
      </c>
      <c r="BH376" s="194">
        <f>IF(N376="sníž. přenesená",J376,0)</f>
        <v>0</v>
      </c>
      <c r="BI376" s="194">
        <f>IF(N376="nulová",J376,0)</f>
        <v>0</v>
      </c>
      <c r="BJ376" s="18" t="s">
        <v>85</v>
      </c>
      <c r="BK376" s="194">
        <f>ROUND(I376*H376,2)</f>
        <v>0</v>
      </c>
      <c r="BL376" s="18" t="s">
        <v>148</v>
      </c>
      <c r="BM376" s="193" t="s">
        <v>547</v>
      </c>
    </row>
    <row r="377" spans="1:47" s="2" customFormat="1" ht="12">
      <c r="A377" s="36"/>
      <c r="B377" s="37"/>
      <c r="C377" s="38"/>
      <c r="D377" s="195" t="s">
        <v>150</v>
      </c>
      <c r="E377" s="38"/>
      <c r="F377" s="196" t="s">
        <v>548</v>
      </c>
      <c r="G377" s="38"/>
      <c r="H377" s="38"/>
      <c r="I377" s="197"/>
      <c r="J377" s="38"/>
      <c r="K377" s="38"/>
      <c r="L377" s="41"/>
      <c r="M377" s="198"/>
      <c r="N377" s="199"/>
      <c r="O377" s="66"/>
      <c r="P377" s="66"/>
      <c r="Q377" s="66"/>
      <c r="R377" s="66"/>
      <c r="S377" s="66"/>
      <c r="T377" s="6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8" t="s">
        <v>150</v>
      </c>
      <c r="AU377" s="18" t="s">
        <v>87</v>
      </c>
    </row>
    <row r="378" spans="2:51" s="14" customFormat="1" ht="12">
      <c r="B378" s="211"/>
      <c r="C378" s="212"/>
      <c r="D378" s="202" t="s">
        <v>152</v>
      </c>
      <c r="E378" s="213" t="s">
        <v>43</v>
      </c>
      <c r="F378" s="214" t="s">
        <v>549</v>
      </c>
      <c r="G378" s="212"/>
      <c r="H378" s="215">
        <v>680.91</v>
      </c>
      <c r="I378" s="216"/>
      <c r="J378" s="212"/>
      <c r="K378" s="212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152</v>
      </c>
      <c r="AU378" s="221" t="s">
        <v>87</v>
      </c>
      <c r="AV378" s="14" t="s">
        <v>87</v>
      </c>
      <c r="AW378" s="14" t="s">
        <v>41</v>
      </c>
      <c r="AX378" s="14" t="s">
        <v>80</v>
      </c>
      <c r="AY378" s="221" t="s">
        <v>141</v>
      </c>
    </row>
    <row r="379" spans="2:51" s="15" customFormat="1" ht="12">
      <c r="B379" s="223"/>
      <c r="C379" s="224"/>
      <c r="D379" s="202" t="s">
        <v>152</v>
      </c>
      <c r="E379" s="225" t="s">
        <v>43</v>
      </c>
      <c r="F379" s="226" t="s">
        <v>183</v>
      </c>
      <c r="G379" s="224"/>
      <c r="H379" s="227">
        <v>680.91</v>
      </c>
      <c r="I379" s="228"/>
      <c r="J379" s="224"/>
      <c r="K379" s="224"/>
      <c r="L379" s="229"/>
      <c r="M379" s="230"/>
      <c r="N379" s="231"/>
      <c r="O379" s="231"/>
      <c r="P379" s="231"/>
      <c r="Q379" s="231"/>
      <c r="R379" s="231"/>
      <c r="S379" s="231"/>
      <c r="T379" s="232"/>
      <c r="AT379" s="233" t="s">
        <v>152</v>
      </c>
      <c r="AU379" s="233" t="s">
        <v>87</v>
      </c>
      <c r="AV379" s="15" t="s">
        <v>148</v>
      </c>
      <c r="AW379" s="15" t="s">
        <v>41</v>
      </c>
      <c r="AX379" s="15" t="s">
        <v>85</v>
      </c>
      <c r="AY379" s="233" t="s">
        <v>141</v>
      </c>
    </row>
    <row r="380" spans="1:65" s="2" customFormat="1" ht="16.5" customHeight="1">
      <c r="A380" s="36"/>
      <c r="B380" s="37"/>
      <c r="C380" s="182" t="s">
        <v>550</v>
      </c>
      <c r="D380" s="182" t="s">
        <v>143</v>
      </c>
      <c r="E380" s="183" t="s">
        <v>551</v>
      </c>
      <c r="F380" s="184" t="s">
        <v>552</v>
      </c>
      <c r="G380" s="185" t="s">
        <v>211</v>
      </c>
      <c r="H380" s="186">
        <v>45.394</v>
      </c>
      <c r="I380" s="187"/>
      <c r="J380" s="188">
        <f>ROUND(I380*H380,2)</f>
        <v>0</v>
      </c>
      <c r="K380" s="184" t="s">
        <v>147</v>
      </c>
      <c r="L380" s="41"/>
      <c r="M380" s="189" t="s">
        <v>43</v>
      </c>
      <c r="N380" s="190" t="s">
        <v>51</v>
      </c>
      <c r="O380" s="66"/>
      <c r="P380" s="191">
        <f>O380*H380</f>
        <v>0</v>
      </c>
      <c r="Q380" s="191">
        <v>0</v>
      </c>
      <c r="R380" s="191">
        <f>Q380*H380</f>
        <v>0</v>
      </c>
      <c r="S380" s="191">
        <v>0</v>
      </c>
      <c r="T380" s="192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93" t="s">
        <v>148</v>
      </c>
      <c r="AT380" s="193" t="s">
        <v>143</v>
      </c>
      <c r="AU380" s="193" t="s">
        <v>87</v>
      </c>
      <c r="AY380" s="18" t="s">
        <v>141</v>
      </c>
      <c r="BE380" s="194">
        <f>IF(N380="základní",J380,0)</f>
        <v>0</v>
      </c>
      <c r="BF380" s="194">
        <f>IF(N380="snížená",J380,0)</f>
        <v>0</v>
      </c>
      <c r="BG380" s="194">
        <f>IF(N380="zákl. přenesená",J380,0)</f>
        <v>0</v>
      </c>
      <c r="BH380" s="194">
        <f>IF(N380="sníž. přenesená",J380,0)</f>
        <v>0</v>
      </c>
      <c r="BI380" s="194">
        <f>IF(N380="nulová",J380,0)</f>
        <v>0</v>
      </c>
      <c r="BJ380" s="18" t="s">
        <v>85</v>
      </c>
      <c r="BK380" s="194">
        <f>ROUND(I380*H380,2)</f>
        <v>0</v>
      </c>
      <c r="BL380" s="18" t="s">
        <v>148</v>
      </c>
      <c r="BM380" s="193" t="s">
        <v>553</v>
      </c>
    </row>
    <row r="381" spans="1:47" s="2" customFormat="1" ht="12">
      <c r="A381" s="36"/>
      <c r="B381" s="37"/>
      <c r="C381" s="38"/>
      <c r="D381" s="195" t="s">
        <v>150</v>
      </c>
      <c r="E381" s="38"/>
      <c r="F381" s="196" t="s">
        <v>554</v>
      </c>
      <c r="G381" s="38"/>
      <c r="H381" s="38"/>
      <c r="I381" s="197"/>
      <c r="J381" s="38"/>
      <c r="K381" s="38"/>
      <c r="L381" s="41"/>
      <c r="M381" s="198"/>
      <c r="N381" s="199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8" t="s">
        <v>150</v>
      </c>
      <c r="AU381" s="18" t="s">
        <v>87</v>
      </c>
    </row>
    <row r="382" spans="1:47" s="2" customFormat="1" ht="19.5">
      <c r="A382" s="36"/>
      <c r="B382" s="37"/>
      <c r="C382" s="38"/>
      <c r="D382" s="202" t="s">
        <v>171</v>
      </c>
      <c r="E382" s="38"/>
      <c r="F382" s="222" t="s">
        <v>555</v>
      </c>
      <c r="G382" s="38"/>
      <c r="H382" s="38"/>
      <c r="I382" s="197"/>
      <c r="J382" s="38"/>
      <c r="K382" s="38"/>
      <c r="L382" s="41"/>
      <c r="M382" s="198"/>
      <c r="N382" s="199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8" t="s">
        <v>171</v>
      </c>
      <c r="AU382" s="18" t="s">
        <v>87</v>
      </c>
    </row>
    <row r="383" spans="1:65" s="2" customFormat="1" ht="16.5" customHeight="1">
      <c r="A383" s="36"/>
      <c r="B383" s="37"/>
      <c r="C383" s="182" t="s">
        <v>556</v>
      </c>
      <c r="D383" s="182" t="s">
        <v>143</v>
      </c>
      <c r="E383" s="183" t="s">
        <v>557</v>
      </c>
      <c r="F383" s="184" t="s">
        <v>558</v>
      </c>
      <c r="G383" s="185" t="s">
        <v>355</v>
      </c>
      <c r="H383" s="186">
        <v>6</v>
      </c>
      <c r="I383" s="187"/>
      <c r="J383" s="188">
        <f>ROUND(I383*H383,2)</f>
        <v>0</v>
      </c>
      <c r="K383" s="184" t="s">
        <v>147</v>
      </c>
      <c r="L383" s="41"/>
      <c r="M383" s="189" t="s">
        <v>43</v>
      </c>
      <c r="N383" s="190" t="s">
        <v>51</v>
      </c>
      <c r="O383" s="66"/>
      <c r="P383" s="191">
        <f>O383*H383</f>
        <v>0</v>
      </c>
      <c r="Q383" s="191">
        <v>0</v>
      </c>
      <c r="R383" s="191">
        <f>Q383*H383</f>
        <v>0</v>
      </c>
      <c r="S383" s="191">
        <v>0</v>
      </c>
      <c r="T383" s="192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93" t="s">
        <v>148</v>
      </c>
      <c r="AT383" s="193" t="s">
        <v>143</v>
      </c>
      <c r="AU383" s="193" t="s">
        <v>87</v>
      </c>
      <c r="AY383" s="18" t="s">
        <v>141</v>
      </c>
      <c r="BE383" s="194">
        <f>IF(N383="základní",J383,0)</f>
        <v>0</v>
      </c>
      <c r="BF383" s="194">
        <f>IF(N383="snížená",J383,0)</f>
        <v>0</v>
      </c>
      <c r="BG383" s="194">
        <f>IF(N383="zákl. přenesená",J383,0)</f>
        <v>0</v>
      </c>
      <c r="BH383" s="194">
        <f>IF(N383="sníž. přenesená",J383,0)</f>
        <v>0</v>
      </c>
      <c r="BI383" s="194">
        <f>IF(N383="nulová",J383,0)</f>
        <v>0</v>
      </c>
      <c r="BJ383" s="18" t="s">
        <v>85</v>
      </c>
      <c r="BK383" s="194">
        <f>ROUND(I383*H383,2)</f>
        <v>0</v>
      </c>
      <c r="BL383" s="18" t="s">
        <v>148</v>
      </c>
      <c r="BM383" s="193" t="s">
        <v>559</v>
      </c>
    </row>
    <row r="384" spans="1:47" s="2" customFormat="1" ht="12">
      <c r="A384" s="36"/>
      <c r="B384" s="37"/>
      <c r="C384" s="38"/>
      <c r="D384" s="195" t="s">
        <v>150</v>
      </c>
      <c r="E384" s="38"/>
      <c r="F384" s="196" t="s">
        <v>560</v>
      </c>
      <c r="G384" s="38"/>
      <c r="H384" s="38"/>
      <c r="I384" s="197"/>
      <c r="J384" s="38"/>
      <c r="K384" s="38"/>
      <c r="L384" s="41"/>
      <c r="M384" s="198"/>
      <c r="N384" s="199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8" t="s">
        <v>150</v>
      </c>
      <c r="AU384" s="18" t="s">
        <v>87</v>
      </c>
    </row>
    <row r="385" spans="2:51" s="13" customFormat="1" ht="12">
      <c r="B385" s="200"/>
      <c r="C385" s="201"/>
      <c r="D385" s="202" t="s">
        <v>152</v>
      </c>
      <c r="E385" s="203" t="s">
        <v>43</v>
      </c>
      <c r="F385" s="204" t="s">
        <v>561</v>
      </c>
      <c r="G385" s="201"/>
      <c r="H385" s="203" t="s">
        <v>43</v>
      </c>
      <c r="I385" s="205"/>
      <c r="J385" s="201"/>
      <c r="K385" s="201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152</v>
      </c>
      <c r="AU385" s="210" t="s">
        <v>87</v>
      </c>
      <c r="AV385" s="13" t="s">
        <v>85</v>
      </c>
      <c r="AW385" s="13" t="s">
        <v>41</v>
      </c>
      <c r="AX385" s="13" t="s">
        <v>80</v>
      </c>
      <c r="AY385" s="210" t="s">
        <v>141</v>
      </c>
    </row>
    <row r="386" spans="2:51" s="14" customFormat="1" ht="12">
      <c r="B386" s="211"/>
      <c r="C386" s="212"/>
      <c r="D386" s="202" t="s">
        <v>152</v>
      </c>
      <c r="E386" s="213" t="s">
        <v>43</v>
      </c>
      <c r="F386" s="214" t="s">
        <v>87</v>
      </c>
      <c r="G386" s="212"/>
      <c r="H386" s="215">
        <v>2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152</v>
      </c>
      <c r="AU386" s="221" t="s">
        <v>87</v>
      </c>
      <c r="AV386" s="14" t="s">
        <v>87</v>
      </c>
      <c r="AW386" s="14" t="s">
        <v>41</v>
      </c>
      <c r="AX386" s="14" t="s">
        <v>80</v>
      </c>
      <c r="AY386" s="221" t="s">
        <v>141</v>
      </c>
    </row>
    <row r="387" spans="2:51" s="13" customFormat="1" ht="12">
      <c r="B387" s="200"/>
      <c r="C387" s="201"/>
      <c r="D387" s="202" t="s">
        <v>152</v>
      </c>
      <c r="E387" s="203" t="s">
        <v>43</v>
      </c>
      <c r="F387" s="204" t="s">
        <v>562</v>
      </c>
      <c r="G387" s="201"/>
      <c r="H387" s="203" t="s">
        <v>43</v>
      </c>
      <c r="I387" s="205"/>
      <c r="J387" s="201"/>
      <c r="K387" s="201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152</v>
      </c>
      <c r="AU387" s="210" t="s">
        <v>87</v>
      </c>
      <c r="AV387" s="13" t="s">
        <v>85</v>
      </c>
      <c r="AW387" s="13" t="s">
        <v>41</v>
      </c>
      <c r="AX387" s="13" t="s">
        <v>80</v>
      </c>
      <c r="AY387" s="210" t="s">
        <v>141</v>
      </c>
    </row>
    <row r="388" spans="2:51" s="14" customFormat="1" ht="12">
      <c r="B388" s="211"/>
      <c r="C388" s="212"/>
      <c r="D388" s="202" t="s">
        <v>152</v>
      </c>
      <c r="E388" s="213" t="s">
        <v>43</v>
      </c>
      <c r="F388" s="214" t="s">
        <v>563</v>
      </c>
      <c r="G388" s="212"/>
      <c r="H388" s="215">
        <v>4</v>
      </c>
      <c r="I388" s="216"/>
      <c r="J388" s="212"/>
      <c r="K388" s="212"/>
      <c r="L388" s="217"/>
      <c r="M388" s="218"/>
      <c r="N388" s="219"/>
      <c r="O388" s="219"/>
      <c r="P388" s="219"/>
      <c r="Q388" s="219"/>
      <c r="R388" s="219"/>
      <c r="S388" s="219"/>
      <c r="T388" s="220"/>
      <c r="AT388" s="221" t="s">
        <v>152</v>
      </c>
      <c r="AU388" s="221" t="s">
        <v>87</v>
      </c>
      <c r="AV388" s="14" t="s">
        <v>87</v>
      </c>
      <c r="AW388" s="14" t="s">
        <v>41</v>
      </c>
      <c r="AX388" s="14" t="s">
        <v>80</v>
      </c>
      <c r="AY388" s="221" t="s">
        <v>141</v>
      </c>
    </row>
    <row r="389" spans="2:51" s="15" customFormat="1" ht="12">
      <c r="B389" s="223"/>
      <c r="C389" s="224"/>
      <c r="D389" s="202" t="s">
        <v>152</v>
      </c>
      <c r="E389" s="225" t="s">
        <v>43</v>
      </c>
      <c r="F389" s="226" t="s">
        <v>183</v>
      </c>
      <c r="G389" s="224"/>
      <c r="H389" s="227">
        <v>6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AT389" s="233" t="s">
        <v>152</v>
      </c>
      <c r="AU389" s="233" t="s">
        <v>87</v>
      </c>
      <c r="AV389" s="15" t="s">
        <v>148</v>
      </c>
      <c r="AW389" s="15" t="s">
        <v>41</v>
      </c>
      <c r="AX389" s="15" t="s">
        <v>85</v>
      </c>
      <c r="AY389" s="233" t="s">
        <v>141</v>
      </c>
    </row>
    <row r="390" spans="2:63" s="12" customFormat="1" ht="22.9" customHeight="1">
      <c r="B390" s="166"/>
      <c r="C390" s="167"/>
      <c r="D390" s="168" t="s">
        <v>79</v>
      </c>
      <c r="E390" s="180" t="s">
        <v>564</v>
      </c>
      <c r="F390" s="180" t="s">
        <v>565</v>
      </c>
      <c r="G390" s="167"/>
      <c r="H390" s="167"/>
      <c r="I390" s="170"/>
      <c r="J390" s="181">
        <f>BK390</f>
        <v>0</v>
      </c>
      <c r="K390" s="167"/>
      <c r="L390" s="172"/>
      <c r="M390" s="173"/>
      <c r="N390" s="174"/>
      <c r="O390" s="174"/>
      <c r="P390" s="175">
        <f>SUM(P391:P394)</f>
        <v>0</v>
      </c>
      <c r="Q390" s="174"/>
      <c r="R390" s="175">
        <f>SUM(R391:R394)</f>
        <v>0</v>
      </c>
      <c r="S390" s="174"/>
      <c r="T390" s="176">
        <f>SUM(T391:T394)</f>
        <v>0</v>
      </c>
      <c r="AR390" s="177" t="s">
        <v>85</v>
      </c>
      <c r="AT390" s="178" t="s">
        <v>79</v>
      </c>
      <c r="AU390" s="178" t="s">
        <v>85</v>
      </c>
      <c r="AY390" s="177" t="s">
        <v>141</v>
      </c>
      <c r="BK390" s="179">
        <f>SUM(BK391:BK394)</f>
        <v>0</v>
      </c>
    </row>
    <row r="391" spans="1:65" s="2" customFormat="1" ht="24.2" customHeight="1">
      <c r="A391" s="36"/>
      <c r="B391" s="37"/>
      <c r="C391" s="182" t="s">
        <v>566</v>
      </c>
      <c r="D391" s="182" t="s">
        <v>143</v>
      </c>
      <c r="E391" s="183" t="s">
        <v>567</v>
      </c>
      <c r="F391" s="184" t="s">
        <v>568</v>
      </c>
      <c r="G391" s="185" t="s">
        <v>211</v>
      </c>
      <c r="H391" s="186">
        <v>469.091</v>
      </c>
      <c r="I391" s="187"/>
      <c r="J391" s="188">
        <f>ROUND(I391*H391,2)</f>
        <v>0</v>
      </c>
      <c r="K391" s="184" t="s">
        <v>147</v>
      </c>
      <c r="L391" s="41"/>
      <c r="M391" s="189" t="s">
        <v>43</v>
      </c>
      <c r="N391" s="190" t="s">
        <v>51</v>
      </c>
      <c r="O391" s="66"/>
      <c r="P391" s="191">
        <f>O391*H391</f>
        <v>0</v>
      </c>
      <c r="Q391" s="191">
        <v>0</v>
      </c>
      <c r="R391" s="191">
        <f>Q391*H391</f>
        <v>0</v>
      </c>
      <c r="S391" s="191">
        <v>0</v>
      </c>
      <c r="T391" s="192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3" t="s">
        <v>148</v>
      </c>
      <c r="AT391" s="193" t="s">
        <v>143</v>
      </c>
      <c r="AU391" s="193" t="s">
        <v>87</v>
      </c>
      <c r="AY391" s="18" t="s">
        <v>141</v>
      </c>
      <c r="BE391" s="194">
        <f>IF(N391="základní",J391,0)</f>
        <v>0</v>
      </c>
      <c r="BF391" s="194">
        <f>IF(N391="snížená",J391,0)</f>
        <v>0</v>
      </c>
      <c r="BG391" s="194">
        <f>IF(N391="zákl. přenesená",J391,0)</f>
        <v>0</v>
      </c>
      <c r="BH391" s="194">
        <f>IF(N391="sníž. přenesená",J391,0)</f>
        <v>0</v>
      </c>
      <c r="BI391" s="194">
        <f>IF(N391="nulová",J391,0)</f>
        <v>0</v>
      </c>
      <c r="BJ391" s="18" t="s">
        <v>85</v>
      </c>
      <c r="BK391" s="194">
        <f>ROUND(I391*H391,2)</f>
        <v>0</v>
      </c>
      <c r="BL391" s="18" t="s">
        <v>148</v>
      </c>
      <c r="BM391" s="193" t="s">
        <v>569</v>
      </c>
    </row>
    <row r="392" spans="1:47" s="2" customFormat="1" ht="12">
      <c r="A392" s="36"/>
      <c r="B392" s="37"/>
      <c r="C392" s="38"/>
      <c r="D392" s="195" t="s">
        <v>150</v>
      </c>
      <c r="E392" s="38"/>
      <c r="F392" s="196" t="s">
        <v>570</v>
      </c>
      <c r="G392" s="38"/>
      <c r="H392" s="38"/>
      <c r="I392" s="197"/>
      <c r="J392" s="38"/>
      <c r="K392" s="38"/>
      <c r="L392" s="41"/>
      <c r="M392" s="198"/>
      <c r="N392" s="199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8" t="s">
        <v>150</v>
      </c>
      <c r="AU392" s="18" t="s">
        <v>87</v>
      </c>
    </row>
    <row r="393" spans="1:65" s="2" customFormat="1" ht="24.2" customHeight="1">
      <c r="A393" s="36"/>
      <c r="B393" s="37"/>
      <c r="C393" s="182" t="s">
        <v>571</v>
      </c>
      <c r="D393" s="182" t="s">
        <v>143</v>
      </c>
      <c r="E393" s="183" t="s">
        <v>572</v>
      </c>
      <c r="F393" s="184" t="s">
        <v>573</v>
      </c>
      <c r="G393" s="185" t="s">
        <v>211</v>
      </c>
      <c r="H393" s="186">
        <v>469.091</v>
      </c>
      <c r="I393" s="187"/>
      <c r="J393" s="188">
        <f>ROUND(I393*H393,2)</f>
        <v>0</v>
      </c>
      <c r="K393" s="184" t="s">
        <v>147</v>
      </c>
      <c r="L393" s="41"/>
      <c r="M393" s="189" t="s">
        <v>43</v>
      </c>
      <c r="N393" s="190" t="s">
        <v>51</v>
      </c>
      <c r="O393" s="66"/>
      <c r="P393" s="191">
        <f>O393*H393</f>
        <v>0</v>
      </c>
      <c r="Q393" s="191">
        <v>0</v>
      </c>
      <c r="R393" s="191">
        <f>Q393*H393</f>
        <v>0</v>
      </c>
      <c r="S393" s="191">
        <v>0</v>
      </c>
      <c r="T393" s="192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93" t="s">
        <v>148</v>
      </c>
      <c r="AT393" s="193" t="s">
        <v>143</v>
      </c>
      <c r="AU393" s="193" t="s">
        <v>87</v>
      </c>
      <c r="AY393" s="18" t="s">
        <v>141</v>
      </c>
      <c r="BE393" s="194">
        <f>IF(N393="základní",J393,0)</f>
        <v>0</v>
      </c>
      <c r="BF393" s="194">
        <f>IF(N393="snížená",J393,0)</f>
        <v>0</v>
      </c>
      <c r="BG393" s="194">
        <f>IF(N393="zákl. přenesená",J393,0)</f>
        <v>0</v>
      </c>
      <c r="BH393" s="194">
        <f>IF(N393="sníž. přenesená",J393,0)</f>
        <v>0</v>
      </c>
      <c r="BI393" s="194">
        <f>IF(N393="nulová",J393,0)</f>
        <v>0</v>
      </c>
      <c r="BJ393" s="18" t="s">
        <v>85</v>
      </c>
      <c r="BK393" s="194">
        <f>ROUND(I393*H393,2)</f>
        <v>0</v>
      </c>
      <c r="BL393" s="18" t="s">
        <v>148</v>
      </c>
      <c r="BM393" s="193" t="s">
        <v>574</v>
      </c>
    </row>
    <row r="394" spans="1:47" s="2" customFormat="1" ht="12">
      <c r="A394" s="36"/>
      <c r="B394" s="37"/>
      <c r="C394" s="38"/>
      <c r="D394" s="195" t="s">
        <v>150</v>
      </c>
      <c r="E394" s="38"/>
      <c r="F394" s="196" t="s">
        <v>575</v>
      </c>
      <c r="G394" s="38"/>
      <c r="H394" s="38"/>
      <c r="I394" s="197"/>
      <c r="J394" s="38"/>
      <c r="K394" s="38"/>
      <c r="L394" s="41"/>
      <c r="M394" s="198"/>
      <c r="N394" s="199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8" t="s">
        <v>150</v>
      </c>
      <c r="AU394" s="18" t="s">
        <v>87</v>
      </c>
    </row>
    <row r="395" spans="2:63" s="12" customFormat="1" ht="25.9" customHeight="1">
      <c r="B395" s="166"/>
      <c r="C395" s="167"/>
      <c r="D395" s="168" t="s">
        <v>79</v>
      </c>
      <c r="E395" s="169" t="s">
        <v>576</v>
      </c>
      <c r="F395" s="169" t="s">
        <v>577</v>
      </c>
      <c r="G395" s="167"/>
      <c r="H395" s="167"/>
      <c r="I395" s="170"/>
      <c r="J395" s="171">
        <f>BK395</f>
        <v>0</v>
      </c>
      <c r="K395" s="167"/>
      <c r="L395" s="172"/>
      <c r="M395" s="173"/>
      <c r="N395" s="174"/>
      <c r="O395" s="174"/>
      <c r="P395" s="175">
        <f>P396</f>
        <v>0</v>
      </c>
      <c r="Q395" s="174"/>
      <c r="R395" s="175">
        <f>R396</f>
        <v>0.124</v>
      </c>
      <c r="S395" s="174"/>
      <c r="T395" s="176">
        <f>T396</f>
        <v>0</v>
      </c>
      <c r="AR395" s="177" t="s">
        <v>87</v>
      </c>
      <c r="AT395" s="178" t="s">
        <v>79</v>
      </c>
      <c r="AU395" s="178" t="s">
        <v>80</v>
      </c>
      <c r="AY395" s="177" t="s">
        <v>141</v>
      </c>
      <c r="BK395" s="179">
        <f>BK396</f>
        <v>0</v>
      </c>
    </row>
    <row r="396" spans="2:63" s="12" customFormat="1" ht="22.9" customHeight="1">
      <c r="B396" s="166"/>
      <c r="C396" s="167"/>
      <c r="D396" s="168" t="s">
        <v>79</v>
      </c>
      <c r="E396" s="180" t="s">
        <v>578</v>
      </c>
      <c r="F396" s="180" t="s">
        <v>579</v>
      </c>
      <c r="G396" s="167"/>
      <c r="H396" s="167"/>
      <c r="I396" s="170"/>
      <c r="J396" s="181">
        <f>BK396</f>
        <v>0</v>
      </c>
      <c r="K396" s="167"/>
      <c r="L396" s="172"/>
      <c r="M396" s="173"/>
      <c r="N396" s="174"/>
      <c r="O396" s="174"/>
      <c r="P396" s="175">
        <f>SUM(P397:P415)</f>
        <v>0</v>
      </c>
      <c r="Q396" s="174"/>
      <c r="R396" s="175">
        <f>SUM(R397:R415)</f>
        <v>0.124</v>
      </c>
      <c r="S396" s="174"/>
      <c r="T396" s="176">
        <f>SUM(T397:T415)</f>
        <v>0</v>
      </c>
      <c r="AR396" s="177" t="s">
        <v>87</v>
      </c>
      <c r="AT396" s="178" t="s">
        <v>79</v>
      </c>
      <c r="AU396" s="178" t="s">
        <v>85</v>
      </c>
      <c r="AY396" s="177" t="s">
        <v>141</v>
      </c>
      <c r="BK396" s="179">
        <f>SUM(BK397:BK415)</f>
        <v>0</v>
      </c>
    </row>
    <row r="397" spans="1:65" s="2" customFormat="1" ht="21.75" customHeight="1">
      <c r="A397" s="36"/>
      <c r="B397" s="37"/>
      <c r="C397" s="182" t="s">
        <v>580</v>
      </c>
      <c r="D397" s="182" t="s">
        <v>143</v>
      </c>
      <c r="E397" s="183" t="s">
        <v>581</v>
      </c>
      <c r="F397" s="184" t="s">
        <v>582</v>
      </c>
      <c r="G397" s="185" t="s">
        <v>146</v>
      </c>
      <c r="H397" s="186">
        <v>107.9</v>
      </c>
      <c r="I397" s="187"/>
      <c r="J397" s="188">
        <f>ROUND(I397*H397,2)</f>
        <v>0</v>
      </c>
      <c r="K397" s="184" t="s">
        <v>147</v>
      </c>
      <c r="L397" s="41"/>
      <c r="M397" s="189" t="s">
        <v>43</v>
      </c>
      <c r="N397" s="190" t="s">
        <v>51</v>
      </c>
      <c r="O397" s="66"/>
      <c r="P397" s="191">
        <f>O397*H397</f>
        <v>0</v>
      </c>
      <c r="Q397" s="191">
        <v>0</v>
      </c>
      <c r="R397" s="191">
        <f>Q397*H397</f>
        <v>0</v>
      </c>
      <c r="S397" s="191">
        <v>0</v>
      </c>
      <c r="T397" s="192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93" t="s">
        <v>253</v>
      </c>
      <c r="AT397" s="193" t="s">
        <v>143</v>
      </c>
      <c r="AU397" s="193" t="s">
        <v>87</v>
      </c>
      <c r="AY397" s="18" t="s">
        <v>141</v>
      </c>
      <c r="BE397" s="194">
        <f>IF(N397="základní",J397,0)</f>
        <v>0</v>
      </c>
      <c r="BF397" s="194">
        <f>IF(N397="snížená",J397,0)</f>
        <v>0</v>
      </c>
      <c r="BG397" s="194">
        <f>IF(N397="zákl. přenesená",J397,0)</f>
        <v>0</v>
      </c>
      <c r="BH397" s="194">
        <f>IF(N397="sníž. přenesená",J397,0)</f>
        <v>0</v>
      </c>
      <c r="BI397" s="194">
        <f>IF(N397="nulová",J397,0)</f>
        <v>0</v>
      </c>
      <c r="BJ397" s="18" t="s">
        <v>85</v>
      </c>
      <c r="BK397" s="194">
        <f>ROUND(I397*H397,2)</f>
        <v>0</v>
      </c>
      <c r="BL397" s="18" t="s">
        <v>253</v>
      </c>
      <c r="BM397" s="193" t="s">
        <v>583</v>
      </c>
    </row>
    <row r="398" spans="1:47" s="2" customFormat="1" ht="12">
      <c r="A398" s="36"/>
      <c r="B398" s="37"/>
      <c r="C398" s="38"/>
      <c r="D398" s="195" t="s">
        <v>150</v>
      </c>
      <c r="E398" s="38"/>
      <c r="F398" s="196" t="s">
        <v>584</v>
      </c>
      <c r="G398" s="38"/>
      <c r="H398" s="38"/>
      <c r="I398" s="197"/>
      <c r="J398" s="38"/>
      <c r="K398" s="38"/>
      <c r="L398" s="41"/>
      <c r="M398" s="198"/>
      <c r="N398" s="199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8" t="s">
        <v>150</v>
      </c>
      <c r="AU398" s="18" t="s">
        <v>87</v>
      </c>
    </row>
    <row r="399" spans="2:51" s="13" customFormat="1" ht="12">
      <c r="B399" s="200"/>
      <c r="C399" s="201"/>
      <c r="D399" s="202" t="s">
        <v>152</v>
      </c>
      <c r="E399" s="203" t="s">
        <v>43</v>
      </c>
      <c r="F399" s="204" t="s">
        <v>585</v>
      </c>
      <c r="G399" s="201"/>
      <c r="H399" s="203" t="s">
        <v>43</v>
      </c>
      <c r="I399" s="205"/>
      <c r="J399" s="201"/>
      <c r="K399" s="201"/>
      <c r="L399" s="206"/>
      <c r="M399" s="207"/>
      <c r="N399" s="208"/>
      <c r="O399" s="208"/>
      <c r="P399" s="208"/>
      <c r="Q399" s="208"/>
      <c r="R399" s="208"/>
      <c r="S399" s="208"/>
      <c r="T399" s="209"/>
      <c r="AT399" s="210" t="s">
        <v>152</v>
      </c>
      <c r="AU399" s="210" t="s">
        <v>87</v>
      </c>
      <c r="AV399" s="13" t="s">
        <v>85</v>
      </c>
      <c r="AW399" s="13" t="s">
        <v>41</v>
      </c>
      <c r="AX399" s="13" t="s">
        <v>80</v>
      </c>
      <c r="AY399" s="210" t="s">
        <v>141</v>
      </c>
    </row>
    <row r="400" spans="2:51" s="14" customFormat="1" ht="12">
      <c r="B400" s="211"/>
      <c r="C400" s="212"/>
      <c r="D400" s="202" t="s">
        <v>152</v>
      </c>
      <c r="E400" s="213" t="s">
        <v>43</v>
      </c>
      <c r="F400" s="214" t="s">
        <v>586</v>
      </c>
      <c r="G400" s="212"/>
      <c r="H400" s="215">
        <v>107.9</v>
      </c>
      <c r="I400" s="216"/>
      <c r="J400" s="212"/>
      <c r="K400" s="212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152</v>
      </c>
      <c r="AU400" s="221" t="s">
        <v>87</v>
      </c>
      <c r="AV400" s="14" t="s">
        <v>87</v>
      </c>
      <c r="AW400" s="14" t="s">
        <v>41</v>
      </c>
      <c r="AX400" s="14" t="s">
        <v>80</v>
      </c>
      <c r="AY400" s="221" t="s">
        <v>141</v>
      </c>
    </row>
    <row r="401" spans="2:51" s="15" customFormat="1" ht="12">
      <c r="B401" s="223"/>
      <c r="C401" s="224"/>
      <c r="D401" s="202" t="s">
        <v>152</v>
      </c>
      <c r="E401" s="225" t="s">
        <v>43</v>
      </c>
      <c r="F401" s="226" t="s">
        <v>183</v>
      </c>
      <c r="G401" s="224"/>
      <c r="H401" s="227">
        <v>107.9</v>
      </c>
      <c r="I401" s="228"/>
      <c r="J401" s="224"/>
      <c r="K401" s="224"/>
      <c r="L401" s="229"/>
      <c r="M401" s="230"/>
      <c r="N401" s="231"/>
      <c r="O401" s="231"/>
      <c r="P401" s="231"/>
      <c r="Q401" s="231"/>
      <c r="R401" s="231"/>
      <c r="S401" s="231"/>
      <c r="T401" s="232"/>
      <c r="AT401" s="233" t="s">
        <v>152</v>
      </c>
      <c r="AU401" s="233" t="s">
        <v>87</v>
      </c>
      <c r="AV401" s="15" t="s">
        <v>148</v>
      </c>
      <c r="AW401" s="15" t="s">
        <v>41</v>
      </c>
      <c r="AX401" s="15" t="s">
        <v>85</v>
      </c>
      <c r="AY401" s="233" t="s">
        <v>141</v>
      </c>
    </row>
    <row r="402" spans="1:65" s="2" customFormat="1" ht="16.5" customHeight="1">
      <c r="A402" s="36"/>
      <c r="B402" s="37"/>
      <c r="C402" s="234" t="s">
        <v>587</v>
      </c>
      <c r="D402" s="234" t="s">
        <v>248</v>
      </c>
      <c r="E402" s="235" t="s">
        <v>588</v>
      </c>
      <c r="F402" s="236" t="s">
        <v>589</v>
      </c>
      <c r="G402" s="237" t="s">
        <v>211</v>
      </c>
      <c r="H402" s="238">
        <v>0.038</v>
      </c>
      <c r="I402" s="239"/>
      <c r="J402" s="240">
        <f>ROUND(I402*H402,2)</f>
        <v>0</v>
      </c>
      <c r="K402" s="236" t="s">
        <v>147</v>
      </c>
      <c r="L402" s="241"/>
      <c r="M402" s="242" t="s">
        <v>43</v>
      </c>
      <c r="N402" s="243" t="s">
        <v>51</v>
      </c>
      <c r="O402" s="66"/>
      <c r="P402" s="191">
        <f>O402*H402</f>
        <v>0</v>
      </c>
      <c r="Q402" s="191">
        <v>1</v>
      </c>
      <c r="R402" s="191">
        <f>Q402*H402</f>
        <v>0.038</v>
      </c>
      <c r="S402" s="191">
        <v>0</v>
      </c>
      <c r="T402" s="192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93" t="s">
        <v>359</v>
      </c>
      <c r="AT402" s="193" t="s">
        <v>248</v>
      </c>
      <c r="AU402" s="193" t="s">
        <v>87</v>
      </c>
      <c r="AY402" s="18" t="s">
        <v>141</v>
      </c>
      <c r="BE402" s="194">
        <f>IF(N402="základní",J402,0)</f>
        <v>0</v>
      </c>
      <c r="BF402" s="194">
        <f>IF(N402="snížená",J402,0)</f>
        <v>0</v>
      </c>
      <c r="BG402" s="194">
        <f>IF(N402="zákl. přenesená",J402,0)</f>
        <v>0</v>
      </c>
      <c r="BH402" s="194">
        <f>IF(N402="sníž. přenesená",J402,0)</f>
        <v>0</v>
      </c>
      <c r="BI402" s="194">
        <f>IF(N402="nulová",J402,0)</f>
        <v>0</v>
      </c>
      <c r="BJ402" s="18" t="s">
        <v>85</v>
      </c>
      <c r="BK402" s="194">
        <f>ROUND(I402*H402,2)</f>
        <v>0</v>
      </c>
      <c r="BL402" s="18" t="s">
        <v>253</v>
      </c>
      <c r="BM402" s="193" t="s">
        <v>590</v>
      </c>
    </row>
    <row r="403" spans="1:47" s="2" customFormat="1" ht="19.5">
      <c r="A403" s="36"/>
      <c r="B403" s="37"/>
      <c r="C403" s="38"/>
      <c r="D403" s="202" t="s">
        <v>171</v>
      </c>
      <c r="E403" s="38"/>
      <c r="F403" s="222" t="s">
        <v>591</v>
      </c>
      <c r="G403" s="38"/>
      <c r="H403" s="38"/>
      <c r="I403" s="197"/>
      <c r="J403" s="38"/>
      <c r="K403" s="38"/>
      <c r="L403" s="41"/>
      <c r="M403" s="198"/>
      <c r="N403" s="199"/>
      <c r="O403" s="66"/>
      <c r="P403" s="66"/>
      <c r="Q403" s="66"/>
      <c r="R403" s="66"/>
      <c r="S403" s="66"/>
      <c r="T403" s="67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8" t="s">
        <v>171</v>
      </c>
      <c r="AU403" s="18" t="s">
        <v>87</v>
      </c>
    </row>
    <row r="404" spans="2:51" s="14" customFormat="1" ht="12">
      <c r="B404" s="211"/>
      <c r="C404" s="212"/>
      <c r="D404" s="202" t="s">
        <v>152</v>
      </c>
      <c r="E404" s="213" t="s">
        <v>43</v>
      </c>
      <c r="F404" s="214" t="s">
        <v>592</v>
      </c>
      <c r="G404" s="212"/>
      <c r="H404" s="215">
        <v>0.038</v>
      </c>
      <c r="I404" s="216"/>
      <c r="J404" s="212"/>
      <c r="K404" s="212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152</v>
      </c>
      <c r="AU404" s="221" t="s">
        <v>87</v>
      </c>
      <c r="AV404" s="14" t="s">
        <v>87</v>
      </c>
      <c r="AW404" s="14" t="s">
        <v>41</v>
      </c>
      <c r="AX404" s="14" t="s">
        <v>80</v>
      </c>
      <c r="AY404" s="221" t="s">
        <v>141</v>
      </c>
    </row>
    <row r="405" spans="2:51" s="15" customFormat="1" ht="12">
      <c r="B405" s="223"/>
      <c r="C405" s="224"/>
      <c r="D405" s="202" t="s">
        <v>152</v>
      </c>
      <c r="E405" s="225" t="s">
        <v>43</v>
      </c>
      <c r="F405" s="226" t="s">
        <v>183</v>
      </c>
      <c r="G405" s="224"/>
      <c r="H405" s="227">
        <v>0.038</v>
      </c>
      <c r="I405" s="228"/>
      <c r="J405" s="224"/>
      <c r="K405" s="224"/>
      <c r="L405" s="229"/>
      <c r="M405" s="230"/>
      <c r="N405" s="231"/>
      <c r="O405" s="231"/>
      <c r="P405" s="231"/>
      <c r="Q405" s="231"/>
      <c r="R405" s="231"/>
      <c r="S405" s="231"/>
      <c r="T405" s="232"/>
      <c r="AT405" s="233" t="s">
        <v>152</v>
      </c>
      <c r="AU405" s="233" t="s">
        <v>87</v>
      </c>
      <c r="AV405" s="15" t="s">
        <v>148</v>
      </c>
      <c r="AW405" s="15" t="s">
        <v>41</v>
      </c>
      <c r="AX405" s="15" t="s">
        <v>85</v>
      </c>
      <c r="AY405" s="233" t="s">
        <v>141</v>
      </c>
    </row>
    <row r="406" spans="1:65" s="2" customFormat="1" ht="24.2" customHeight="1">
      <c r="A406" s="36"/>
      <c r="B406" s="37"/>
      <c r="C406" s="182" t="s">
        <v>593</v>
      </c>
      <c r="D406" s="182" t="s">
        <v>143</v>
      </c>
      <c r="E406" s="183" t="s">
        <v>594</v>
      </c>
      <c r="F406" s="184" t="s">
        <v>595</v>
      </c>
      <c r="G406" s="185" t="s">
        <v>146</v>
      </c>
      <c r="H406" s="186">
        <v>215.8</v>
      </c>
      <c r="I406" s="187"/>
      <c r="J406" s="188">
        <f>ROUND(I406*H406,2)</f>
        <v>0</v>
      </c>
      <c r="K406" s="184" t="s">
        <v>147</v>
      </c>
      <c r="L406" s="41"/>
      <c r="M406" s="189" t="s">
        <v>43</v>
      </c>
      <c r="N406" s="190" t="s">
        <v>51</v>
      </c>
      <c r="O406" s="66"/>
      <c r="P406" s="191">
        <f>O406*H406</f>
        <v>0</v>
      </c>
      <c r="Q406" s="191">
        <v>0</v>
      </c>
      <c r="R406" s="191">
        <f>Q406*H406</f>
        <v>0</v>
      </c>
      <c r="S406" s="191">
        <v>0</v>
      </c>
      <c r="T406" s="192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93" t="s">
        <v>253</v>
      </c>
      <c r="AT406" s="193" t="s">
        <v>143</v>
      </c>
      <c r="AU406" s="193" t="s">
        <v>87</v>
      </c>
      <c r="AY406" s="18" t="s">
        <v>141</v>
      </c>
      <c r="BE406" s="194">
        <f>IF(N406="základní",J406,0)</f>
        <v>0</v>
      </c>
      <c r="BF406" s="194">
        <f>IF(N406="snížená",J406,0)</f>
        <v>0</v>
      </c>
      <c r="BG406" s="194">
        <f>IF(N406="zákl. přenesená",J406,0)</f>
        <v>0</v>
      </c>
      <c r="BH406" s="194">
        <f>IF(N406="sníž. přenesená",J406,0)</f>
        <v>0</v>
      </c>
      <c r="BI406" s="194">
        <f>IF(N406="nulová",J406,0)</f>
        <v>0</v>
      </c>
      <c r="BJ406" s="18" t="s">
        <v>85</v>
      </c>
      <c r="BK406" s="194">
        <f>ROUND(I406*H406,2)</f>
        <v>0</v>
      </c>
      <c r="BL406" s="18" t="s">
        <v>253</v>
      </c>
      <c r="BM406" s="193" t="s">
        <v>596</v>
      </c>
    </row>
    <row r="407" spans="1:47" s="2" customFormat="1" ht="12">
      <c r="A407" s="36"/>
      <c r="B407" s="37"/>
      <c r="C407" s="38"/>
      <c r="D407" s="195" t="s">
        <v>150</v>
      </c>
      <c r="E407" s="38"/>
      <c r="F407" s="196" t="s">
        <v>597</v>
      </c>
      <c r="G407" s="38"/>
      <c r="H407" s="38"/>
      <c r="I407" s="197"/>
      <c r="J407" s="38"/>
      <c r="K407" s="38"/>
      <c r="L407" s="41"/>
      <c r="M407" s="198"/>
      <c r="N407" s="199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8" t="s">
        <v>150</v>
      </c>
      <c r="AU407" s="18" t="s">
        <v>87</v>
      </c>
    </row>
    <row r="408" spans="2:51" s="14" customFormat="1" ht="12">
      <c r="B408" s="211"/>
      <c r="C408" s="212"/>
      <c r="D408" s="202" t="s">
        <v>152</v>
      </c>
      <c r="E408" s="213" t="s">
        <v>43</v>
      </c>
      <c r="F408" s="214" t="s">
        <v>598</v>
      </c>
      <c r="G408" s="212"/>
      <c r="H408" s="215">
        <v>215.8</v>
      </c>
      <c r="I408" s="216"/>
      <c r="J408" s="212"/>
      <c r="K408" s="212"/>
      <c r="L408" s="217"/>
      <c r="M408" s="218"/>
      <c r="N408" s="219"/>
      <c r="O408" s="219"/>
      <c r="P408" s="219"/>
      <c r="Q408" s="219"/>
      <c r="R408" s="219"/>
      <c r="S408" s="219"/>
      <c r="T408" s="220"/>
      <c r="AT408" s="221" t="s">
        <v>152</v>
      </c>
      <c r="AU408" s="221" t="s">
        <v>87</v>
      </c>
      <c r="AV408" s="14" t="s">
        <v>87</v>
      </c>
      <c r="AW408" s="14" t="s">
        <v>41</v>
      </c>
      <c r="AX408" s="14" t="s">
        <v>80</v>
      </c>
      <c r="AY408" s="221" t="s">
        <v>141</v>
      </c>
    </row>
    <row r="409" spans="2:51" s="15" customFormat="1" ht="12">
      <c r="B409" s="223"/>
      <c r="C409" s="224"/>
      <c r="D409" s="202" t="s">
        <v>152</v>
      </c>
      <c r="E409" s="225" t="s">
        <v>43</v>
      </c>
      <c r="F409" s="226" t="s">
        <v>183</v>
      </c>
      <c r="G409" s="224"/>
      <c r="H409" s="227">
        <v>215.8</v>
      </c>
      <c r="I409" s="228"/>
      <c r="J409" s="224"/>
      <c r="K409" s="224"/>
      <c r="L409" s="229"/>
      <c r="M409" s="230"/>
      <c r="N409" s="231"/>
      <c r="O409" s="231"/>
      <c r="P409" s="231"/>
      <c r="Q409" s="231"/>
      <c r="R409" s="231"/>
      <c r="S409" s="231"/>
      <c r="T409" s="232"/>
      <c r="AT409" s="233" t="s">
        <v>152</v>
      </c>
      <c r="AU409" s="233" t="s">
        <v>87</v>
      </c>
      <c r="AV409" s="15" t="s">
        <v>148</v>
      </c>
      <c r="AW409" s="15" t="s">
        <v>41</v>
      </c>
      <c r="AX409" s="15" t="s">
        <v>85</v>
      </c>
      <c r="AY409" s="233" t="s">
        <v>141</v>
      </c>
    </row>
    <row r="410" spans="1:65" s="2" customFormat="1" ht="16.5" customHeight="1">
      <c r="A410" s="36"/>
      <c r="B410" s="37"/>
      <c r="C410" s="234" t="s">
        <v>599</v>
      </c>
      <c r="D410" s="234" t="s">
        <v>248</v>
      </c>
      <c r="E410" s="235" t="s">
        <v>600</v>
      </c>
      <c r="F410" s="236" t="s">
        <v>601</v>
      </c>
      <c r="G410" s="237" t="s">
        <v>211</v>
      </c>
      <c r="H410" s="238">
        <v>0.086</v>
      </c>
      <c r="I410" s="239"/>
      <c r="J410" s="240">
        <f>ROUND(I410*H410,2)</f>
        <v>0</v>
      </c>
      <c r="K410" s="236" t="s">
        <v>147</v>
      </c>
      <c r="L410" s="241"/>
      <c r="M410" s="242" t="s">
        <v>43</v>
      </c>
      <c r="N410" s="243" t="s">
        <v>51</v>
      </c>
      <c r="O410" s="66"/>
      <c r="P410" s="191">
        <f>O410*H410</f>
        <v>0</v>
      </c>
      <c r="Q410" s="191">
        <v>1</v>
      </c>
      <c r="R410" s="191">
        <f>Q410*H410</f>
        <v>0.086</v>
      </c>
      <c r="S410" s="191">
        <v>0</v>
      </c>
      <c r="T410" s="192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93" t="s">
        <v>359</v>
      </c>
      <c r="AT410" s="193" t="s">
        <v>248</v>
      </c>
      <c r="AU410" s="193" t="s">
        <v>87</v>
      </c>
      <c r="AY410" s="18" t="s">
        <v>141</v>
      </c>
      <c r="BE410" s="194">
        <f>IF(N410="základní",J410,0)</f>
        <v>0</v>
      </c>
      <c r="BF410" s="194">
        <f>IF(N410="snížená",J410,0)</f>
        <v>0</v>
      </c>
      <c r="BG410" s="194">
        <f>IF(N410="zákl. přenesená",J410,0)</f>
        <v>0</v>
      </c>
      <c r="BH410" s="194">
        <f>IF(N410="sníž. přenesená",J410,0)</f>
        <v>0</v>
      </c>
      <c r="BI410" s="194">
        <f>IF(N410="nulová",J410,0)</f>
        <v>0</v>
      </c>
      <c r="BJ410" s="18" t="s">
        <v>85</v>
      </c>
      <c r="BK410" s="194">
        <f>ROUND(I410*H410,2)</f>
        <v>0</v>
      </c>
      <c r="BL410" s="18" t="s">
        <v>253</v>
      </c>
      <c r="BM410" s="193" t="s">
        <v>602</v>
      </c>
    </row>
    <row r="411" spans="1:47" s="2" customFormat="1" ht="19.5">
      <c r="A411" s="36"/>
      <c r="B411" s="37"/>
      <c r="C411" s="38"/>
      <c r="D411" s="202" t="s">
        <v>171</v>
      </c>
      <c r="E411" s="38"/>
      <c r="F411" s="222" t="s">
        <v>603</v>
      </c>
      <c r="G411" s="38"/>
      <c r="H411" s="38"/>
      <c r="I411" s="197"/>
      <c r="J411" s="38"/>
      <c r="K411" s="38"/>
      <c r="L411" s="41"/>
      <c r="M411" s="198"/>
      <c r="N411" s="199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8" t="s">
        <v>171</v>
      </c>
      <c r="AU411" s="18" t="s">
        <v>87</v>
      </c>
    </row>
    <row r="412" spans="2:51" s="14" customFormat="1" ht="12">
      <c r="B412" s="211"/>
      <c r="C412" s="212"/>
      <c r="D412" s="202" t="s">
        <v>152</v>
      </c>
      <c r="E412" s="213" t="s">
        <v>43</v>
      </c>
      <c r="F412" s="214" t="s">
        <v>604</v>
      </c>
      <c r="G412" s="212"/>
      <c r="H412" s="215">
        <v>0.086</v>
      </c>
      <c r="I412" s="216"/>
      <c r="J412" s="212"/>
      <c r="K412" s="212"/>
      <c r="L412" s="217"/>
      <c r="M412" s="218"/>
      <c r="N412" s="219"/>
      <c r="O412" s="219"/>
      <c r="P412" s="219"/>
      <c r="Q412" s="219"/>
      <c r="R412" s="219"/>
      <c r="S412" s="219"/>
      <c r="T412" s="220"/>
      <c r="AT412" s="221" t="s">
        <v>152</v>
      </c>
      <c r="AU412" s="221" t="s">
        <v>87</v>
      </c>
      <c r="AV412" s="14" t="s">
        <v>87</v>
      </c>
      <c r="AW412" s="14" t="s">
        <v>41</v>
      </c>
      <c r="AX412" s="14" t="s">
        <v>80</v>
      </c>
      <c r="AY412" s="221" t="s">
        <v>141</v>
      </c>
    </row>
    <row r="413" spans="2:51" s="15" customFormat="1" ht="12">
      <c r="B413" s="223"/>
      <c r="C413" s="224"/>
      <c r="D413" s="202" t="s">
        <v>152</v>
      </c>
      <c r="E413" s="225" t="s">
        <v>43</v>
      </c>
      <c r="F413" s="226" t="s">
        <v>183</v>
      </c>
      <c r="G413" s="224"/>
      <c r="H413" s="227">
        <v>0.086</v>
      </c>
      <c r="I413" s="228"/>
      <c r="J413" s="224"/>
      <c r="K413" s="224"/>
      <c r="L413" s="229"/>
      <c r="M413" s="230"/>
      <c r="N413" s="231"/>
      <c r="O413" s="231"/>
      <c r="P413" s="231"/>
      <c r="Q413" s="231"/>
      <c r="R413" s="231"/>
      <c r="S413" s="231"/>
      <c r="T413" s="232"/>
      <c r="AT413" s="233" t="s">
        <v>152</v>
      </c>
      <c r="AU413" s="233" t="s">
        <v>87</v>
      </c>
      <c r="AV413" s="15" t="s">
        <v>148</v>
      </c>
      <c r="AW413" s="15" t="s">
        <v>41</v>
      </c>
      <c r="AX413" s="15" t="s">
        <v>85</v>
      </c>
      <c r="AY413" s="233" t="s">
        <v>141</v>
      </c>
    </row>
    <row r="414" spans="1:65" s="2" customFormat="1" ht="24.2" customHeight="1">
      <c r="A414" s="36"/>
      <c r="B414" s="37"/>
      <c r="C414" s="182" t="s">
        <v>605</v>
      </c>
      <c r="D414" s="182" t="s">
        <v>143</v>
      </c>
      <c r="E414" s="183" t="s">
        <v>606</v>
      </c>
      <c r="F414" s="184" t="s">
        <v>607</v>
      </c>
      <c r="G414" s="185" t="s">
        <v>211</v>
      </c>
      <c r="H414" s="186">
        <v>0.124</v>
      </c>
      <c r="I414" s="187"/>
      <c r="J414" s="188">
        <f>ROUND(I414*H414,2)</f>
        <v>0</v>
      </c>
      <c r="K414" s="184" t="s">
        <v>147</v>
      </c>
      <c r="L414" s="41"/>
      <c r="M414" s="189" t="s">
        <v>43</v>
      </c>
      <c r="N414" s="190" t="s">
        <v>51</v>
      </c>
      <c r="O414" s="66"/>
      <c r="P414" s="191">
        <f>O414*H414</f>
        <v>0</v>
      </c>
      <c r="Q414" s="191">
        <v>0</v>
      </c>
      <c r="R414" s="191">
        <f>Q414*H414</f>
        <v>0</v>
      </c>
      <c r="S414" s="191">
        <v>0</v>
      </c>
      <c r="T414" s="192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93" t="s">
        <v>253</v>
      </c>
      <c r="AT414" s="193" t="s">
        <v>143</v>
      </c>
      <c r="AU414" s="193" t="s">
        <v>87</v>
      </c>
      <c r="AY414" s="18" t="s">
        <v>141</v>
      </c>
      <c r="BE414" s="194">
        <f>IF(N414="základní",J414,0)</f>
        <v>0</v>
      </c>
      <c r="BF414" s="194">
        <f>IF(N414="snížená",J414,0)</f>
        <v>0</v>
      </c>
      <c r="BG414" s="194">
        <f>IF(N414="zákl. přenesená",J414,0)</f>
        <v>0</v>
      </c>
      <c r="BH414" s="194">
        <f>IF(N414="sníž. přenesená",J414,0)</f>
        <v>0</v>
      </c>
      <c r="BI414" s="194">
        <f>IF(N414="nulová",J414,0)</f>
        <v>0</v>
      </c>
      <c r="BJ414" s="18" t="s">
        <v>85</v>
      </c>
      <c r="BK414" s="194">
        <f>ROUND(I414*H414,2)</f>
        <v>0</v>
      </c>
      <c r="BL414" s="18" t="s">
        <v>253</v>
      </c>
      <c r="BM414" s="193" t="s">
        <v>608</v>
      </c>
    </row>
    <row r="415" spans="1:47" s="2" customFormat="1" ht="12">
      <c r="A415" s="36"/>
      <c r="B415" s="37"/>
      <c r="C415" s="38"/>
      <c r="D415" s="195" t="s">
        <v>150</v>
      </c>
      <c r="E415" s="38"/>
      <c r="F415" s="196" t="s">
        <v>609</v>
      </c>
      <c r="G415" s="38"/>
      <c r="H415" s="38"/>
      <c r="I415" s="197"/>
      <c r="J415" s="38"/>
      <c r="K415" s="38"/>
      <c r="L415" s="41"/>
      <c r="M415" s="198"/>
      <c r="N415" s="199"/>
      <c r="O415" s="66"/>
      <c r="P415" s="66"/>
      <c r="Q415" s="66"/>
      <c r="R415" s="66"/>
      <c r="S415" s="66"/>
      <c r="T415" s="67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8" t="s">
        <v>150</v>
      </c>
      <c r="AU415" s="18" t="s">
        <v>87</v>
      </c>
    </row>
    <row r="416" spans="2:63" s="12" customFormat="1" ht="25.9" customHeight="1">
      <c r="B416" s="166"/>
      <c r="C416" s="167"/>
      <c r="D416" s="168" t="s">
        <v>79</v>
      </c>
      <c r="E416" s="169" t="s">
        <v>248</v>
      </c>
      <c r="F416" s="169" t="s">
        <v>610</v>
      </c>
      <c r="G416" s="167"/>
      <c r="H416" s="167"/>
      <c r="I416" s="170"/>
      <c r="J416" s="171">
        <f>BK416</f>
        <v>0</v>
      </c>
      <c r="K416" s="167"/>
      <c r="L416" s="172"/>
      <c r="M416" s="173"/>
      <c r="N416" s="174"/>
      <c r="O416" s="174"/>
      <c r="P416" s="175">
        <f>P417</f>
        <v>0</v>
      </c>
      <c r="Q416" s="174"/>
      <c r="R416" s="175">
        <f>R417</f>
        <v>0</v>
      </c>
      <c r="S416" s="174"/>
      <c r="T416" s="176">
        <f>T417</f>
        <v>0</v>
      </c>
      <c r="AR416" s="177" t="s">
        <v>159</v>
      </c>
      <c r="AT416" s="178" t="s">
        <v>79</v>
      </c>
      <c r="AU416" s="178" t="s">
        <v>80</v>
      </c>
      <c r="AY416" s="177" t="s">
        <v>141</v>
      </c>
      <c r="BK416" s="179">
        <f>BK417</f>
        <v>0</v>
      </c>
    </row>
    <row r="417" spans="2:63" s="12" customFormat="1" ht="22.9" customHeight="1">
      <c r="B417" s="166"/>
      <c r="C417" s="167"/>
      <c r="D417" s="168" t="s">
        <v>79</v>
      </c>
      <c r="E417" s="180" t="s">
        <v>611</v>
      </c>
      <c r="F417" s="180" t="s">
        <v>612</v>
      </c>
      <c r="G417" s="167"/>
      <c r="H417" s="167"/>
      <c r="I417" s="170"/>
      <c r="J417" s="181">
        <f>BK417</f>
        <v>0</v>
      </c>
      <c r="K417" s="167"/>
      <c r="L417" s="172"/>
      <c r="M417" s="173"/>
      <c r="N417" s="174"/>
      <c r="O417" s="174"/>
      <c r="P417" s="175">
        <f>SUM(P418:P419)</f>
        <v>0</v>
      </c>
      <c r="Q417" s="174"/>
      <c r="R417" s="175">
        <f>SUM(R418:R419)</f>
        <v>0</v>
      </c>
      <c r="S417" s="174"/>
      <c r="T417" s="176">
        <f>SUM(T418:T419)</f>
        <v>0</v>
      </c>
      <c r="AR417" s="177" t="s">
        <v>159</v>
      </c>
      <c r="AT417" s="178" t="s">
        <v>79</v>
      </c>
      <c r="AU417" s="178" t="s">
        <v>85</v>
      </c>
      <c r="AY417" s="177" t="s">
        <v>141</v>
      </c>
      <c r="BK417" s="179">
        <f>SUM(BK418:BK419)</f>
        <v>0</v>
      </c>
    </row>
    <row r="418" spans="1:65" s="2" customFormat="1" ht="16.5" customHeight="1">
      <c r="A418" s="36"/>
      <c r="B418" s="37"/>
      <c r="C418" s="182" t="s">
        <v>613</v>
      </c>
      <c r="D418" s="182" t="s">
        <v>143</v>
      </c>
      <c r="E418" s="183" t="s">
        <v>614</v>
      </c>
      <c r="F418" s="184" t="s">
        <v>615</v>
      </c>
      <c r="G418" s="185" t="s">
        <v>616</v>
      </c>
      <c r="H418" s="186">
        <v>1</v>
      </c>
      <c r="I418" s="187"/>
      <c r="J418" s="188">
        <f>ROUND(I418*H418,2)</f>
        <v>0</v>
      </c>
      <c r="K418" s="184" t="s">
        <v>43</v>
      </c>
      <c r="L418" s="41"/>
      <c r="M418" s="189" t="s">
        <v>43</v>
      </c>
      <c r="N418" s="190" t="s">
        <v>51</v>
      </c>
      <c r="O418" s="66"/>
      <c r="P418" s="191">
        <f>O418*H418</f>
        <v>0</v>
      </c>
      <c r="Q418" s="191">
        <v>0</v>
      </c>
      <c r="R418" s="191">
        <f>Q418*H418</f>
        <v>0</v>
      </c>
      <c r="S418" s="191">
        <v>0</v>
      </c>
      <c r="T418" s="192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93" t="s">
        <v>566</v>
      </c>
      <c r="AT418" s="193" t="s">
        <v>143</v>
      </c>
      <c r="AU418" s="193" t="s">
        <v>87</v>
      </c>
      <c r="AY418" s="18" t="s">
        <v>141</v>
      </c>
      <c r="BE418" s="194">
        <f>IF(N418="základní",J418,0)</f>
        <v>0</v>
      </c>
      <c r="BF418" s="194">
        <f>IF(N418="snížená",J418,0)</f>
        <v>0</v>
      </c>
      <c r="BG418" s="194">
        <f>IF(N418="zákl. přenesená",J418,0)</f>
        <v>0</v>
      </c>
      <c r="BH418" s="194">
        <f>IF(N418="sníž. přenesená",J418,0)</f>
        <v>0</v>
      </c>
      <c r="BI418" s="194">
        <f>IF(N418="nulová",J418,0)</f>
        <v>0</v>
      </c>
      <c r="BJ418" s="18" t="s">
        <v>85</v>
      </c>
      <c r="BK418" s="194">
        <f>ROUND(I418*H418,2)</f>
        <v>0</v>
      </c>
      <c r="BL418" s="18" t="s">
        <v>566</v>
      </c>
      <c r="BM418" s="193" t="s">
        <v>617</v>
      </c>
    </row>
    <row r="419" spans="1:47" s="2" customFormat="1" ht="39">
      <c r="A419" s="36"/>
      <c r="B419" s="37"/>
      <c r="C419" s="38"/>
      <c r="D419" s="202" t="s">
        <v>171</v>
      </c>
      <c r="E419" s="38"/>
      <c r="F419" s="222" t="s">
        <v>618</v>
      </c>
      <c r="G419" s="38"/>
      <c r="H419" s="38"/>
      <c r="I419" s="197"/>
      <c r="J419" s="38"/>
      <c r="K419" s="38"/>
      <c r="L419" s="41"/>
      <c r="M419" s="244"/>
      <c r="N419" s="245"/>
      <c r="O419" s="246"/>
      <c r="P419" s="246"/>
      <c r="Q419" s="246"/>
      <c r="R419" s="246"/>
      <c r="S419" s="246"/>
      <c r="T419" s="247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8" t="s">
        <v>171</v>
      </c>
      <c r="AU419" s="18" t="s">
        <v>87</v>
      </c>
    </row>
    <row r="420" spans="1:31" s="2" customFormat="1" ht="6.95" customHeight="1">
      <c r="A420" s="36"/>
      <c r="B420" s="49"/>
      <c r="C420" s="50"/>
      <c r="D420" s="50"/>
      <c r="E420" s="50"/>
      <c r="F420" s="50"/>
      <c r="G420" s="50"/>
      <c r="H420" s="50"/>
      <c r="I420" s="50"/>
      <c r="J420" s="50"/>
      <c r="K420" s="50"/>
      <c r="L420" s="41"/>
      <c r="M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</row>
  </sheetData>
  <sheetProtection algorithmName="SHA-512" hashValue="A+i6C+2G9FfAGw10uQEciUVt4mZ1d9YrThq7x25ts2DI80YvroFV9IHFLI+IEdELM89iJW40NlIZxAKaW1A2Xg==" saltValue="6k0ri04RtK32jigQxg+z9fqjlbdkwCp+109RIidRaoPCjrDDUeFREB/oTLLe54PfgnqzaN2+crbTq4ndywHJVQ==" spinCount="100000" sheet="1" objects="1" scenarios="1" formatColumns="0" formatRows="0" autoFilter="0"/>
  <autoFilter ref="C98:K419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hyperlinks>
    <hyperlink ref="F103" r:id="rId1" display="https://podminky.urs.cz/item/CS_URS_2022_02/111251102"/>
    <hyperlink ref="F107" r:id="rId2" display="https://podminky.urs.cz/item/CS_URS_2022_02/112155315"/>
    <hyperlink ref="F111" r:id="rId3" display="https://podminky.urs.cz/item/CS_URS_2022_02/115001104"/>
    <hyperlink ref="F115" r:id="rId4" display="https://podminky.urs.cz/item/CS_URS_2022_02/119001421"/>
    <hyperlink ref="F120" r:id="rId5" display="https://podminky.urs.cz/item/CS_URS_2022_02/121151103"/>
    <hyperlink ref="F127" r:id="rId6" display="https://podminky.urs.cz/item/CS_URS_2022_02/122252502"/>
    <hyperlink ref="F136" r:id="rId7" display="https://podminky.urs.cz/item/CS_URS_2022_02/122252508"/>
    <hyperlink ref="F139" r:id="rId8" display="https://podminky.urs.cz/item/CS_URS_2022_02/139001101"/>
    <hyperlink ref="F143" r:id="rId9" display="https://podminky.urs.cz/item/CS_URS_2022_02/162432511"/>
    <hyperlink ref="F150" r:id="rId10" display="https://podminky.urs.cz/item/CS_URS_2022_02/162751117"/>
    <hyperlink ref="F153" r:id="rId11" display="https://podminky.urs.cz/item/CS_URS_2022_02/162751119"/>
    <hyperlink ref="F157" r:id="rId12" display="https://podminky.urs.cz/item/CS_URS_2022_02/171103101"/>
    <hyperlink ref="F161" r:id="rId13" display="https://podminky.urs.cz/item/CS_URS_2022_02/171201231"/>
    <hyperlink ref="F164" r:id="rId14" display="https://podminky.urs.cz/item/CS_URS_2022_02/174111311"/>
    <hyperlink ref="F173" r:id="rId15" display="https://podminky.urs.cz/item/CS_URS_2022_02/181411122"/>
    <hyperlink ref="F183" r:id="rId16" display="https://podminky.urs.cz/item/CS_URS_2022_02/182351023"/>
    <hyperlink ref="F192" r:id="rId17" display="https://podminky.urs.cz/item/CS_URS_2022_02/273321117"/>
    <hyperlink ref="F196" r:id="rId18" display="https://podminky.urs.cz/item/CS_URS_2022_02/273354111"/>
    <hyperlink ref="F202" r:id="rId19" display="https://podminky.urs.cz/item/CS_URS_2022_02/273354211"/>
    <hyperlink ref="F204" r:id="rId20" display="https://podminky.urs.cz/item/CS_URS_2022_02/273361412"/>
    <hyperlink ref="F209" r:id="rId21" display="https://podminky.urs.cz/item/CS_URS_2022_02/274321117"/>
    <hyperlink ref="F213" r:id="rId22" display="https://podminky.urs.cz/item/CS_URS_2022_02/274354111"/>
    <hyperlink ref="F219" r:id="rId23" display="https://podminky.urs.cz/item/CS_URS_2022_02/274354211"/>
    <hyperlink ref="F221" r:id="rId24" display="https://podminky.urs.cz/item/CS_URS_2022_02/274361116"/>
    <hyperlink ref="F225" r:id="rId25" display="https://podminky.urs.cz/item/CS_URS_2022_02/317321118"/>
    <hyperlink ref="F230" r:id="rId26" display="https://podminky.urs.cz/item/CS_URS_2022_02/317353121"/>
    <hyperlink ref="F241" r:id="rId27" display="https://podminky.urs.cz/item/CS_URS_2022_02/317353221"/>
    <hyperlink ref="F243" r:id="rId28" display="https://podminky.urs.cz/item/CS_URS_2022_02/317361116"/>
    <hyperlink ref="F246" r:id="rId29" display="https://podminky.urs.cz/item/CS_URS_2022_02/389121120.R"/>
    <hyperlink ref="F260" r:id="rId30" display="https://podminky.urs.cz/item/CS_URS_2022_02/273361412"/>
    <hyperlink ref="F265" r:id="rId31" display="https://podminky.urs.cz/item/CS_URS_2022_02/421941521"/>
    <hyperlink ref="F270" r:id="rId32" display="https://podminky.urs.cz/item/CS_URS_2022_02/421953211"/>
    <hyperlink ref="F275" r:id="rId33" display="https://podminky.urs.cz/item/CS_URS_2022_02/451315114"/>
    <hyperlink ref="F278" r:id="rId34" display="https://podminky.urs.cz/item/CS_URS_2022_02/451577777"/>
    <hyperlink ref="F285" r:id="rId35" display="https://podminky.urs.cz/item/CS_URS_2022_02/465513157"/>
    <hyperlink ref="F293" r:id="rId36" display="https://podminky.urs.cz/item/CS_URS_2022_02/521283211"/>
    <hyperlink ref="F296" r:id="rId37" display="https://podminky.urs.cz/item/CS_URS_2022_02/521283221"/>
    <hyperlink ref="F300" r:id="rId38" display="https://podminky.urs.cz/item/CS_URS_2022_02/628613233"/>
    <hyperlink ref="F313" r:id="rId39" display="https://podminky.urs.cz/item/CS_URS_2022_02/911121211"/>
    <hyperlink ref="F316" r:id="rId40" display="https://podminky.urs.cz/item/CS_URS_2022_02/911121311"/>
    <hyperlink ref="F338" r:id="rId41" display="https://podminky.urs.cz/item/CS_URS_2022_02/931992121"/>
    <hyperlink ref="F344" r:id="rId42" display="https://podminky.urs.cz/item/CS_URS_2022_02/931994142"/>
    <hyperlink ref="F350" r:id="rId43" display="https://podminky.urs.cz/item/CS_URS_2022_02/936942211"/>
    <hyperlink ref="F356" r:id="rId44" display="https://podminky.urs.cz/item/CS_URS_2022_02/953965132"/>
    <hyperlink ref="F358" r:id="rId45" display="https://podminky.urs.cz/item/CS_URS_2022_02/962021112"/>
    <hyperlink ref="F366" r:id="rId46" display="https://podminky.urs.cz/item/CS_URS_2022_02/966075141"/>
    <hyperlink ref="F370" r:id="rId47" display="https://podminky.urs.cz/item/CS_URS_2022_02/997013811"/>
    <hyperlink ref="F373" r:id="rId48" display="https://podminky.urs.cz/item/CS_URS_2022_02/997013873"/>
    <hyperlink ref="F375" r:id="rId49" display="https://podminky.urs.cz/item/CS_URS_2022_02/997211511"/>
    <hyperlink ref="F377" r:id="rId50" display="https://podminky.urs.cz/item/CS_URS_2022_02/997211519"/>
    <hyperlink ref="F381" r:id="rId51" display="https://podminky.urs.cz/item/CS_URS_2022_02/997211611"/>
    <hyperlink ref="F384" r:id="rId52" display="https://podminky.urs.cz/item/CS_URS_2022_02/997211621"/>
    <hyperlink ref="F392" r:id="rId53" display="https://podminky.urs.cz/item/CS_URS_2022_02/998214111"/>
    <hyperlink ref="F394" r:id="rId54" display="https://podminky.urs.cz/item/CS_URS_2022_02/998214192"/>
    <hyperlink ref="F398" r:id="rId55" display="https://podminky.urs.cz/item/CS_URS_2022_02/711112001"/>
    <hyperlink ref="F407" r:id="rId56" display="https://podminky.urs.cz/item/CS_URS_2022_02/711112011"/>
    <hyperlink ref="F415" r:id="rId57" display="https://podminky.urs.cz/item/CS_URS_2022_02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tabSelected="1" workbookViewId="0" topLeftCell="A1">
      <selection activeCell="I95" sqref="I9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8" t="s">
        <v>95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87</v>
      </c>
    </row>
    <row r="4" spans="2:46" s="1" customFormat="1" ht="24.95" customHeight="1">
      <c r="B4" s="21"/>
      <c r="D4" s="112" t="s">
        <v>102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80" t="str">
        <f>'Rekapitulace zakázky'!K6</f>
        <v>SO 01 - Oprava mostu v km 10,764 na trati Kutná Hora-Zruč n/S</v>
      </c>
      <c r="F7" s="381"/>
      <c r="G7" s="381"/>
      <c r="H7" s="381"/>
      <c r="L7" s="21"/>
    </row>
    <row r="8" spans="2:12" s="1" customFormat="1" ht="12" customHeight="1">
      <c r="B8" s="21"/>
      <c r="D8" s="114" t="s">
        <v>103</v>
      </c>
      <c r="L8" s="21"/>
    </row>
    <row r="9" spans="1:31" s="2" customFormat="1" ht="16.5" customHeight="1">
      <c r="A9" s="36"/>
      <c r="B9" s="41"/>
      <c r="C9" s="36"/>
      <c r="D9" s="36"/>
      <c r="E9" s="380" t="s">
        <v>104</v>
      </c>
      <c r="F9" s="382"/>
      <c r="G9" s="382"/>
      <c r="H9" s="38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30" customHeight="1">
      <c r="A11" s="36"/>
      <c r="B11" s="41"/>
      <c r="C11" s="36"/>
      <c r="D11" s="36"/>
      <c r="E11" s="383" t="s">
        <v>619</v>
      </c>
      <c r="F11" s="382"/>
      <c r="G11" s="382"/>
      <c r="H11" s="38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zakázky'!AN8</f>
        <v>23. 11. 2022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117" t="s">
        <v>25</v>
      </c>
      <c r="E15" s="36"/>
      <c r="F15" s="118" t="s">
        <v>107</v>
      </c>
      <c r="G15" s="36"/>
      <c r="H15" s="36"/>
      <c r="I15" s="117" t="s">
        <v>27</v>
      </c>
      <c r="J15" s="118" t="s">
        <v>28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29</v>
      </c>
      <c r="E16" s="36"/>
      <c r="F16" s="36"/>
      <c r="G16" s="36"/>
      <c r="H16" s="36"/>
      <c r="I16" s="114" t="s">
        <v>30</v>
      </c>
      <c r="J16" s="105" t="s">
        <v>31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4" t="s">
        <v>33</v>
      </c>
      <c r="J17" s="105" t="s">
        <v>34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35</v>
      </c>
      <c r="E19" s="36"/>
      <c r="F19" s="36"/>
      <c r="G19" s="36"/>
      <c r="H19" s="36"/>
      <c r="I19" s="114" t="s">
        <v>30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4" t="str">
        <f>'Rekapitulace zakázky'!E14</f>
        <v>Vyplň údaj</v>
      </c>
      <c r="F20" s="385"/>
      <c r="G20" s="385"/>
      <c r="H20" s="385"/>
      <c r="I20" s="114" t="s">
        <v>33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37</v>
      </c>
      <c r="E22" s="36"/>
      <c r="F22" s="36"/>
      <c r="G22" s="36"/>
      <c r="H22" s="36"/>
      <c r="I22" s="114" t="s">
        <v>30</v>
      </c>
      <c r="J22" s="105" t="s">
        <v>38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39</v>
      </c>
      <c r="F23" s="36"/>
      <c r="G23" s="36"/>
      <c r="H23" s="36"/>
      <c r="I23" s="114" t="s">
        <v>33</v>
      </c>
      <c r="J23" s="105" t="s">
        <v>40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42</v>
      </c>
      <c r="E25" s="36"/>
      <c r="F25" s="36"/>
      <c r="G25" s="36"/>
      <c r="H25" s="36"/>
      <c r="I25" s="114" t="s">
        <v>30</v>
      </c>
      <c r="J25" s="105" t="str">
        <f>IF('Rekapitulace zakázky'!AN19="","",'Rekapitulace zakázky'!AN19)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zakázky'!E20="","",'Rekapitulace zakázky'!E20)</f>
        <v xml:space="preserve"> </v>
      </c>
      <c r="F26" s="36"/>
      <c r="G26" s="36"/>
      <c r="H26" s="36"/>
      <c r="I26" s="114" t="s">
        <v>33</v>
      </c>
      <c r="J26" s="105" t="str">
        <f>IF('Rekapitulace zakázky'!AN20="","",'Rekapitulace zakázky'!AN20)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9"/>
      <c r="B29" s="120"/>
      <c r="C29" s="119"/>
      <c r="D29" s="119"/>
      <c r="E29" s="386" t="s">
        <v>43</v>
      </c>
      <c r="F29" s="386"/>
      <c r="G29" s="386"/>
      <c r="H29" s="386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46</v>
      </c>
      <c r="E32" s="36"/>
      <c r="F32" s="36"/>
      <c r="G32" s="36"/>
      <c r="H32" s="36"/>
      <c r="I32" s="36"/>
      <c r="J32" s="124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48</v>
      </c>
      <c r="G34" s="36"/>
      <c r="H34" s="36"/>
      <c r="I34" s="125" t="s">
        <v>47</v>
      </c>
      <c r="J34" s="125" t="s">
        <v>49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50</v>
      </c>
      <c r="E35" s="114" t="s">
        <v>51</v>
      </c>
      <c r="F35" s="127">
        <f>ROUND((SUM(BE88:BE137)),2)</f>
        <v>0</v>
      </c>
      <c r="G35" s="36"/>
      <c r="H35" s="36"/>
      <c r="I35" s="128">
        <v>0.21</v>
      </c>
      <c r="J35" s="127">
        <f>ROUND(((SUM(BE88:BE137))*I35),2)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52</v>
      </c>
      <c r="F36" s="127">
        <f>ROUND((SUM(BF88:BF137)),2)</f>
        <v>0</v>
      </c>
      <c r="G36" s="36"/>
      <c r="H36" s="36"/>
      <c r="I36" s="128">
        <v>0.15</v>
      </c>
      <c r="J36" s="127">
        <f>ROUND(((SUM(BF88:BF137))*I36),2)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53</v>
      </c>
      <c r="F37" s="127">
        <f>ROUND((SUM(BG88:BG137)),2)</f>
        <v>0</v>
      </c>
      <c r="G37" s="36"/>
      <c r="H37" s="36"/>
      <c r="I37" s="128">
        <v>0.21</v>
      </c>
      <c r="J37" s="127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54</v>
      </c>
      <c r="F38" s="127">
        <f>ROUND((SUM(BH88:BH137)),2)</f>
        <v>0</v>
      </c>
      <c r="G38" s="36"/>
      <c r="H38" s="36"/>
      <c r="I38" s="128">
        <v>0.15</v>
      </c>
      <c r="J38" s="127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55</v>
      </c>
      <c r="F39" s="127">
        <f>ROUND((SUM(BI88:BI137)),2)</f>
        <v>0</v>
      </c>
      <c r="G39" s="36"/>
      <c r="H39" s="36"/>
      <c r="I39" s="128">
        <v>0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56</v>
      </c>
      <c r="E41" s="131"/>
      <c r="F41" s="131"/>
      <c r="G41" s="132" t="s">
        <v>57</v>
      </c>
      <c r="H41" s="133" t="s">
        <v>58</v>
      </c>
      <c r="I41" s="131"/>
      <c r="J41" s="134">
        <f>SUM(J32:J39)</f>
        <v>0</v>
      </c>
      <c r="K41" s="135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108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8" t="str">
        <f>E7</f>
        <v>SO 01 - Oprava mostu v km 10,764 na trati Kutná Hora-Zruč n/S</v>
      </c>
      <c r="F50" s="379"/>
      <c r="G50" s="379"/>
      <c r="H50" s="379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78" t="s">
        <v>104</v>
      </c>
      <c r="F52" s="377"/>
      <c r="G52" s="377"/>
      <c r="H52" s="37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30" customHeight="1">
      <c r="A54" s="36"/>
      <c r="B54" s="37"/>
      <c r="C54" s="38"/>
      <c r="D54" s="38"/>
      <c r="E54" s="354" t="str">
        <f>E11</f>
        <v>22-07-2 - SO 01 - 001.2 - Oprava mostu v km 10,764 na trati Kutná Hora-Zruč n/S_Železniční svršek</v>
      </c>
      <c r="F54" s="377"/>
      <c r="G54" s="377"/>
      <c r="H54" s="37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8" t="str">
        <f>F14</f>
        <v xml:space="preserve"> </v>
      </c>
      <c r="G56" s="38"/>
      <c r="H56" s="38"/>
      <c r="I56" s="30" t="s">
        <v>23</v>
      </c>
      <c r="J56" s="61" t="str">
        <f>IF(J14="","",J14)</f>
        <v>23. 11. 2022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29</v>
      </c>
      <c r="D58" s="38"/>
      <c r="E58" s="38"/>
      <c r="F58" s="28" t="str">
        <f>E17</f>
        <v>Správa železnic, státní organizace</v>
      </c>
      <c r="G58" s="38"/>
      <c r="H58" s="38"/>
      <c r="I58" s="30" t="s">
        <v>37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35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109</v>
      </c>
      <c r="D61" s="141"/>
      <c r="E61" s="141"/>
      <c r="F61" s="141"/>
      <c r="G61" s="141"/>
      <c r="H61" s="141"/>
      <c r="I61" s="141"/>
      <c r="J61" s="142" t="s">
        <v>110</v>
      </c>
      <c r="K61" s="141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78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111</v>
      </c>
    </row>
    <row r="64" spans="2:12" s="9" customFormat="1" ht="24.95" customHeight="1">
      <c r="B64" s="144"/>
      <c r="C64" s="145"/>
      <c r="D64" s="146" t="s">
        <v>112</v>
      </c>
      <c r="E64" s="147"/>
      <c r="F64" s="147"/>
      <c r="G64" s="147"/>
      <c r="H64" s="147"/>
      <c r="I64" s="147"/>
      <c r="J64" s="148">
        <f>J89</f>
        <v>0</v>
      </c>
      <c r="K64" s="145"/>
      <c r="L64" s="149"/>
    </row>
    <row r="65" spans="2:12" s="10" customFormat="1" ht="19.9" customHeight="1">
      <c r="B65" s="150"/>
      <c r="C65" s="99"/>
      <c r="D65" s="151" t="s">
        <v>117</v>
      </c>
      <c r="E65" s="152"/>
      <c r="F65" s="152"/>
      <c r="G65" s="152"/>
      <c r="H65" s="152"/>
      <c r="I65" s="152"/>
      <c r="J65" s="153">
        <f>J90</f>
        <v>0</v>
      </c>
      <c r="K65" s="99"/>
      <c r="L65" s="154"/>
    </row>
    <row r="66" spans="2:12" s="9" customFormat="1" ht="24.95" customHeight="1">
      <c r="B66" s="144"/>
      <c r="C66" s="145"/>
      <c r="D66" s="146" t="s">
        <v>620</v>
      </c>
      <c r="E66" s="147"/>
      <c r="F66" s="147"/>
      <c r="G66" s="147"/>
      <c r="H66" s="147"/>
      <c r="I66" s="147"/>
      <c r="J66" s="148">
        <f>J127</f>
        <v>0</v>
      </c>
      <c r="K66" s="145"/>
      <c r="L66" s="149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4" t="s">
        <v>126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78" t="str">
        <f>E7</f>
        <v>SO 01 - Oprava mostu v km 10,764 na trati Kutná Hora-Zruč n/S</v>
      </c>
      <c r="F76" s="379"/>
      <c r="G76" s="379"/>
      <c r="H76" s="379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103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78" t="s">
        <v>104</v>
      </c>
      <c r="F78" s="377"/>
      <c r="G78" s="377"/>
      <c r="H78" s="377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105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30" customHeight="1">
      <c r="A80" s="36"/>
      <c r="B80" s="37"/>
      <c r="C80" s="38"/>
      <c r="D80" s="38"/>
      <c r="E80" s="354" t="str">
        <f>E11</f>
        <v>22-07-2 - SO 01 - 001.2 - Oprava mostu v km 10,764 na trati Kutná Hora-Zruč n/S_Železniční svršek</v>
      </c>
      <c r="F80" s="377"/>
      <c r="G80" s="377"/>
      <c r="H80" s="377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21</v>
      </c>
      <c r="D82" s="38"/>
      <c r="E82" s="38"/>
      <c r="F82" s="28" t="str">
        <f>F14</f>
        <v xml:space="preserve"> </v>
      </c>
      <c r="G82" s="38"/>
      <c r="H82" s="38"/>
      <c r="I82" s="30" t="s">
        <v>23</v>
      </c>
      <c r="J82" s="61" t="str">
        <f>IF(J14="","",J14)</f>
        <v>23. 11. 2022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29</v>
      </c>
      <c r="D84" s="38"/>
      <c r="E84" s="38"/>
      <c r="F84" s="28" t="str">
        <f>E17</f>
        <v>Správa železnic, státní organizace</v>
      </c>
      <c r="G84" s="38"/>
      <c r="H84" s="38"/>
      <c r="I84" s="30" t="s">
        <v>37</v>
      </c>
      <c r="J84" s="34" t="str">
        <f>E23</f>
        <v>DIPONT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0" t="s">
        <v>35</v>
      </c>
      <c r="D85" s="38"/>
      <c r="E85" s="38"/>
      <c r="F85" s="28" t="str">
        <f>IF(E20="","",E20)</f>
        <v>Vyplň údaj</v>
      </c>
      <c r="G85" s="38"/>
      <c r="H85" s="38"/>
      <c r="I85" s="30" t="s">
        <v>42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5"/>
      <c r="B87" s="156"/>
      <c r="C87" s="157" t="s">
        <v>127</v>
      </c>
      <c r="D87" s="158" t="s">
        <v>65</v>
      </c>
      <c r="E87" s="158" t="s">
        <v>61</v>
      </c>
      <c r="F87" s="158" t="s">
        <v>62</v>
      </c>
      <c r="G87" s="158" t="s">
        <v>128</v>
      </c>
      <c r="H87" s="158" t="s">
        <v>129</v>
      </c>
      <c r="I87" s="158" t="s">
        <v>130</v>
      </c>
      <c r="J87" s="158" t="s">
        <v>110</v>
      </c>
      <c r="K87" s="159" t="s">
        <v>131</v>
      </c>
      <c r="L87" s="160"/>
      <c r="M87" s="70" t="s">
        <v>43</v>
      </c>
      <c r="N87" s="71" t="s">
        <v>50</v>
      </c>
      <c r="O87" s="71" t="s">
        <v>132</v>
      </c>
      <c r="P87" s="71" t="s">
        <v>133</v>
      </c>
      <c r="Q87" s="71" t="s">
        <v>134</v>
      </c>
      <c r="R87" s="71" t="s">
        <v>135</v>
      </c>
      <c r="S87" s="71" t="s">
        <v>136</v>
      </c>
      <c r="T87" s="72" t="s">
        <v>137</v>
      </c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</row>
    <row r="88" spans="1:63" s="2" customFormat="1" ht="22.9" customHeight="1">
      <c r="A88" s="36"/>
      <c r="B88" s="37"/>
      <c r="C88" s="77" t="s">
        <v>138</v>
      </c>
      <c r="D88" s="38"/>
      <c r="E88" s="38"/>
      <c r="F88" s="38"/>
      <c r="G88" s="38"/>
      <c r="H88" s="38"/>
      <c r="I88" s="38"/>
      <c r="J88" s="161">
        <f>BK88</f>
        <v>0</v>
      </c>
      <c r="K88" s="38"/>
      <c r="L88" s="41"/>
      <c r="M88" s="73"/>
      <c r="N88" s="162"/>
      <c r="O88" s="74"/>
      <c r="P88" s="163">
        <f>P89+P127</f>
        <v>0</v>
      </c>
      <c r="Q88" s="74"/>
      <c r="R88" s="163">
        <f>R89+R127</f>
        <v>243.784</v>
      </c>
      <c r="S88" s="74"/>
      <c r="T88" s="164">
        <f>T89+T127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79</v>
      </c>
      <c r="AU88" s="18" t="s">
        <v>111</v>
      </c>
      <c r="BK88" s="165">
        <f>BK89+BK127</f>
        <v>0</v>
      </c>
    </row>
    <row r="89" spans="2:63" s="12" customFormat="1" ht="25.9" customHeight="1">
      <c r="B89" s="166"/>
      <c r="C89" s="167"/>
      <c r="D89" s="168" t="s">
        <v>79</v>
      </c>
      <c r="E89" s="169" t="s">
        <v>139</v>
      </c>
      <c r="F89" s="169" t="s">
        <v>140</v>
      </c>
      <c r="G89" s="167"/>
      <c r="H89" s="167"/>
      <c r="I89" s="170"/>
      <c r="J89" s="171">
        <f>BK89</f>
        <v>0</v>
      </c>
      <c r="K89" s="167"/>
      <c r="L89" s="172"/>
      <c r="M89" s="173"/>
      <c r="N89" s="174"/>
      <c r="O89" s="174"/>
      <c r="P89" s="175">
        <f>P90</f>
        <v>0</v>
      </c>
      <c r="Q89" s="174"/>
      <c r="R89" s="175">
        <f>R90</f>
        <v>243.784</v>
      </c>
      <c r="S89" s="174"/>
      <c r="T89" s="176">
        <f>T90</f>
        <v>0</v>
      </c>
      <c r="AR89" s="177" t="s">
        <v>85</v>
      </c>
      <c r="AT89" s="178" t="s">
        <v>79</v>
      </c>
      <c r="AU89" s="178" t="s">
        <v>80</v>
      </c>
      <c r="AY89" s="177" t="s">
        <v>141</v>
      </c>
      <c r="BK89" s="179">
        <f>BK90</f>
        <v>0</v>
      </c>
    </row>
    <row r="90" spans="2:63" s="12" customFormat="1" ht="22.9" customHeight="1">
      <c r="B90" s="166"/>
      <c r="C90" s="167"/>
      <c r="D90" s="168" t="s">
        <v>79</v>
      </c>
      <c r="E90" s="180" t="s">
        <v>175</v>
      </c>
      <c r="F90" s="180" t="s">
        <v>415</v>
      </c>
      <c r="G90" s="167"/>
      <c r="H90" s="167"/>
      <c r="I90" s="170"/>
      <c r="J90" s="181">
        <f>BK90</f>
        <v>0</v>
      </c>
      <c r="K90" s="167"/>
      <c r="L90" s="172"/>
      <c r="M90" s="173"/>
      <c r="N90" s="174"/>
      <c r="O90" s="174"/>
      <c r="P90" s="175">
        <f>SUM(P91:P126)</f>
        <v>0</v>
      </c>
      <c r="Q90" s="174"/>
      <c r="R90" s="175">
        <f>SUM(R91:R126)</f>
        <v>243.784</v>
      </c>
      <c r="S90" s="174"/>
      <c r="T90" s="176">
        <f>SUM(T91:T126)</f>
        <v>0</v>
      </c>
      <c r="AR90" s="177" t="s">
        <v>85</v>
      </c>
      <c r="AT90" s="178" t="s">
        <v>79</v>
      </c>
      <c r="AU90" s="178" t="s">
        <v>85</v>
      </c>
      <c r="AY90" s="177" t="s">
        <v>141</v>
      </c>
      <c r="BK90" s="179">
        <f>SUM(BK91:BK126)</f>
        <v>0</v>
      </c>
    </row>
    <row r="91" spans="1:65" s="2" customFormat="1" ht="37.9" customHeight="1">
      <c r="A91" s="36"/>
      <c r="B91" s="37"/>
      <c r="C91" s="182" t="s">
        <v>85</v>
      </c>
      <c r="D91" s="182" t="s">
        <v>143</v>
      </c>
      <c r="E91" s="183" t="s">
        <v>621</v>
      </c>
      <c r="F91" s="184" t="s">
        <v>622</v>
      </c>
      <c r="G91" s="185" t="s">
        <v>146</v>
      </c>
      <c r="H91" s="186">
        <v>40.365</v>
      </c>
      <c r="I91" s="187"/>
      <c r="J91" s="188">
        <f>ROUND(I91*H91,2)</f>
        <v>0</v>
      </c>
      <c r="K91" s="184" t="s">
        <v>623</v>
      </c>
      <c r="L91" s="41"/>
      <c r="M91" s="189" t="s">
        <v>43</v>
      </c>
      <c r="N91" s="190" t="s">
        <v>51</v>
      </c>
      <c r="O91" s="66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3" t="s">
        <v>148</v>
      </c>
      <c r="AT91" s="193" t="s">
        <v>143</v>
      </c>
      <c r="AU91" s="193" t="s">
        <v>87</v>
      </c>
      <c r="AY91" s="18" t="s">
        <v>141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18" t="s">
        <v>85</v>
      </c>
      <c r="BK91" s="194">
        <f>ROUND(I91*H91,2)</f>
        <v>0</v>
      </c>
      <c r="BL91" s="18" t="s">
        <v>148</v>
      </c>
      <c r="BM91" s="193" t="s">
        <v>624</v>
      </c>
    </row>
    <row r="92" spans="2:51" s="14" customFormat="1" ht="12">
      <c r="B92" s="211"/>
      <c r="C92" s="212"/>
      <c r="D92" s="202" t="s">
        <v>152</v>
      </c>
      <c r="E92" s="213" t="s">
        <v>43</v>
      </c>
      <c r="F92" s="214" t="s">
        <v>625</v>
      </c>
      <c r="G92" s="212"/>
      <c r="H92" s="215">
        <v>20.925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152</v>
      </c>
      <c r="AU92" s="221" t="s">
        <v>87</v>
      </c>
      <c r="AV92" s="14" t="s">
        <v>87</v>
      </c>
      <c r="AW92" s="14" t="s">
        <v>41</v>
      </c>
      <c r="AX92" s="14" t="s">
        <v>80</v>
      </c>
      <c r="AY92" s="221" t="s">
        <v>141</v>
      </c>
    </row>
    <row r="93" spans="2:51" s="14" customFormat="1" ht="12">
      <c r="B93" s="211"/>
      <c r="C93" s="212"/>
      <c r="D93" s="202" t="s">
        <v>152</v>
      </c>
      <c r="E93" s="213" t="s">
        <v>43</v>
      </c>
      <c r="F93" s="214" t="s">
        <v>626</v>
      </c>
      <c r="G93" s="212"/>
      <c r="H93" s="215">
        <v>19.44</v>
      </c>
      <c r="I93" s="216"/>
      <c r="J93" s="212"/>
      <c r="K93" s="212"/>
      <c r="L93" s="217"/>
      <c r="M93" s="218"/>
      <c r="N93" s="219"/>
      <c r="O93" s="219"/>
      <c r="P93" s="219"/>
      <c r="Q93" s="219"/>
      <c r="R93" s="219"/>
      <c r="S93" s="219"/>
      <c r="T93" s="220"/>
      <c r="AT93" s="221" t="s">
        <v>152</v>
      </c>
      <c r="AU93" s="221" t="s">
        <v>87</v>
      </c>
      <c r="AV93" s="14" t="s">
        <v>87</v>
      </c>
      <c r="AW93" s="14" t="s">
        <v>41</v>
      </c>
      <c r="AX93" s="14" t="s">
        <v>80</v>
      </c>
      <c r="AY93" s="221" t="s">
        <v>141</v>
      </c>
    </row>
    <row r="94" spans="2:51" s="15" customFormat="1" ht="12">
      <c r="B94" s="223"/>
      <c r="C94" s="224"/>
      <c r="D94" s="202" t="s">
        <v>152</v>
      </c>
      <c r="E94" s="225" t="s">
        <v>43</v>
      </c>
      <c r="F94" s="226" t="s">
        <v>183</v>
      </c>
      <c r="G94" s="224"/>
      <c r="H94" s="227">
        <v>40.365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AT94" s="233" t="s">
        <v>152</v>
      </c>
      <c r="AU94" s="233" t="s">
        <v>87</v>
      </c>
      <c r="AV94" s="15" t="s">
        <v>148</v>
      </c>
      <c r="AW94" s="15" t="s">
        <v>41</v>
      </c>
      <c r="AX94" s="15" t="s">
        <v>85</v>
      </c>
      <c r="AY94" s="233" t="s">
        <v>141</v>
      </c>
    </row>
    <row r="95" spans="1:65" s="2" customFormat="1" ht="37.9" customHeight="1">
      <c r="A95" s="36"/>
      <c r="B95" s="37"/>
      <c r="C95" s="182" t="s">
        <v>87</v>
      </c>
      <c r="D95" s="182" t="s">
        <v>143</v>
      </c>
      <c r="E95" s="183" t="s">
        <v>627</v>
      </c>
      <c r="F95" s="184" t="s">
        <v>628</v>
      </c>
      <c r="G95" s="185" t="s">
        <v>187</v>
      </c>
      <c r="H95" s="186">
        <v>4.037</v>
      </c>
      <c r="I95" s="187"/>
      <c r="J95" s="188">
        <f>ROUND(I95*H95,2)</f>
        <v>0</v>
      </c>
      <c r="K95" s="184" t="s">
        <v>623</v>
      </c>
      <c r="L95" s="41"/>
      <c r="M95" s="189" t="s">
        <v>43</v>
      </c>
      <c r="N95" s="190" t="s">
        <v>51</v>
      </c>
      <c r="O95" s="66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3" t="s">
        <v>148</v>
      </c>
      <c r="AT95" s="193" t="s">
        <v>143</v>
      </c>
      <c r="AU95" s="193" t="s">
        <v>87</v>
      </c>
      <c r="AY95" s="18" t="s">
        <v>141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8" t="s">
        <v>85</v>
      </c>
      <c r="BK95" s="194">
        <f>ROUND(I95*H95,2)</f>
        <v>0</v>
      </c>
      <c r="BL95" s="18" t="s">
        <v>148</v>
      </c>
      <c r="BM95" s="193" t="s">
        <v>629</v>
      </c>
    </row>
    <row r="96" spans="2:51" s="14" customFormat="1" ht="12">
      <c r="B96" s="211"/>
      <c r="C96" s="212"/>
      <c r="D96" s="202" t="s">
        <v>152</v>
      </c>
      <c r="E96" s="213" t="s">
        <v>43</v>
      </c>
      <c r="F96" s="214" t="s">
        <v>630</v>
      </c>
      <c r="G96" s="212"/>
      <c r="H96" s="215">
        <v>4.037</v>
      </c>
      <c r="I96" s="216"/>
      <c r="J96" s="212"/>
      <c r="K96" s="212"/>
      <c r="L96" s="217"/>
      <c r="M96" s="218"/>
      <c r="N96" s="219"/>
      <c r="O96" s="219"/>
      <c r="P96" s="219"/>
      <c r="Q96" s="219"/>
      <c r="R96" s="219"/>
      <c r="S96" s="219"/>
      <c r="T96" s="220"/>
      <c r="AT96" s="221" t="s">
        <v>152</v>
      </c>
      <c r="AU96" s="221" t="s">
        <v>87</v>
      </c>
      <c r="AV96" s="14" t="s">
        <v>87</v>
      </c>
      <c r="AW96" s="14" t="s">
        <v>41</v>
      </c>
      <c r="AX96" s="14" t="s">
        <v>85</v>
      </c>
      <c r="AY96" s="221" t="s">
        <v>141</v>
      </c>
    </row>
    <row r="97" spans="1:65" s="2" customFormat="1" ht="16.5" customHeight="1">
      <c r="A97" s="36"/>
      <c r="B97" s="37"/>
      <c r="C97" s="234" t="s">
        <v>159</v>
      </c>
      <c r="D97" s="234" t="s">
        <v>248</v>
      </c>
      <c r="E97" s="235" t="s">
        <v>631</v>
      </c>
      <c r="F97" s="236" t="s">
        <v>632</v>
      </c>
      <c r="G97" s="237" t="s">
        <v>211</v>
      </c>
      <c r="H97" s="238">
        <v>7.267</v>
      </c>
      <c r="I97" s="239"/>
      <c r="J97" s="240">
        <f>ROUND(I97*H97,2)</f>
        <v>0</v>
      </c>
      <c r="K97" s="236" t="s">
        <v>623</v>
      </c>
      <c r="L97" s="241"/>
      <c r="M97" s="242" t="s">
        <v>43</v>
      </c>
      <c r="N97" s="243" t="s">
        <v>51</v>
      </c>
      <c r="O97" s="66"/>
      <c r="P97" s="191">
        <f>O97*H97</f>
        <v>0</v>
      </c>
      <c r="Q97" s="191">
        <v>1</v>
      </c>
      <c r="R97" s="191">
        <f>Q97*H97</f>
        <v>7.267</v>
      </c>
      <c r="S97" s="191">
        <v>0</v>
      </c>
      <c r="T97" s="192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3" t="s">
        <v>202</v>
      </c>
      <c r="AT97" s="193" t="s">
        <v>248</v>
      </c>
      <c r="AU97" s="193" t="s">
        <v>87</v>
      </c>
      <c r="AY97" s="18" t="s">
        <v>141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8" t="s">
        <v>85</v>
      </c>
      <c r="BK97" s="194">
        <f>ROUND(I97*H97,2)</f>
        <v>0</v>
      </c>
      <c r="BL97" s="18" t="s">
        <v>148</v>
      </c>
      <c r="BM97" s="193" t="s">
        <v>633</v>
      </c>
    </row>
    <row r="98" spans="2:51" s="14" customFormat="1" ht="12">
      <c r="B98" s="211"/>
      <c r="C98" s="212"/>
      <c r="D98" s="202" t="s">
        <v>152</v>
      </c>
      <c r="E98" s="213" t="s">
        <v>43</v>
      </c>
      <c r="F98" s="214" t="s">
        <v>634</v>
      </c>
      <c r="G98" s="212"/>
      <c r="H98" s="215">
        <v>7.267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152</v>
      </c>
      <c r="AU98" s="221" t="s">
        <v>87</v>
      </c>
      <c r="AV98" s="14" t="s">
        <v>87</v>
      </c>
      <c r="AW98" s="14" t="s">
        <v>41</v>
      </c>
      <c r="AX98" s="14" t="s">
        <v>85</v>
      </c>
      <c r="AY98" s="221" t="s">
        <v>141</v>
      </c>
    </row>
    <row r="99" spans="1:65" s="2" customFormat="1" ht="37.9" customHeight="1">
      <c r="A99" s="36"/>
      <c r="B99" s="37"/>
      <c r="C99" s="182" t="s">
        <v>148</v>
      </c>
      <c r="D99" s="182" t="s">
        <v>143</v>
      </c>
      <c r="E99" s="183" t="s">
        <v>635</v>
      </c>
      <c r="F99" s="184" t="s">
        <v>636</v>
      </c>
      <c r="G99" s="185" t="s">
        <v>187</v>
      </c>
      <c r="H99" s="186">
        <v>52.8</v>
      </c>
      <c r="I99" s="187"/>
      <c r="J99" s="188">
        <f>ROUND(I99*H99,2)</f>
        <v>0</v>
      </c>
      <c r="K99" s="184" t="s">
        <v>623</v>
      </c>
      <c r="L99" s="41"/>
      <c r="M99" s="189" t="s">
        <v>43</v>
      </c>
      <c r="N99" s="190" t="s">
        <v>51</v>
      </c>
      <c r="O99" s="66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3" t="s">
        <v>148</v>
      </c>
      <c r="AT99" s="193" t="s">
        <v>143</v>
      </c>
      <c r="AU99" s="193" t="s">
        <v>87</v>
      </c>
      <c r="AY99" s="18" t="s">
        <v>141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8" t="s">
        <v>85</v>
      </c>
      <c r="BK99" s="194">
        <f>ROUND(I99*H99,2)</f>
        <v>0</v>
      </c>
      <c r="BL99" s="18" t="s">
        <v>148</v>
      </c>
      <c r="BM99" s="193" t="s">
        <v>637</v>
      </c>
    </row>
    <row r="100" spans="2:51" s="14" customFormat="1" ht="12">
      <c r="B100" s="211"/>
      <c r="C100" s="212"/>
      <c r="D100" s="202" t="s">
        <v>152</v>
      </c>
      <c r="E100" s="213" t="s">
        <v>43</v>
      </c>
      <c r="F100" s="214" t="s">
        <v>638</v>
      </c>
      <c r="G100" s="212"/>
      <c r="H100" s="215">
        <v>52.8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152</v>
      </c>
      <c r="AU100" s="221" t="s">
        <v>87</v>
      </c>
      <c r="AV100" s="14" t="s">
        <v>87</v>
      </c>
      <c r="AW100" s="14" t="s">
        <v>41</v>
      </c>
      <c r="AX100" s="14" t="s">
        <v>80</v>
      </c>
      <c r="AY100" s="221" t="s">
        <v>141</v>
      </c>
    </row>
    <row r="101" spans="2:51" s="15" customFormat="1" ht="12">
      <c r="B101" s="223"/>
      <c r="C101" s="224"/>
      <c r="D101" s="202" t="s">
        <v>152</v>
      </c>
      <c r="E101" s="225" t="s">
        <v>43</v>
      </c>
      <c r="F101" s="226" t="s">
        <v>183</v>
      </c>
      <c r="G101" s="224"/>
      <c r="H101" s="227">
        <v>52.8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AT101" s="233" t="s">
        <v>152</v>
      </c>
      <c r="AU101" s="233" t="s">
        <v>87</v>
      </c>
      <c r="AV101" s="15" t="s">
        <v>148</v>
      </c>
      <c r="AW101" s="15" t="s">
        <v>41</v>
      </c>
      <c r="AX101" s="15" t="s">
        <v>85</v>
      </c>
      <c r="AY101" s="233" t="s">
        <v>141</v>
      </c>
    </row>
    <row r="102" spans="1:65" s="2" customFormat="1" ht="66.75" customHeight="1">
      <c r="A102" s="36"/>
      <c r="B102" s="37"/>
      <c r="C102" s="182" t="s">
        <v>175</v>
      </c>
      <c r="D102" s="182" t="s">
        <v>143</v>
      </c>
      <c r="E102" s="183" t="s">
        <v>639</v>
      </c>
      <c r="F102" s="184" t="s">
        <v>640</v>
      </c>
      <c r="G102" s="185" t="s">
        <v>187</v>
      </c>
      <c r="H102" s="186">
        <v>59.4</v>
      </c>
      <c r="I102" s="187"/>
      <c r="J102" s="188">
        <f>ROUND(I102*H102,2)</f>
        <v>0</v>
      </c>
      <c r="K102" s="184" t="s">
        <v>623</v>
      </c>
      <c r="L102" s="41"/>
      <c r="M102" s="189" t="s">
        <v>43</v>
      </c>
      <c r="N102" s="190" t="s">
        <v>51</v>
      </c>
      <c r="O102" s="66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3" t="s">
        <v>148</v>
      </c>
      <c r="AT102" s="193" t="s">
        <v>143</v>
      </c>
      <c r="AU102" s="193" t="s">
        <v>87</v>
      </c>
      <c r="AY102" s="18" t="s">
        <v>141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8" t="s">
        <v>85</v>
      </c>
      <c r="BK102" s="194">
        <f>ROUND(I102*H102,2)</f>
        <v>0</v>
      </c>
      <c r="BL102" s="18" t="s">
        <v>148</v>
      </c>
      <c r="BM102" s="193" t="s">
        <v>641</v>
      </c>
    </row>
    <row r="103" spans="2:51" s="14" customFormat="1" ht="12">
      <c r="B103" s="211"/>
      <c r="C103" s="212"/>
      <c r="D103" s="202" t="s">
        <v>152</v>
      </c>
      <c r="E103" s="213" t="s">
        <v>43</v>
      </c>
      <c r="F103" s="214" t="s">
        <v>642</v>
      </c>
      <c r="G103" s="212"/>
      <c r="H103" s="215">
        <v>59.4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152</v>
      </c>
      <c r="AU103" s="221" t="s">
        <v>87</v>
      </c>
      <c r="AV103" s="14" t="s">
        <v>87</v>
      </c>
      <c r="AW103" s="14" t="s">
        <v>41</v>
      </c>
      <c r="AX103" s="14" t="s">
        <v>85</v>
      </c>
      <c r="AY103" s="221" t="s">
        <v>141</v>
      </c>
    </row>
    <row r="104" spans="1:65" s="2" customFormat="1" ht="16.5" customHeight="1">
      <c r="A104" s="36"/>
      <c r="B104" s="37"/>
      <c r="C104" s="234" t="s">
        <v>184</v>
      </c>
      <c r="D104" s="234" t="s">
        <v>248</v>
      </c>
      <c r="E104" s="235" t="s">
        <v>643</v>
      </c>
      <c r="F104" s="236" t="s">
        <v>644</v>
      </c>
      <c r="G104" s="237" t="s">
        <v>211</v>
      </c>
      <c r="H104" s="238">
        <v>232.92</v>
      </c>
      <c r="I104" s="239"/>
      <c r="J104" s="240">
        <f>ROUND(I104*H104,2)</f>
        <v>0</v>
      </c>
      <c r="K104" s="236" t="s">
        <v>623</v>
      </c>
      <c r="L104" s="241"/>
      <c r="M104" s="242" t="s">
        <v>43</v>
      </c>
      <c r="N104" s="243" t="s">
        <v>51</v>
      </c>
      <c r="O104" s="66"/>
      <c r="P104" s="191">
        <f>O104*H104</f>
        <v>0</v>
      </c>
      <c r="Q104" s="191">
        <v>1</v>
      </c>
      <c r="R104" s="191">
        <f>Q104*H104</f>
        <v>232.92</v>
      </c>
      <c r="S104" s="191">
        <v>0</v>
      </c>
      <c r="T104" s="192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3" t="s">
        <v>202</v>
      </c>
      <c r="AT104" s="193" t="s">
        <v>248</v>
      </c>
      <c r="AU104" s="193" t="s">
        <v>87</v>
      </c>
      <c r="AY104" s="18" t="s">
        <v>141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85</v>
      </c>
      <c r="BK104" s="194">
        <f>ROUND(I104*H104,2)</f>
        <v>0</v>
      </c>
      <c r="BL104" s="18" t="s">
        <v>148</v>
      </c>
      <c r="BM104" s="193" t="s">
        <v>645</v>
      </c>
    </row>
    <row r="105" spans="2:51" s="14" customFormat="1" ht="12">
      <c r="B105" s="211"/>
      <c r="C105" s="212"/>
      <c r="D105" s="202" t="s">
        <v>152</v>
      </c>
      <c r="E105" s="213" t="s">
        <v>43</v>
      </c>
      <c r="F105" s="214" t="s">
        <v>646</v>
      </c>
      <c r="G105" s="212"/>
      <c r="H105" s="215">
        <v>106.92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152</v>
      </c>
      <c r="AU105" s="221" t="s">
        <v>87</v>
      </c>
      <c r="AV105" s="14" t="s">
        <v>87</v>
      </c>
      <c r="AW105" s="14" t="s">
        <v>41</v>
      </c>
      <c r="AX105" s="14" t="s">
        <v>80</v>
      </c>
      <c r="AY105" s="221" t="s">
        <v>141</v>
      </c>
    </row>
    <row r="106" spans="2:51" s="14" customFormat="1" ht="12">
      <c r="B106" s="211"/>
      <c r="C106" s="212"/>
      <c r="D106" s="202" t="s">
        <v>152</v>
      </c>
      <c r="E106" s="213" t="s">
        <v>43</v>
      </c>
      <c r="F106" s="214" t="s">
        <v>647</v>
      </c>
      <c r="G106" s="212"/>
      <c r="H106" s="215">
        <v>126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152</v>
      </c>
      <c r="AU106" s="221" t="s">
        <v>87</v>
      </c>
      <c r="AV106" s="14" t="s">
        <v>87</v>
      </c>
      <c r="AW106" s="14" t="s">
        <v>41</v>
      </c>
      <c r="AX106" s="14" t="s">
        <v>80</v>
      </c>
      <c r="AY106" s="221" t="s">
        <v>141</v>
      </c>
    </row>
    <row r="107" spans="2:51" s="15" customFormat="1" ht="12">
      <c r="B107" s="223"/>
      <c r="C107" s="224"/>
      <c r="D107" s="202" t="s">
        <v>152</v>
      </c>
      <c r="E107" s="225" t="s">
        <v>43</v>
      </c>
      <c r="F107" s="226" t="s">
        <v>183</v>
      </c>
      <c r="G107" s="224"/>
      <c r="H107" s="227">
        <v>232.92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AT107" s="233" t="s">
        <v>152</v>
      </c>
      <c r="AU107" s="233" t="s">
        <v>87</v>
      </c>
      <c r="AV107" s="15" t="s">
        <v>148</v>
      </c>
      <c r="AW107" s="15" t="s">
        <v>41</v>
      </c>
      <c r="AX107" s="15" t="s">
        <v>85</v>
      </c>
      <c r="AY107" s="233" t="s">
        <v>141</v>
      </c>
    </row>
    <row r="108" spans="1:65" s="2" customFormat="1" ht="37.9" customHeight="1">
      <c r="A108" s="36"/>
      <c r="B108" s="37"/>
      <c r="C108" s="182" t="s">
        <v>196</v>
      </c>
      <c r="D108" s="182" t="s">
        <v>143</v>
      </c>
      <c r="E108" s="183" t="s">
        <v>648</v>
      </c>
      <c r="F108" s="184" t="s">
        <v>649</v>
      </c>
      <c r="G108" s="185" t="s">
        <v>187</v>
      </c>
      <c r="H108" s="186">
        <v>70</v>
      </c>
      <c r="I108" s="187"/>
      <c r="J108" s="188">
        <f>ROUND(I108*H108,2)</f>
        <v>0</v>
      </c>
      <c r="K108" s="184" t="s">
        <v>623</v>
      </c>
      <c r="L108" s="41"/>
      <c r="M108" s="189" t="s">
        <v>43</v>
      </c>
      <c r="N108" s="190" t="s">
        <v>51</v>
      </c>
      <c r="O108" s="66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3" t="s">
        <v>148</v>
      </c>
      <c r="AT108" s="193" t="s">
        <v>143</v>
      </c>
      <c r="AU108" s="193" t="s">
        <v>87</v>
      </c>
      <c r="AY108" s="18" t="s">
        <v>141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8" t="s">
        <v>85</v>
      </c>
      <c r="BK108" s="194">
        <f>ROUND(I108*H108,2)</f>
        <v>0</v>
      </c>
      <c r="BL108" s="18" t="s">
        <v>148</v>
      </c>
      <c r="BM108" s="193" t="s">
        <v>650</v>
      </c>
    </row>
    <row r="109" spans="2:51" s="13" customFormat="1" ht="12">
      <c r="B109" s="200"/>
      <c r="C109" s="201"/>
      <c r="D109" s="202" t="s">
        <v>152</v>
      </c>
      <c r="E109" s="203" t="s">
        <v>43</v>
      </c>
      <c r="F109" s="204" t="s">
        <v>651</v>
      </c>
      <c r="G109" s="201"/>
      <c r="H109" s="203" t="s">
        <v>43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152</v>
      </c>
      <c r="AU109" s="210" t="s">
        <v>87</v>
      </c>
      <c r="AV109" s="13" t="s">
        <v>85</v>
      </c>
      <c r="AW109" s="13" t="s">
        <v>41</v>
      </c>
      <c r="AX109" s="13" t="s">
        <v>80</v>
      </c>
      <c r="AY109" s="210" t="s">
        <v>141</v>
      </c>
    </row>
    <row r="110" spans="2:51" s="14" customFormat="1" ht="12">
      <c r="B110" s="211"/>
      <c r="C110" s="212"/>
      <c r="D110" s="202" t="s">
        <v>152</v>
      </c>
      <c r="E110" s="213" t="s">
        <v>43</v>
      </c>
      <c r="F110" s="214" t="s">
        <v>605</v>
      </c>
      <c r="G110" s="212"/>
      <c r="H110" s="215">
        <v>70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152</v>
      </c>
      <c r="AU110" s="221" t="s">
        <v>87</v>
      </c>
      <c r="AV110" s="14" t="s">
        <v>87</v>
      </c>
      <c r="AW110" s="14" t="s">
        <v>41</v>
      </c>
      <c r="AX110" s="14" t="s">
        <v>85</v>
      </c>
      <c r="AY110" s="221" t="s">
        <v>141</v>
      </c>
    </row>
    <row r="111" spans="1:65" s="2" customFormat="1" ht="44.25" customHeight="1">
      <c r="A111" s="36"/>
      <c r="B111" s="37"/>
      <c r="C111" s="182" t="s">
        <v>202</v>
      </c>
      <c r="D111" s="182" t="s">
        <v>143</v>
      </c>
      <c r="E111" s="183" t="s">
        <v>652</v>
      </c>
      <c r="F111" s="184" t="s">
        <v>653</v>
      </c>
      <c r="G111" s="185" t="s">
        <v>654</v>
      </c>
      <c r="H111" s="186">
        <v>0.028</v>
      </c>
      <c r="I111" s="187"/>
      <c r="J111" s="188">
        <f>ROUND(I111*H111,2)</f>
        <v>0</v>
      </c>
      <c r="K111" s="184" t="s">
        <v>623</v>
      </c>
      <c r="L111" s="41"/>
      <c r="M111" s="189" t="s">
        <v>43</v>
      </c>
      <c r="N111" s="190" t="s">
        <v>51</v>
      </c>
      <c r="O111" s="66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3" t="s">
        <v>148</v>
      </c>
      <c r="AT111" s="193" t="s">
        <v>143</v>
      </c>
      <c r="AU111" s="193" t="s">
        <v>87</v>
      </c>
      <c r="AY111" s="18" t="s">
        <v>141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8" t="s">
        <v>85</v>
      </c>
      <c r="BK111" s="194">
        <f>ROUND(I111*H111,2)</f>
        <v>0</v>
      </c>
      <c r="BL111" s="18" t="s">
        <v>148</v>
      </c>
      <c r="BM111" s="193" t="s">
        <v>655</v>
      </c>
    </row>
    <row r="112" spans="2:51" s="14" customFormat="1" ht="12">
      <c r="B112" s="211"/>
      <c r="C112" s="212"/>
      <c r="D112" s="202" t="s">
        <v>152</v>
      </c>
      <c r="E112" s="213" t="s">
        <v>43</v>
      </c>
      <c r="F112" s="214" t="s">
        <v>656</v>
      </c>
      <c r="G112" s="212"/>
      <c r="H112" s="215">
        <v>0.028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152</v>
      </c>
      <c r="AU112" s="221" t="s">
        <v>87</v>
      </c>
      <c r="AV112" s="14" t="s">
        <v>87</v>
      </c>
      <c r="AW112" s="14" t="s">
        <v>41</v>
      </c>
      <c r="AX112" s="14" t="s">
        <v>85</v>
      </c>
      <c r="AY112" s="221" t="s">
        <v>141</v>
      </c>
    </row>
    <row r="113" spans="1:65" s="2" customFormat="1" ht="16.5" customHeight="1">
      <c r="A113" s="36"/>
      <c r="B113" s="37"/>
      <c r="C113" s="234" t="s">
        <v>208</v>
      </c>
      <c r="D113" s="234" t="s">
        <v>248</v>
      </c>
      <c r="E113" s="235" t="s">
        <v>657</v>
      </c>
      <c r="F113" s="236" t="s">
        <v>658</v>
      </c>
      <c r="G113" s="237" t="s">
        <v>355</v>
      </c>
      <c r="H113" s="238">
        <v>11</v>
      </c>
      <c r="I113" s="239"/>
      <c r="J113" s="240">
        <f>ROUND(I113*H113,2)</f>
        <v>0</v>
      </c>
      <c r="K113" s="236" t="s">
        <v>623</v>
      </c>
      <c r="L113" s="241"/>
      <c r="M113" s="242" t="s">
        <v>43</v>
      </c>
      <c r="N113" s="243" t="s">
        <v>51</v>
      </c>
      <c r="O113" s="66"/>
      <c r="P113" s="191">
        <f>O113*H113</f>
        <v>0</v>
      </c>
      <c r="Q113" s="191">
        <v>0.327</v>
      </c>
      <c r="R113" s="191">
        <f>Q113*H113</f>
        <v>3.597</v>
      </c>
      <c r="S113" s="191">
        <v>0</v>
      </c>
      <c r="T113" s="192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3" t="s">
        <v>202</v>
      </c>
      <c r="AT113" s="193" t="s">
        <v>248</v>
      </c>
      <c r="AU113" s="193" t="s">
        <v>87</v>
      </c>
      <c r="AY113" s="18" t="s">
        <v>141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8" t="s">
        <v>85</v>
      </c>
      <c r="BK113" s="194">
        <f>ROUND(I113*H113,2)</f>
        <v>0</v>
      </c>
      <c r="BL113" s="18" t="s">
        <v>148</v>
      </c>
      <c r="BM113" s="193" t="s">
        <v>659</v>
      </c>
    </row>
    <row r="114" spans="1:65" s="2" customFormat="1" ht="49.15" customHeight="1">
      <c r="A114" s="36"/>
      <c r="B114" s="37"/>
      <c r="C114" s="182" t="s">
        <v>218</v>
      </c>
      <c r="D114" s="182" t="s">
        <v>143</v>
      </c>
      <c r="E114" s="183" t="s">
        <v>660</v>
      </c>
      <c r="F114" s="184" t="s">
        <v>661</v>
      </c>
      <c r="G114" s="185" t="s">
        <v>654</v>
      </c>
      <c r="H114" s="186">
        <v>0.028</v>
      </c>
      <c r="I114" s="187"/>
      <c r="J114" s="188">
        <f>ROUND(I114*H114,2)</f>
        <v>0</v>
      </c>
      <c r="K114" s="184" t="s">
        <v>623</v>
      </c>
      <c r="L114" s="41"/>
      <c r="M114" s="189" t="s">
        <v>43</v>
      </c>
      <c r="N114" s="190" t="s">
        <v>51</v>
      </c>
      <c r="O114" s="66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3" t="s">
        <v>148</v>
      </c>
      <c r="AT114" s="193" t="s">
        <v>143</v>
      </c>
      <c r="AU114" s="193" t="s">
        <v>87</v>
      </c>
      <c r="AY114" s="18" t="s">
        <v>141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8" t="s">
        <v>85</v>
      </c>
      <c r="BK114" s="194">
        <f>ROUND(I114*H114,2)</f>
        <v>0</v>
      </c>
      <c r="BL114" s="18" t="s">
        <v>148</v>
      </c>
      <c r="BM114" s="193" t="s">
        <v>662</v>
      </c>
    </row>
    <row r="115" spans="2:51" s="14" customFormat="1" ht="12">
      <c r="B115" s="211"/>
      <c r="C115" s="212"/>
      <c r="D115" s="202" t="s">
        <v>152</v>
      </c>
      <c r="E115" s="213" t="s">
        <v>43</v>
      </c>
      <c r="F115" s="214" t="s">
        <v>656</v>
      </c>
      <c r="G115" s="212"/>
      <c r="H115" s="215">
        <v>0.028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152</v>
      </c>
      <c r="AU115" s="221" t="s">
        <v>87</v>
      </c>
      <c r="AV115" s="14" t="s">
        <v>87</v>
      </c>
      <c r="AW115" s="14" t="s">
        <v>41</v>
      </c>
      <c r="AX115" s="14" t="s">
        <v>85</v>
      </c>
      <c r="AY115" s="221" t="s">
        <v>141</v>
      </c>
    </row>
    <row r="116" spans="1:65" s="2" customFormat="1" ht="24.2" customHeight="1">
      <c r="A116" s="36"/>
      <c r="B116" s="37"/>
      <c r="C116" s="182" t="s">
        <v>223</v>
      </c>
      <c r="D116" s="182" t="s">
        <v>143</v>
      </c>
      <c r="E116" s="183" t="s">
        <v>663</v>
      </c>
      <c r="F116" s="184" t="s">
        <v>664</v>
      </c>
      <c r="G116" s="185" t="s">
        <v>355</v>
      </c>
      <c r="H116" s="186">
        <v>4</v>
      </c>
      <c r="I116" s="187"/>
      <c r="J116" s="188">
        <f>ROUND(I116*H116,2)</f>
        <v>0</v>
      </c>
      <c r="K116" s="184" t="s">
        <v>623</v>
      </c>
      <c r="L116" s="41"/>
      <c r="M116" s="189" t="s">
        <v>43</v>
      </c>
      <c r="N116" s="190" t="s">
        <v>51</v>
      </c>
      <c r="O116" s="66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3" t="s">
        <v>148</v>
      </c>
      <c r="AT116" s="193" t="s">
        <v>143</v>
      </c>
      <c r="AU116" s="193" t="s">
        <v>87</v>
      </c>
      <c r="AY116" s="18" t="s">
        <v>141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8" t="s">
        <v>85</v>
      </c>
      <c r="BK116" s="194">
        <f>ROUND(I116*H116,2)</f>
        <v>0</v>
      </c>
      <c r="BL116" s="18" t="s">
        <v>148</v>
      </c>
      <c r="BM116" s="193" t="s">
        <v>665</v>
      </c>
    </row>
    <row r="117" spans="1:47" s="2" customFormat="1" ht="19.5">
      <c r="A117" s="36"/>
      <c r="B117" s="37"/>
      <c r="C117" s="38"/>
      <c r="D117" s="202" t="s">
        <v>171</v>
      </c>
      <c r="E117" s="38"/>
      <c r="F117" s="222" t="s">
        <v>666</v>
      </c>
      <c r="G117" s="38"/>
      <c r="H117" s="38"/>
      <c r="I117" s="197"/>
      <c r="J117" s="38"/>
      <c r="K117" s="38"/>
      <c r="L117" s="41"/>
      <c r="M117" s="198"/>
      <c r="N117" s="199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171</v>
      </c>
      <c r="AU117" s="18" t="s">
        <v>87</v>
      </c>
    </row>
    <row r="118" spans="2:51" s="14" customFormat="1" ht="12">
      <c r="B118" s="211"/>
      <c r="C118" s="212"/>
      <c r="D118" s="202" t="s">
        <v>152</v>
      </c>
      <c r="E118" s="213" t="s">
        <v>43</v>
      </c>
      <c r="F118" s="214" t="s">
        <v>148</v>
      </c>
      <c r="G118" s="212"/>
      <c r="H118" s="215">
        <v>4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152</v>
      </c>
      <c r="AU118" s="221" t="s">
        <v>87</v>
      </c>
      <c r="AV118" s="14" t="s">
        <v>87</v>
      </c>
      <c r="AW118" s="14" t="s">
        <v>41</v>
      </c>
      <c r="AX118" s="14" t="s">
        <v>85</v>
      </c>
      <c r="AY118" s="221" t="s">
        <v>141</v>
      </c>
    </row>
    <row r="119" spans="1:65" s="2" customFormat="1" ht="66.75" customHeight="1">
      <c r="A119" s="36"/>
      <c r="B119" s="37"/>
      <c r="C119" s="182" t="s">
        <v>229</v>
      </c>
      <c r="D119" s="182" t="s">
        <v>143</v>
      </c>
      <c r="E119" s="183" t="s">
        <v>667</v>
      </c>
      <c r="F119" s="184" t="s">
        <v>668</v>
      </c>
      <c r="G119" s="185" t="s">
        <v>654</v>
      </c>
      <c r="H119" s="186">
        <v>3.2</v>
      </c>
      <c r="I119" s="187"/>
      <c r="J119" s="188">
        <f>ROUND(I119*H119,2)</f>
        <v>0</v>
      </c>
      <c r="K119" s="184" t="s">
        <v>623</v>
      </c>
      <c r="L119" s="41"/>
      <c r="M119" s="189" t="s">
        <v>43</v>
      </c>
      <c r="N119" s="190" t="s">
        <v>51</v>
      </c>
      <c r="O119" s="66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3" t="s">
        <v>148</v>
      </c>
      <c r="AT119" s="193" t="s">
        <v>143</v>
      </c>
      <c r="AU119" s="193" t="s">
        <v>87</v>
      </c>
      <c r="AY119" s="18" t="s">
        <v>141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8" t="s">
        <v>85</v>
      </c>
      <c r="BK119" s="194">
        <f>ROUND(I119*H119,2)</f>
        <v>0</v>
      </c>
      <c r="BL119" s="18" t="s">
        <v>148</v>
      </c>
      <c r="BM119" s="193" t="s">
        <v>669</v>
      </c>
    </row>
    <row r="120" spans="1:47" s="2" customFormat="1" ht="19.5">
      <c r="A120" s="36"/>
      <c r="B120" s="37"/>
      <c r="C120" s="38"/>
      <c r="D120" s="202" t="s">
        <v>171</v>
      </c>
      <c r="E120" s="38"/>
      <c r="F120" s="222" t="s">
        <v>670</v>
      </c>
      <c r="G120" s="38"/>
      <c r="H120" s="38"/>
      <c r="I120" s="197"/>
      <c r="J120" s="38"/>
      <c r="K120" s="38"/>
      <c r="L120" s="41"/>
      <c r="M120" s="198"/>
      <c r="N120" s="199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171</v>
      </c>
      <c r="AU120" s="18" t="s">
        <v>87</v>
      </c>
    </row>
    <row r="121" spans="2:51" s="14" customFormat="1" ht="12">
      <c r="B121" s="211"/>
      <c r="C121" s="212"/>
      <c r="D121" s="202" t="s">
        <v>152</v>
      </c>
      <c r="E121" s="213" t="s">
        <v>43</v>
      </c>
      <c r="F121" s="214" t="s">
        <v>671</v>
      </c>
      <c r="G121" s="212"/>
      <c r="H121" s="215">
        <v>3.2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152</v>
      </c>
      <c r="AU121" s="221" t="s">
        <v>87</v>
      </c>
      <c r="AV121" s="14" t="s">
        <v>87</v>
      </c>
      <c r="AW121" s="14" t="s">
        <v>41</v>
      </c>
      <c r="AX121" s="14" t="s">
        <v>85</v>
      </c>
      <c r="AY121" s="221" t="s">
        <v>141</v>
      </c>
    </row>
    <row r="122" spans="1:65" s="2" customFormat="1" ht="55.5" customHeight="1">
      <c r="A122" s="36"/>
      <c r="B122" s="37"/>
      <c r="C122" s="182" t="s">
        <v>234</v>
      </c>
      <c r="D122" s="182" t="s">
        <v>143</v>
      </c>
      <c r="E122" s="183" t="s">
        <v>672</v>
      </c>
      <c r="F122" s="184" t="s">
        <v>673</v>
      </c>
      <c r="G122" s="185" t="s">
        <v>674</v>
      </c>
      <c r="H122" s="186">
        <v>4</v>
      </c>
      <c r="I122" s="187"/>
      <c r="J122" s="188">
        <f>ROUND(I122*H122,2)</f>
        <v>0</v>
      </c>
      <c r="K122" s="184" t="s">
        <v>623</v>
      </c>
      <c r="L122" s="41"/>
      <c r="M122" s="189" t="s">
        <v>43</v>
      </c>
      <c r="N122" s="190" t="s">
        <v>51</v>
      </c>
      <c r="O122" s="66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3" t="s">
        <v>148</v>
      </c>
      <c r="AT122" s="193" t="s">
        <v>143</v>
      </c>
      <c r="AU122" s="193" t="s">
        <v>87</v>
      </c>
      <c r="AY122" s="18" t="s">
        <v>141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8" t="s">
        <v>85</v>
      </c>
      <c r="BK122" s="194">
        <f>ROUND(I122*H122,2)</f>
        <v>0</v>
      </c>
      <c r="BL122" s="18" t="s">
        <v>148</v>
      </c>
      <c r="BM122" s="193" t="s">
        <v>675</v>
      </c>
    </row>
    <row r="123" spans="1:65" s="2" customFormat="1" ht="49.15" customHeight="1">
      <c r="A123" s="36"/>
      <c r="B123" s="37"/>
      <c r="C123" s="182" t="s">
        <v>166</v>
      </c>
      <c r="D123" s="182" t="s">
        <v>143</v>
      </c>
      <c r="E123" s="183" t="s">
        <v>676</v>
      </c>
      <c r="F123" s="184" t="s">
        <v>677</v>
      </c>
      <c r="G123" s="185" t="s">
        <v>674</v>
      </c>
      <c r="H123" s="186">
        <v>2</v>
      </c>
      <c r="I123" s="187"/>
      <c r="J123" s="188">
        <f>ROUND(I123*H123,2)</f>
        <v>0</v>
      </c>
      <c r="K123" s="184" t="s">
        <v>623</v>
      </c>
      <c r="L123" s="41"/>
      <c r="M123" s="189" t="s">
        <v>43</v>
      </c>
      <c r="N123" s="190" t="s">
        <v>51</v>
      </c>
      <c r="O123" s="66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3" t="s">
        <v>148</v>
      </c>
      <c r="AT123" s="193" t="s">
        <v>143</v>
      </c>
      <c r="AU123" s="193" t="s">
        <v>87</v>
      </c>
      <c r="AY123" s="18" t="s">
        <v>141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85</v>
      </c>
      <c r="BK123" s="194">
        <f>ROUND(I123*H123,2)</f>
        <v>0</v>
      </c>
      <c r="BL123" s="18" t="s">
        <v>148</v>
      </c>
      <c r="BM123" s="193" t="s">
        <v>678</v>
      </c>
    </row>
    <row r="124" spans="2:51" s="14" customFormat="1" ht="12">
      <c r="B124" s="211"/>
      <c r="C124" s="212"/>
      <c r="D124" s="202" t="s">
        <v>152</v>
      </c>
      <c r="E124" s="213" t="s">
        <v>43</v>
      </c>
      <c r="F124" s="214" t="s">
        <v>87</v>
      </c>
      <c r="G124" s="212"/>
      <c r="H124" s="215">
        <v>2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152</v>
      </c>
      <c r="AU124" s="221" t="s">
        <v>87</v>
      </c>
      <c r="AV124" s="14" t="s">
        <v>87</v>
      </c>
      <c r="AW124" s="14" t="s">
        <v>41</v>
      </c>
      <c r="AX124" s="14" t="s">
        <v>85</v>
      </c>
      <c r="AY124" s="221" t="s">
        <v>141</v>
      </c>
    </row>
    <row r="125" spans="1:65" s="2" customFormat="1" ht="55.5" customHeight="1">
      <c r="A125" s="36"/>
      <c r="B125" s="37"/>
      <c r="C125" s="182" t="s">
        <v>8</v>
      </c>
      <c r="D125" s="182" t="s">
        <v>143</v>
      </c>
      <c r="E125" s="183" t="s">
        <v>679</v>
      </c>
      <c r="F125" s="184" t="s">
        <v>680</v>
      </c>
      <c r="G125" s="185" t="s">
        <v>162</v>
      </c>
      <c r="H125" s="186">
        <v>300</v>
      </c>
      <c r="I125" s="187"/>
      <c r="J125" s="188">
        <f>ROUND(I125*H125,2)</f>
        <v>0</v>
      </c>
      <c r="K125" s="184" t="s">
        <v>623</v>
      </c>
      <c r="L125" s="41"/>
      <c r="M125" s="189" t="s">
        <v>43</v>
      </c>
      <c r="N125" s="190" t="s">
        <v>51</v>
      </c>
      <c r="O125" s="66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3" t="s">
        <v>148</v>
      </c>
      <c r="AT125" s="193" t="s">
        <v>143</v>
      </c>
      <c r="AU125" s="193" t="s">
        <v>87</v>
      </c>
      <c r="AY125" s="18" t="s">
        <v>141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8" t="s">
        <v>85</v>
      </c>
      <c r="BK125" s="194">
        <f>ROUND(I125*H125,2)</f>
        <v>0</v>
      </c>
      <c r="BL125" s="18" t="s">
        <v>148</v>
      </c>
      <c r="BM125" s="193" t="s">
        <v>681</v>
      </c>
    </row>
    <row r="126" spans="2:51" s="14" customFormat="1" ht="12">
      <c r="B126" s="211"/>
      <c r="C126" s="212"/>
      <c r="D126" s="202" t="s">
        <v>152</v>
      </c>
      <c r="E126" s="213" t="s">
        <v>43</v>
      </c>
      <c r="F126" s="214" t="s">
        <v>682</v>
      </c>
      <c r="G126" s="212"/>
      <c r="H126" s="215">
        <v>300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152</v>
      </c>
      <c r="AU126" s="221" t="s">
        <v>87</v>
      </c>
      <c r="AV126" s="14" t="s">
        <v>87</v>
      </c>
      <c r="AW126" s="14" t="s">
        <v>41</v>
      </c>
      <c r="AX126" s="14" t="s">
        <v>85</v>
      </c>
      <c r="AY126" s="221" t="s">
        <v>141</v>
      </c>
    </row>
    <row r="127" spans="2:63" s="12" customFormat="1" ht="25.9" customHeight="1">
      <c r="B127" s="166"/>
      <c r="C127" s="167"/>
      <c r="D127" s="168" t="s">
        <v>79</v>
      </c>
      <c r="E127" s="169" t="s">
        <v>683</v>
      </c>
      <c r="F127" s="169" t="s">
        <v>684</v>
      </c>
      <c r="G127" s="167"/>
      <c r="H127" s="167"/>
      <c r="I127" s="170"/>
      <c r="J127" s="171">
        <f>BK127</f>
        <v>0</v>
      </c>
      <c r="K127" s="167"/>
      <c r="L127" s="172"/>
      <c r="M127" s="173"/>
      <c r="N127" s="174"/>
      <c r="O127" s="174"/>
      <c r="P127" s="175">
        <f>SUM(P128:P137)</f>
        <v>0</v>
      </c>
      <c r="Q127" s="174"/>
      <c r="R127" s="175">
        <f>SUM(R128:R137)</f>
        <v>0</v>
      </c>
      <c r="S127" s="174"/>
      <c r="T127" s="176">
        <f>SUM(T128:T137)</f>
        <v>0</v>
      </c>
      <c r="AR127" s="177" t="s">
        <v>148</v>
      </c>
      <c r="AT127" s="178" t="s">
        <v>79</v>
      </c>
      <c r="AU127" s="178" t="s">
        <v>80</v>
      </c>
      <c r="AY127" s="177" t="s">
        <v>141</v>
      </c>
      <c r="BK127" s="179">
        <f>SUM(BK128:BK137)</f>
        <v>0</v>
      </c>
    </row>
    <row r="128" spans="1:65" s="2" customFormat="1" ht="114.95" customHeight="1">
      <c r="A128" s="36"/>
      <c r="B128" s="37"/>
      <c r="C128" s="182" t="s">
        <v>253</v>
      </c>
      <c r="D128" s="182" t="s">
        <v>143</v>
      </c>
      <c r="E128" s="183" t="s">
        <v>685</v>
      </c>
      <c r="F128" s="184" t="s">
        <v>686</v>
      </c>
      <c r="G128" s="185" t="s">
        <v>211</v>
      </c>
      <c r="H128" s="186">
        <v>212.824</v>
      </c>
      <c r="I128" s="187"/>
      <c r="J128" s="188">
        <f>ROUND(I128*H128,2)</f>
        <v>0</v>
      </c>
      <c r="K128" s="184" t="s">
        <v>623</v>
      </c>
      <c r="L128" s="41"/>
      <c r="M128" s="189" t="s">
        <v>43</v>
      </c>
      <c r="N128" s="190" t="s">
        <v>51</v>
      </c>
      <c r="O128" s="66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3" t="s">
        <v>687</v>
      </c>
      <c r="AT128" s="193" t="s">
        <v>143</v>
      </c>
      <c r="AU128" s="193" t="s">
        <v>85</v>
      </c>
      <c r="AY128" s="18" t="s">
        <v>141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8" t="s">
        <v>85</v>
      </c>
      <c r="BK128" s="194">
        <f>ROUND(I128*H128,2)</f>
        <v>0</v>
      </c>
      <c r="BL128" s="18" t="s">
        <v>687</v>
      </c>
      <c r="BM128" s="193" t="s">
        <v>688</v>
      </c>
    </row>
    <row r="129" spans="2:51" s="13" customFormat="1" ht="12">
      <c r="B129" s="200"/>
      <c r="C129" s="201"/>
      <c r="D129" s="202" t="s">
        <v>152</v>
      </c>
      <c r="E129" s="203" t="s">
        <v>43</v>
      </c>
      <c r="F129" s="204" t="s">
        <v>689</v>
      </c>
      <c r="G129" s="201"/>
      <c r="H129" s="203" t="s">
        <v>43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152</v>
      </c>
      <c r="AU129" s="210" t="s">
        <v>85</v>
      </c>
      <c r="AV129" s="13" t="s">
        <v>85</v>
      </c>
      <c r="AW129" s="13" t="s">
        <v>41</v>
      </c>
      <c r="AX129" s="13" t="s">
        <v>80</v>
      </c>
      <c r="AY129" s="210" t="s">
        <v>141</v>
      </c>
    </row>
    <row r="130" spans="2:51" s="14" customFormat="1" ht="12">
      <c r="B130" s="211"/>
      <c r="C130" s="212"/>
      <c r="D130" s="202" t="s">
        <v>152</v>
      </c>
      <c r="E130" s="213" t="s">
        <v>43</v>
      </c>
      <c r="F130" s="214" t="s">
        <v>690</v>
      </c>
      <c r="G130" s="212"/>
      <c r="H130" s="215">
        <v>95.04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152</v>
      </c>
      <c r="AU130" s="221" t="s">
        <v>85</v>
      </c>
      <c r="AV130" s="14" t="s">
        <v>87</v>
      </c>
      <c r="AW130" s="14" t="s">
        <v>41</v>
      </c>
      <c r="AX130" s="14" t="s">
        <v>80</v>
      </c>
      <c r="AY130" s="221" t="s">
        <v>141</v>
      </c>
    </row>
    <row r="131" spans="2:51" s="13" customFormat="1" ht="12">
      <c r="B131" s="200"/>
      <c r="C131" s="201"/>
      <c r="D131" s="202" t="s">
        <v>152</v>
      </c>
      <c r="E131" s="203" t="s">
        <v>43</v>
      </c>
      <c r="F131" s="204" t="s">
        <v>691</v>
      </c>
      <c r="G131" s="201"/>
      <c r="H131" s="203" t="s">
        <v>43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152</v>
      </c>
      <c r="AU131" s="210" t="s">
        <v>85</v>
      </c>
      <c r="AV131" s="13" t="s">
        <v>85</v>
      </c>
      <c r="AW131" s="13" t="s">
        <v>41</v>
      </c>
      <c r="AX131" s="13" t="s">
        <v>80</v>
      </c>
      <c r="AY131" s="210" t="s">
        <v>141</v>
      </c>
    </row>
    <row r="132" spans="2:51" s="14" customFormat="1" ht="12">
      <c r="B132" s="211"/>
      <c r="C132" s="212"/>
      <c r="D132" s="202" t="s">
        <v>152</v>
      </c>
      <c r="E132" s="213" t="s">
        <v>43</v>
      </c>
      <c r="F132" s="214" t="s">
        <v>692</v>
      </c>
      <c r="G132" s="212"/>
      <c r="H132" s="215">
        <v>117.784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152</v>
      </c>
      <c r="AU132" s="221" t="s">
        <v>85</v>
      </c>
      <c r="AV132" s="14" t="s">
        <v>87</v>
      </c>
      <c r="AW132" s="14" t="s">
        <v>41</v>
      </c>
      <c r="AX132" s="14" t="s">
        <v>80</v>
      </c>
      <c r="AY132" s="221" t="s">
        <v>141</v>
      </c>
    </row>
    <row r="133" spans="2:51" s="15" customFormat="1" ht="12">
      <c r="B133" s="223"/>
      <c r="C133" s="224"/>
      <c r="D133" s="202" t="s">
        <v>152</v>
      </c>
      <c r="E133" s="225" t="s">
        <v>43</v>
      </c>
      <c r="F133" s="226" t="s">
        <v>183</v>
      </c>
      <c r="G133" s="224"/>
      <c r="H133" s="227">
        <v>212.824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152</v>
      </c>
      <c r="AU133" s="233" t="s">
        <v>85</v>
      </c>
      <c r="AV133" s="15" t="s">
        <v>148</v>
      </c>
      <c r="AW133" s="15" t="s">
        <v>41</v>
      </c>
      <c r="AX133" s="15" t="s">
        <v>85</v>
      </c>
      <c r="AY133" s="233" t="s">
        <v>141</v>
      </c>
    </row>
    <row r="134" spans="1:65" s="2" customFormat="1" ht="44.25" customHeight="1">
      <c r="A134" s="36"/>
      <c r="B134" s="37"/>
      <c r="C134" s="182" t="s">
        <v>258</v>
      </c>
      <c r="D134" s="182" t="s">
        <v>143</v>
      </c>
      <c r="E134" s="183" t="s">
        <v>693</v>
      </c>
      <c r="F134" s="184" t="s">
        <v>694</v>
      </c>
      <c r="G134" s="185" t="s">
        <v>211</v>
      </c>
      <c r="H134" s="186">
        <v>95.04</v>
      </c>
      <c r="I134" s="187"/>
      <c r="J134" s="188">
        <f>ROUND(I134*H134,2)</f>
        <v>0</v>
      </c>
      <c r="K134" s="184" t="s">
        <v>623</v>
      </c>
      <c r="L134" s="41"/>
      <c r="M134" s="189" t="s">
        <v>43</v>
      </c>
      <c r="N134" s="190" t="s">
        <v>51</v>
      </c>
      <c r="O134" s="66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3" t="s">
        <v>687</v>
      </c>
      <c r="AT134" s="193" t="s">
        <v>143</v>
      </c>
      <c r="AU134" s="193" t="s">
        <v>85</v>
      </c>
      <c r="AY134" s="18" t="s">
        <v>141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8" t="s">
        <v>85</v>
      </c>
      <c r="BK134" s="194">
        <f>ROUND(I134*H134,2)</f>
        <v>0</v>
      </c>
      <c r="BL134" s="18" t="s">
        <v>687</v>
      </c>
      <c r="BM134" s="193" t="s">
        <v>695</v>
      </c>
    </row>
    <row r="135" spans="2:51" s="13" customFormat="1" ht="12">
      <c r="B135" s="200"/>
      <c r="C135" s="201"/>
      <c r="D135" s="202" t="s">
        <v>152</v>
      </c>
      <c r="E135" s="203" t="s">
        <v>43</v>
      </c>
      <c r="F135" s="204" t="s">
        <v>696</v>
      </c>
      <c r="G135" s="201"/>
      <c r="H135" s="203" t="s">
        <v>43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152</v>
      </c>
      <c r="AU135" s="210" t="s">
        <v>85</v>
      </c>
      <c r="AV135" s="13" t="s">
        <v>85</v>
      </c>
      <c r="AW135" s="13" t="s">
        <v>41</v>
      </c>
      <c r="AX135" s="13" t="s">
        <v>80</v>
      </c>
      <c r="AY135" s="210" t="s">
        <v>141</v>
      </c>
    </row>
    <row r="136" spans="2:51" s="14" customFormat="1" ht="12">
      <c r="B136" s="211"/>
      <c r="C136" s="212"/>
      <c r="D136" s="202" t="s">
        <v>152</v>
      </c>
      <c r="E136" s="213" t="s">
        <v>43</v>
      </c>
      <c r="F136" s="214" t="s">
        <v>690</v>
      </c>
      <c r="G136" s="212"/>
      <c r="H136" s="215">
        <v>95.04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152</v>
      </c>
      <c r="AU136" s="221" t="s">
        <v>85</v>
      </c>
      <c r="AV136" s="14" t="s">
        <v>87</v>
      </c>
      <c r="AW136" s="14" t="s">
        <v>41</v>
      </c>
      <c r="AX136" s="14" t="s">
        <v>80</v>
      </c>
      <c r="AY136" s="221" t="s">
        <v>141</v>
      </c>
    </row>
    <row r="137" spans="2:51" s="15" customFormat="1" ht="12">
      <c r="B137" s="223"/>
      <c r="C137" s="224"/>
      <c r="D137" s="202" t="s">
        <v>152</v>
      </c>
      <c r="E137" s="225" t="s">
        <v>43</v>
      </c>
      <c r="F137" s="226" t="s">
        <v>183</v>
      </c>
      <c r="G137" s="224"/>
      <c r="H137" s="227">
        <v>95.04</v>
      </c>
      <c r="I137" s="228"/>
      <c r="J137" s="224"/>
      <c r="K137" s="224"/>
      <c r="L137" s="229"/>
      <c r="M137" s="248"/>
      <c r="N137" s="249"/>
      <c r="O137" s="249"/>
      <c r="P137" s="249"/>
      <c r="Q137" s="249"/>
      <c r="R137" s="249"/>
      <c r="S137" s="249"/>
      <c r="T137" s="250"/>
      <c r="AT137" s="233" t="s">
        <v>152</v>
      </c>
      <c r="AU137" s="233" t="s">
        <v>85</v>
      </c>
      <c r="AV137" s="15" t="s">
        <v>148</v>
      </c>
      <c r="AW137" s="15" t="s">
        <v>41</v>
      </c>
      <c r="AX137" s="15" t="s">
        <v>85</v>
      </c>
      <c r="AY137" s="233" t="s">
        <v>141</v>
      </c>
    </row>
    <row r="138" spans="1:31" s="2" customFormat="1" ht="6.95" customHeight="1">
      <c r="A138" s="36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41"/>
      <c r="M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</sheetData>
  <sheetProtection algorithmName="SHA-512" hashValue="knybXVCaxiJrNZud9riFAAnh3B0rLKUb0fbjYISDzxRhu3KWzaPP5oGZnYgG4c5B5dWE3p1isOiY8KzBHqsapw==" saltValue="azwUJIUwM8/LUpOzS7zP+vzVYrm1YvGt3/yKJqbqnbiuwmHqD6yPR8bX+Pfr+w1CDtmGNhGqFXuYX064WjqA5A==" spinCount="100000" sheet="1" objects="1" scenarios="1" formatColumns="0" formatRows="0" autoFilter="0"/>
  <autoFilter ref="C87:K13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8" t="s">
        <v>98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87</v>
      </c>
    </row>
    <row r="4" spans="2:46" s="1" customFormat="1" ht="24.95" customHeight="1">
      <c r="B4" s="21"/>
      <c r="D4" s="112" t="s">
        <v>102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80" t="str">
        <f>'Rekapitulace zakázky'!K6</f>
        <v>SO 01 - Oprava mostu v km 10,764 na trati Kutná Hora-Zruč n/S</v>
      </c>
      <c r="F7" s="381"/>
      <c r="G7" s="381"/>
      <c r="H7" s="381"/>
      <c r="L7" s="21"/>
    </row>
    <row r="8" spans="2:12" s="1" customFormat="1" ht="12" customHeight="1">
      <c r="B8" s="21"/>
      <c r="D8" s="114" t="s">
        <v>103</v>
      </c>
      <c r="L8" s="21"/>
    </row>
    <row r="9" spans="1:31" s="2" customFormat="1" ht="16.5" customHeight="1">
      <c r="A9" s="36"/>
      <c r="B9" s="41"/>
      <c r="C9" s="36"/>
      <c r="D9" s="36"/>
      <c r="E9" s="380" t="s">
        <v>104</v>
      </c>
      <c r="F9" s="382"/>
      <c r="G9" s="382"/>
      <c r="H9" s="38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3" t="s">
        <v>697</v>
      </c>
      <c r="F11" s="382"/>
      <c r="G11" s="382"/>
      <c r="H11" s="38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zakázky'!AN8</f>
        <v>23. 11. 2022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117" t="s">
        <v>25</v>
      </c>
      <c r="E15" s="36"/>
      <c r="F15" s="118" t="s">
        <v>107</v>
      </c>
      <c r="G15" s="36"/>
      <c r="H15" s="36"/>
      <c r="I15" s="117" t="s">
        <v>27</v>
      </c>
      <c r="J15" s="118" t="s">
        <v>28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29</v>
      </c>
      <c r="E16" s="36"/>
      <c r="F16" s="36"/>
      <c r="G16" s="36"/>
      <c r="H16" s="36"/>
      <c r="I16" s="114" t="s">
        <v>30</v>
      </c>
      <c r="J16" s="105" t="s">
        <v>31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4" t="s">
        <v>33</v>
      </c>
      <c r="J17" s="105" t="s">
        <v>34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35</v>
      </c>
      <c r="E19" s="36"/>
      <c r="F19" s="36"/>
      <c r="G19" s="36"/>
      <c r="H19" s="36"/>
      <c r="I19" s="114" t="s">
        <v>30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4" t="str">
        <f>'Rekapitulace zakázky'!E14</f>
        <v>Vyplň údaj</v>
      </c>
      <c r="F20" s="385"/>
      <c r="G20" s="385"/>
      <c r="H20" s="385"/>
      <c r="I20" s="114" t="s">
        <v>33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37</v>
      </c>
      <c r="E22" s="36"/>
      <c r="F22" s="36"/>
      <c r="G22" s="36"/>
      <c r="H22" s="36"/>
      <c r="I22" s="114" t="s">
        <v>30</v>
      </c>
      <c r="J22" s="105" t="s">
        <v>38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39</v>
      </c>
      <c r="F23" s="36"/>
      <c r="G23" s="36"/>
      <c r="H23" s="36"/>
      <c r="I23" s="114" t="s">
        <v>33</v>
      </c>
      <c r="J23" s="105" t="s">
        <v>40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42</v>
      </c>
      <c r="E25" s="36"/>
      <c r="F25" s="36"/>
      <c r="G25" s="36"/>
      <c r="H25" s="36"/>
      <c r="I25" s="114" t="s">
        <v>30</v>
      </c>
      <c r="J25" s="105" t="str">
        <f>IF('Rekapitulace zakázky'!AN19="","",'Rekapitulace zakázky'!AN19)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zakázky'!E20="","",'Rekapitulace zakázky'!E20)</f>
        <v xml:space="preserve"> </v>
      </c>
      <c r="F26" s="36"/>
      <c r="G26" s="36"/>
      <c r="H26" s="36"/>
      <c r="I26" s="114" t="s">
        <v>33</v>
      </c>
      <c r="J26" s="105" t="str">
        <f>IF('Rekapitulace zakázky'!AN20="","",'Rekapitulace zakázky'!AN20)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9"/>
      <c r="B29" s="120"/>
      <c r="C29" s="119"/>
      <c r="D29" s="119"/>
      <c r="E29" s="386" t="s">
        <v>43</v>
      </c>
      <c r="F29" s="386"/>
      <c r="G29" s="386"/>
      <c r="H29" s="386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46</v>
      </c>
      <c r="E32" s="36"/>
      <c r="F32" s="36"/>
      <c r="G32" s="36"/>
      <c r="H32" s="36"/>
      <c r="I32" s="36"/>
      <c r="J32" s="124">
        <f>ROUND(J91,2)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48</v>
      </c>
      <c r="G34" s="36"/>
      <c r="H34" s="36"/>
      <c r="I34" s="125" t="s">
        <v>47</v>
      </c>
      <c r="J34" s="125" t="s">
        <v>49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50</v>
      </c>
      <c r="E35" s="114" t="s">
        <v>51</v>
      </c>
      <c r="F35" s="127">
        <f>ROUND((SUM(BE91:BE126)),2)</f>
        <v>0</v>
      </c>
      <c r="G35" s="36"/>
      <c r="H35" s="36"/>
      <c r="I35" s="128">
        <v>0.21</v>
      </c>
      <c r="J35" s="127">
        <f>ROUND(((SUM(BE91:BE126))*I35),2)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52</v>
      </c>
      <c r="F36" s="127">
        <f>ROUND((SUM(BF91:BF126)),2)</f>
        <v>0</v>
      </c>
      <c r="G36" s="36"/>
      <c r="H36" s="36"/>
      <c r="I36" s="128">
        <v>0.15</v>
      </c>
      <c r="J36" s="127">
        <f>ROUND(((SUM(BF91:BF126))*I36),2)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53</v>
      </c>
      <c r="F37" s="127">
        <f>ROUND((SUM(BG91:BG126)),2)</f>
        <v>0</v>
      </c>
      <c r="G37" s="36"/>
      <c r="H37" s="36"/>
      <c r="I37" s="128">
        <v>0.21</v>
      </c>
      <c r="J37" s="127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54</v>
      </c>
      <c r="F38" s="127">
        <f>ROUND((SUM(BH91:BH126)),2)</f>
        <v>0</v>
      </c>
      <c r="G38" s="36"/>
      <c r="H38" s="36"/>
      <c r="I38" s="128">
        <v>0.15</v>
      </c>
      <c r="J38" s="127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55</v>
      </c>
      <c r="F39" s="127">
        <f>ROUND((SUM(BI91:BI126)),2)</f>
        <v>0</v>
      </c>
      <c r="G39" s="36"/>
      <c r="H39" s="36"/>
      <c r="I39" s="128">
        <v>0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56</v>
      </c>
      <c r="E41" s="131"/>
      <c r="F41" s="131"/>
      <c r="G41" s="132" t="s">
        <v>57</v>
      </c>
      <c r="H41" s="133" t="s">
        <v>58</v>
      </c>
      <c r="I41" s="131"/>
      <c r="J41" s="134">
        <f>SUM(J32:J39)</f>
        <v>0</v>
      </c>
      <c r="K41" s="135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108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8" t="str">
        <f>E7</f>
        <v>SO 01 - Oprava mostu v km 10,764 na trati Kutná Hora-Zruč n/S</v>
      </c>
      <c r="F50" s="379"/>
      <c r="G50" s="379"/>
      <c r="H50" s="379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78" t="s">
        <v>104</v>
      </c>
      <c r="F52" s="377"/>
      <c r="G52" s="377"/>
      <c r="H52" s="37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54" t="str">
        <f>E11</f>
        <v>22-07-3 - SO 01 - 001.3 - Oprava mostu v km 10,764 na trati Kutná Hora-Zruč n/S_VRN</v>
      </c>
      <c r="F54" s="377"/>
      <c r="G54" s="377"/>
      <c r="H54" s="37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8" t="str">
        <f>F14</f>
        <v xml:space="preserve"> </v>
      </c>
      <c r="G56" s="38"/>
      <c r="H56" s="38"/>
      <c r="I56" s="30" t="s">
        <v>23</v>
      </c>
      <c r="J56" s="61" t="str">
        <f>IF(J14="","",J14)</f>
        <v>23. 11. 2022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29</v>
      </c>
      <c r="D58" s="38"/>
      <c r="E58" s="38"/>
      <c r="F58" s="28" t="str">
        <f>E17</f>
        <v>Správa železnic, státní organizace</v>
      </c>
      <c r="G58" s="38"/>
      <c r="H58" s="38"/>
      <c r="I58" s="30" t="s">
        <v>37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35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109</v>
      </c>
      <c r="D61" s="141"/>
      <c r="E61" s="141"/>
      <c r="F61" s="141"/>
      <c r="G61" s="141"/>
      <c r="H61" s="141"/>
      <c r="I61" s="141"/>
      <c r="J61" s="142" t="s">
        <v>110</v>
      </c>
      <c r="K61" s="141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78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111</v>
      </c>
    </row>
    <row r="64" spans="2:12" s="9" customFormat="1" ht="24.95" customHeight="1">
      <c r="B64" s="144"/>
      <c r="C64" s="145"/>
      <c r="D64" s="146" t="s">
        <v>698</v>
      </c>
      <c r="E64" s="147"/>
      <c r="F64" s="147"/>
      <c r="G64" s="147"/>
      <c r="H64" s="147"/>
      <c r="I64" s="147"/>
      <c r="J64" s="148">
        <f>J92</f>
        <v>0</v>
      </c>
      <c r="K64" s="145"/>
      <c r="L64" s="149"/>
    </row>
    <row r="65" spans="2:12" s="10" customFormat="1" ht="19.9" customHeight="1">
      <c r="B65" s="150"/>
      <c r="C65" s="99"/>
      <c r="D65" s="151" t="s">
        <v>699</v>
      </c>
      <c r="E65" s="152"/>
      <c r="F65" s="152"/>
      <c r="G65" s="152"/>
      <c r="H65" s="152"/>
      <c r="I65" s="152"/>
      <c r="J65" s="153">
        <f>J93</f>
        <v>0</v>
      </c>
      <c r="K65" s="99"/>
      <c r="L65" s="154"/>
    </row>
    <row r="66" spans="2:12" s="10" customFormat="1" ht="19.9" customHeight="1">
      <c r="B66" s="150"/>
      <c r="C66" s="99"/>
      <c r="D66" s="151" t="s">
        <v>700</v>
      </c>
      <c r="E66" s="152"/>
      <c r="F66" s="152"/>
      <c r="G66" s="152"/>
      <c r="H66" s="152"/>
      <c r="I66" s="152"/>
      <c r="J66" s="153">
        <f>J97</f>
        <v>0</v>
      </c>
      <c r="K66" s="99"/>
      <c r="L66" s="154"/>
    </row>
    <row r="67" spans="2:12" s="10" customFormat="1" ht="19.9" customHeight="1">
      <c r="B67" s="150"/>
      <c r="C67" s="99"/>
      <c r="D67" s="151" t="s">
        <v>701</v>
      </c>
      <c r="E67" s="152"/>
      <c r="F67" s="152"/>
      <c r="G67" s="152"/>
      <c r="H67" s="152"/>
      <c r="I67" s="152"/>
      <c r="J67" s="153">
        <f>J107</f>
        <v>0</v>
      </c>
      <c r="K67" s="99"/>
      <c r="L67" s="154"/>
    </row>
    <row r="68" spans="2:12" s="10" customFormat="1" ht="19.9" customHeight="1">
      <c r="B68" s="150"/>
      <c r="C68" s="99"/>
      <c r="D68" s="151" t="s">
        <v>702</v>
      </c>
      <c r="E68" s="152"/>
      <c r="F68" s="152"/>
      <c r="G68" s="152"/>
      <c r="H68" s="152"/>
      <c r="I68" s="152"/>
      <c r="J68" s="153">
        <f>J117</f>
        <v>0</v>
      </c>
      <c r="K68" s="99"/>
      <c r="L68" s="154"/>
    </row>
    <row r="69" spans="2:12" s="10" customFormat="1" ht="19.9" customHeight="1">
      <c r="B69" s="150"/>
      <c r="C69" s="99"/>
      <c r="D69" s="151" t="s">
        <v>703</v>
      </c>
      <c r="E69" s="152"/>
      <c r="F69" s="152"/>
      <c r="G69" s="152"/>
      <c r="H69" s="152"/>
      <c r="I69" s="152"/>
      <c r="J69" s="153">
        <f>J123</f>
        <v>0</v>
      </c>
      <c r="K69" s="99"/>
      <c r="L69" s="154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4" t="s">
        <v>126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78" t="str">
        <f>E7</f>
        <v>SO 01 - Oprava mostu v km 10,764 na trati Kutná Hora-Zruč n/S</v>
      </c>
      <c r="F79" s="379"/>
      <c r="G79" s="379"/>
      <c r="H79" s="379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2"/>
      <c r="C80" s="30" t="s">
        <v>103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6"/>
      <c r="B81" s="37"/>
      <c r="C81" s="38"/>
      <c r="D81" s="38"/>
      <c r="E81" s="378" t="s">
        <v>104</v>
      </c>
      <c r="F81" s="377"/>
      <c r="G81" s="377"/>
      <c r="H81" s="377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105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54" t="str">
        <f>E11</f>
        <v>22-07-3 - SO 01 - 001.3 - Oprava mostu v km 10,764 na trati Kutná Hora-Zruč n/S_VRN</v>
      </c>
      <c r="F83" s="377"/>
      <c r="G83" s="377"/>
      <c r="H83" s="377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0" t="s">
        <v>21</v>
      </c>
      <c r="D85" s="38"/>
      <c r="E85" s="38"/>
      <c r="F85" s="28" t="str">
        <f>F14</f>
        <v xml:space="preserve"> </v>
      </c>
      <c r="G85" s="38"/>
      <c r="H85" s="38"/>
      <c r="I85" s="30" t="s">
        <v>23</v>
      </c>
      <c r="J85" s="61" t="str">
        <f>IF(J14="","",J14)</f>
        <v>23. 11. 2022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0" t="s">
        <v>29</v>
      </c>
      <c r="D87" s="38"/>
      <c r="E87" s="38"/>
      <c r="F87" s="28" t="str">
        <f>E17</f>
        <v>Správa železnic, státní organizace</v>
      </c>
      <c r="G87" s="38"/>
      <c r="H87" s="38"/>
      <c r="I87" s="30" t="s">
        <v>37</v>
      </c>
      <c r="J87" s="34" t="str">
        <f>E23</f>
        <v>DIPONT s.r.o.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0" t="s">
        <v>35</v>
      </c>
      <c r="D88" s="38"/>
      <c r="E88" s="38"/>
      <c r="F88" s="28" t="str">
        <f>IF(E20="","",E20)</f>
        <v>Vyplň údaj</v>
      </c>
      <c r="G88" s="38"/>
      <c r="H88" s="38"/>
      <c r="I88" s="30" t="s">
        <v>42</v>
      </c>
      <c r="J88" s="34" t="str">
        <f>E26</f>
        <v xml:space="preserve"> 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5"/>
      <c r="B90" s="156"/>
      <c r="C90" s="157" t="s">
        <v>127</v>
      </c>
      <c r="D90" s="158" t="s">
        <v>65</v>
      </c>
      <c r="E90" s="158" t="s">
        <v>61</v>
      </c>
      <c r="F90" s="158" t="s">
        <v>62</v>
      </c>
      <c r="G90" s="158" t="s">
        <v>128</v>
      </c>
      <c r="H90" s="158" t="s">
        <v>129</v>
      </c>
      <c r="I90" s="158" t="s">
        <v>130</v>
      </c>
      <c r="J90" s="158" t="s">
        <v>110</v>
      </c>
      <c r="K90" s="159" t="s">
        <v>131</v>
      </c>
      <c r="L90" s="160"/>
      <c r="M90" s="70" t="s">
        <v>43</v>
      </c>
      <c r="N90" s="71" t="s">
        <v>50</v>
      </c>
      <c r="O90" s="71" t="s">
        <v>132</v>
      </c>
      <c r="P90" s="71" t="s">
        <v>133</v>
      </c>
      <c r="Q90" s="71" t="s">
        <v>134</v>
      </c>
      <c r="R90" s="71" t="s">
        <v>135</v>
      </c>
      <c r="S90" s="71" t="s">
        <v>136</v>
      </c>
      <c r="T90" s="72" t="s">
        <v>137</v>
      </c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</row>
    <row r="91" spans="1:63" s="2" customFormat="1" ht="22.9" customHeight="1">
      <c r="A91" s="36"/>
      <c r="B91" s="37"/>
      <c r="C91" s="77" t="s">
        <v>138</v>
      </c>
      <c r="D91" s="38"/>
      <c r="E91" s="38"/>
      <c r="F91" s="38"/>
      <c r="G91" s="38"/>
      <c r="H91" s="38"/>
      <c r="I91" s="38"/>
      <c r="J91" s="161">
        <f>BK91</f>
        <v>0</v>
      </c>
      <c r="K91" s="38"/>
      <c r="L91" s="41"/>
      <c r="M91" s="73"/>
      <c r="N91" s="162"/>
      <c r="O91" s="74"/>
      <c r="P91" s="163">
        <f>P92</f>
        <v>0</v>
      </c>
      <c r="Q91" s="74"/>
      <c r="R91" s="163">
        <f>R92</f>
        <v>0</v>
      </c>
      <c r="S91" s="74"/>
      <c r="T91" s="164">
        <f>T92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79</v>
      </c>
      <c r="AU91" s="18" t="s">
        <v>111</v>
      </c>
      <c r="BK91" s="165">
        <f>BK92</f>
        <v>0</v>
      </c>
    </row>
    <row r="92" spans="2:63" s="12" customFormat="1" ht="25.9" customHeight="1">
      <c r="B92" s="166"/>
      <c r="C92" s="167"/>
      <c r="D92" s="168" t="s">
        <v>79</v>
      </c>
      <c r="E92" s="169" t="s">
        <v>704</v>
      </c>
      <c r="F92" s="169" t="s">
        <v>705</v>
      </c>
      <c r="G92" s="167"/>
      <c r="H92" s="167"/>
      <c r="I92" s="170"/>
      <c r="J92" s="171">
        <f>BK92</f>
        <v>0</v>
      </c>
      <c r="K92" s="167"/>
      <c r="L92" s="172"/>
      <c r="M92" s="173"/>
      <c r="N92" s="174"/>
      <c r="O92" s="174"/>
      <c r="P92" s="175">
        <f>P93+P97+P107+P117+P123</f>
        <v>0</v>
      </c>
      <c r="Q92" s="174"/>
      <c r="R92" s="175">
        <f>R93+R97+R107+R117+R123</f>
        <v>0</v>
      </c>
      <c r="S92" s="174"/>
      <c r="T92" s="176">
        <f>T93+T97+T107+T117+T123</f>
        <v>0</v>
      </c>
      <c r="AR92" s="177" t="s">
        <v>175</v>
      </c>
      <c r="AT92" s="178" t="s">
        <v>79</v>
      </c>
      <c r="AU92" s="178" t="s">
        <v>80</v>
      </c>
      <c r="AY92" s="177" t="s">
        <v>141</v>
      </c>
      <c r="BK92" s="179">
        <f>BK93+BK97+BK107+BK117+BK123</f>
        <v>0</v>
      </c>
    </row>
    <row r="93" spans="2:63" s="12" customFormat="1" ht="22.9" customHeight="1">
      <c r="B93" s="166"/>
      <c r="C93" s="167"/>
      <c r="D93" s="168" t="s">
        <v>79</v>
      </c>
      <c r="E93" s="180" t="s">
        <v>706</v>
      </c>
      <c r="F93" s="180" t="s">
        <v>707</v>
      </c>
      <c r="G93" s="167"/>
      <c r="H93" s="167"/>
      <c r="I93" s="170"/>
      <c r="J93" s="181">
        <f>BK93</f>
        <v>0</v>
      </c>
      <c r="K93" s="167"/>
      <c r="L93" s="172"/>
      <c r="M93" s="173"/>
      <c r="N93" s="174"/>
      <c r="O93" s="174"/>
      <c r="P93" s="175">
        <f>SUM(P94:P96)</f>
        <v>0</v>
      </c>
      <c r="Q93" s="174"/>
      <c r="R93" s="175">
        <f>SUM(R94:R96)</f>
        <v>0</v>
      </c>
      <c r="S93" s="174"/>
      <c r="T93" s="176">
        <f>SUM(T94:T96)</f>
        <v>0</v>
      </c>
      <c r="AR93" s="177" t="s">
        <v>175</v>
      </c>
      <c r="AT93" s="178" t="s">
        <v>79</v>
      </c>
      <c r="AU93" s="178" t="s">
        <v>85</v>
      </c>
      <c r="AY93" s="177" t="s">
        <v>141</v>
      </c>
      <c r="BK93" s="179">
        <f>SUM(BK94:BK96)</f>
        <v>0</v>
      </c>
    </row>
    <row r="94" spans="1:65" s="2" customFormat="1" ht="16.5" customHeight="1">
      <c r="A94" s="36"/>
      <c r="B94" s="37"/>
      <c r="C94" s="182" t="s">
        <v>85</v>
      </c>
      <c r="D94" s="182" t="s">
        <v>143</v>
      </c>
      <c r="E94" s="183" t="s">
        <v>708</v>
      </c>
      <c r="F94" s="184" t="s">
        <v>709</v>
      </c>
      <c r="G94" s="185" t="s">
        <v>616</v>
      </c>
      <c r="H94" s="186">
        <v>2</v>
      </c>
      <c r="I94" s="187"/>
      <c r="J94" s="188">
        <f>ROUND(I94*H94,2)</f>
        <v>0</v>
      </c>
      <c r="K94" s="184" t="s">
        <v>147</v>
      </c>
      <c r="L94" s="41"/>
      <c r="M94" s="189" t="s">
        <v>43</v>
      </c>
      <c r="N94" s="190" t="s">
        <v>51</v>
      </c>
      <c r="O94" s="66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3" t="s">
        <v>710</v>
      </c>
      <c r="AT94" s="193" t="s">
        <v>143</v>
      </c>
      <c r="AU94" s="193" t="s">
        <v>87</v>
      </c>
      <c r="AY94" s="18" t="s">
        <v>141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8" t="s">
        <v>85</v>
      </c>
      <c r="BK94" s="194">
        <f>ROUND(I94*H94,2)</f>
        <v>0</v>
      </c>
      <c r="BL94" s="18" t="s">
        <v>710</v>
      </c>
      <c r="BM94" s="193" t="s">
        <v>711</v>
      </c>
    </row>
    <row r="95" spans="1:47" s="2" customFormat="1" ht="12">
      <c r="A95" s="36"/>
      <c r="B95" s="37"/>
      <c r="C95" s="38"/>
      <c r="D95" s="195" t="s">
        <v>150</v>
      </c>
      <c r="E95" s="38"/>
      <c r="F95" s="196" t="s">
        <v>712</v>
      </c>
      <c r="G95" s="38"/>
      <c r="H95" s="38"/>
      <c r="I95" s="197"/>
      <c r="J95" s="38"/>
      <c r="K95" s="38"/>
      <c r="L95" s="41"/>
      <c r="M95" s="198"/>
      <c r="N95" s="199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8" t="s">
        <v>150</v>
      </c>
      <c r="AU95" s="18" t="s">
        <v>87</v>
      </c>
    </row>
    <row r="96" spans="1:47" s="2" customFormat="1" ht="19.5">
      <c r="A96" s="36"/>
      <c r="B96" s="37"/>
      <c r="C96" s="38"/>
      <c r="D96" s="202" t="s">
        <v>171</v>
      </c>
      <c r="E96" s="38"/>
      <c r="F96" s="222" t="s">
        <v>713</v>
      </c>
      <c r="G96" s="38"/>
      <c r="H96" s="38"/>
      <c r="I96" s="197"/>
      <c r="J96" s="38"/>
      <c r="K96" s="38"/>
      <c r="L96" s="41"/>
      <c r="M96" s="198"/>
      <c r="N96" s="199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8" t="s">
        <v>171</v>
      </c>
      <c r="AU96" s="18" t="s">
        <v>87</v>
      </c>
    </row>
    <row r="97" spans="2:63" s="12" customFormat="1" ht="22.9" customHeight="1">
      <c r="B97" s="166"/>
      <c r="C97" s="167"/>
      <c r="D97" s="168" t="s">
        <v>79</v>
      </c>
      <c r="E97" s="180" t="s">
        <v>714</v>
      </c>
      <c r="F97" s="180" t="s">
        <v>715</v>
      </c>
      <c r="G97" s="167"/>
      <c r="H97" s="167"/>
      <c r="I97" s="170"/>
      <c r="J97" s="181">
        <f>BK97</f>
        <v>0</v>
      </c>
      <c r="K97" s="167"/>
      <c r="L97" s="172"/>
      <c r="M97" s="173"/>
      <c r="N97" s="174"/>
      <c r="O97" s="174"/>
      <c r="P97" s="175">
        <f>SUM(P98:P106)</f>
        <v>0</v>
      </c>
      <c r="Q97" s="174"/>
      <c r="R97" s="175">
        <f>SUM(R98:R106)</f>
        <v>0</v>
      </c>
      <c r="S97" s="174"/>
      <c r="T97" s="176">
        <f>SUM(T98:T106)</f>
        <v>0</v>
      </c>
      <c r="AR97" s="177" t="s">
        <v>175</v>
      </c>
      <c r="AT97" s="178" t="s">
        <v>79</v>
      </c>
      <c r="AU97" s="178" t="s">
        <v>85</v>
      </c>
      <c r="AY97" s="177" t="s">
        <v>141</v>
      </c>
      <c r="BK97" s="179">
        <f>SUM(BK98:BK106)</f>
        <v>0</v>
      </c>
    </row>
    <row r="98" spans="1:65" s="2" customFormat="1" ht="16.5" customHeight="1">
      <c r="A98" s="36"/>
      <c r="B98" s="37"/>
      <c r="C98" s="182" t="s">
        <v>87</v>
      </c>
      <c r="D98" s="182" t="s">
        <v>143</v>
      </c>
      <c r="E98" s="183" t="s">
        <v>716</v>
      </c>
      <c r="F98" s="184" t="s">
        <v>715</v>
      </c>
      <c r="G98" s="185" t="s">
        <v>616</v>
      </c>
      <c r="H98" s="186">
        <v>1</v>
      </c>
      <c r="I98" s="187"/>
      <c r="J98" s="188">
        <f>ROUND(I98*H98,2)</f>
        <v>0</v>
      </c>
      <c r="K98" s="184" t="s">
        <v>147</v>
      </c>
      <c r="L98" s="41"/>
      <c r="M98" s="189" t="s">
        <v>43</v>
      </c>
      <c r="N98" s="190" t="s">
        <v>51</v>
      </c>
      <c r="O98" s="66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3" t="s">
        <v>710</v>
      </c>
      <c r="AT98" s="193" t="s">
        <v>143</v>
      </c>
      <c r="AU98" s="193" t="s">
        <v>87</v>
      </c>
      <c r="AY98" s="18" t="s">
        <v>141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85</v>
      </c>
      <c r="BK98" s="194">
        <f>ROUND(I98*H98,2)</f>
        <v>0</v>
      </c>
      <c r="BL98" s="18" t="s">
        <v>710</v>
      </c>
      <c r="BM98" s="193" t="s">
        <v>717</v>
      </c>
    </row>
    <row r="99" spans="1:47" s="2" customFormat="1" ht="12">
      <c r="A99" s="36"/>
      <c r="B99" s="37"/>
      <c r="C99" s="38"/>
      <c r="D99" s="195" t="s">
        <v>150</v>
      </c>
      <c r="E99" s="38"/>
      <c r="F99" s="196" t="s">
        <v>718</v>
      </c>
      <c r="G99" s="38"/>
      <c r="H99" s="38"/>
      <c r="I99" s="197"/>
      <c r="J99" s="38"/>
      <c r="K99" s="38"/>
      <c r="L99" s="41"/>
      <c r="M99" s="198"/>
      <c r="N99" s="199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8" t="s">
        <v>150</v>
      </c>
      <c r="AU99" s="18" t="s">
        <v>87</v>
      </c>
    </row>
    <row r="100" spans="1:47" s="2" customFormat="1" ht="29.25">
      <c r="A100" s="36"/>
      <c r="B100" s="37"/>
      <c r="C100" s="38"/>
      <c r="D100" s="202" t="s">
        <v>171</v>
      </c>
      <c r="E100" s="38"/>
      <c r="F100" s="222" t="s">
        <v>719</v>
      </c>
      <c r="G100" s="38"/>
      <c r="H100" s="38"/>
      <c r="I100" s="197"/>
      <c r="J100" s="38"/>
      <c r="K100" s="38"/>
      <c r="L100" s="41"/>
      <c r="M100" s="198"/>
      <c r="N100" s="199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8" t="s">
        <v>171</v>
      </c>
      <c r="AU100" s="18" t="s">
        <v>87</v>
      </c>
    </row>
    <row r="101" spans="1:65" s="2" customFormat="1" ht="16.5" customHeight="1">
      <c r="A101" s="36"/>
      <c r="B101" s="37"/>
      <c r="C101" s="182" t="s">
        <v>159</v>
      </c>
      <c r="D101" s="182" t="s">
        <v>143</v>
      </c>
      <c r="E101" s="183" t="s">
        <v>720</v>
      </c>
      <c r="F101" s="184" t="s">
        <v>721</v>
      </c>
      <c r="G101" s="185" t="s">
        <v>616</v>
      </c>
      <c r="H101" s="186">
        <v>1</v>
      </c>
      <c r="I101" s="187"/>
      <c r="J101" s="188">
        <f>ROUND(I101*H101,2)</f>
        <v>0</v>
      </c>
      <c r="K101" s="184" t="s">
        <v>147</v>
      </c>
      <c r="L101" s="41"/>
      <c r="M101" s="189" t="s">
        <v>43</v>
      </c>
      <c r="N101" s="190" t="s">
        <v>51</v>
      </c>
      <c r="O101" s="66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3" t="s">
        <v>710</v>
      </c>
      <c r="AT101" s="193" t="s">
        <v>143</v>
      </c>
      <c r="AU101" s="193" t="s">
        <v>87</v>
      </c>
      <c r="AY101" s="18" t="s">
        <v>141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18" t="s">
        <v>85</v>
      </c>
      <c r="BK101" s="194">
        <f>ROUND(I101*H101,2)</f>
        <v>0</v>
      </c>
      <c r="BL101" s="18" t="s">
        <v>710</v>
      </c>
      <c r="BM101" s="193" t="s">
        <v>722</v>
      </c>
    </row>
    <row r="102" spans="1:47" s="2" customFormat="1" ht="12">
      <c r="A102" s="36"/>
      <c r="B102" s="37"/>
      <c r="C102" s="38"/>
      <c r="D102" s="195" t="s">
        <v>150</v>
      </c>
      <c r="E102" s="38"/>
      <c r="F102" s="196" t="s">
        <v>723</v>
      </c>
      <c r="G102" s="38"/>
      <c r="H102" s="38"/>
      <c r="I102" s="197"/>
      <c r="J102" s="38"/>
      <c r="K102" s="38"/>
      <c r="L102" s="41"/>
      <c r="M102" s="198"/>
      <c r="N102" s="199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150</v>
      </c>
      <c r="AU102" s="18" t="s">
        <v>87</v>
      </c>
    </row>
    <row r="103" spans="1:47" s="2" customFormat="1" ht="29.25">
      <c r="A103" s="36"/>
      <c r="B103" s="37"/>
      <c r="C103" s="38"/>
      <c r="D103" s="202" t="s">
        <v>171</v>
      </c>
      <c r="E103" s="38"/>
      <c r="F103" s="222" t="s">
        <v>724</v>
      </c>
      <c r="G103" s="38"/>
      <c r="H103" s="38"/>
      <c r="I103" s="197"/>
      <c r="J103" s="38"/>
      <c r="K103" s="38"/>
      <c r="L103" s="41"/>
      <c r="M103" s="198"/>
      <c r="N103" s="199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171</v>
      </c>
      <c r="AU103" s="18" t="s">
        <v>87</v>
      </c>
    </row>
    <row r="104" spans="1:65" s="2" customFormat="1" ht="16.5" customHeight="1">
      <c r="A104" s="36"/>
      <c r="B104" s="37"/>
      <c r="C104" s="182" t="s">
        <v>148</v>
      </c>
      <c r="D104" s="182" t="s">
        <v>143</v>
      </c>
      <c r="E104" s="183" t="s">
        <v>725</v>
      </c>
      <c r="F104" s="184" t="s">
        <v>726</v>
      </c>
      <c r="G104" s="185" t="s">
        <v>616</v>
      </c>
      <c r="H104" s="186">
        <v>1</v>
      </c>
      <c r="I104" s="187"/>
      <c r="J104" s="188">
        <f>ROUND(I104*H104,2)</f>
        <v>0</v>
      </c>
      <c r="K104" s="184" t="s">
        <v>147</v>
      </c>
      <c r="L104" s="41"/>
      <c r="M104" s="189" t="s">
        <v>43</v>
      </c>
      <c r="N104" s="190" t="s">
        <v>51</v>
      </c>
      <c r="O104" s="66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3" t="s">
        <v>710</v>
      </c>
      <c r="AT104" s="193" t="s">
        <v>143</v>
      </c>
      <c r="AU104" s="193" t="s">
        <v>87</v>
      </c>
      <c r="AY104" s="18" t="s">
        <v>141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85</v>
      </c>
      <c r="BK104" s="194">
        <f>ROUND(I104*H104,2)</f>
        <v>0</v>
      </c>
      <c r="BL104" s="18" t="s">
        <v>710</v>
      </c>
      <c r="BM104" s="193" t="s">
        <v>727</v>
      </c>
    </row>
    <row r="105" spans="1:47" s="2" customFormat="1" ht="12">
      <c r="A105" s="36"/>
      <c r="B105" s="37"/>
      <c r="C105" s="38"/>
      <c r="D105" s="195" t="s">
        <v>150</v>
      </c>
      <c r="E105" s="38"/>
      <c r="F105" s="196" t="s">
        <v>728</v>
      </c>
      <c r="G105" s="38"/>
      <c r="H105" s="38"/>
      <c r="I105" s="197"/>
      <c r="J105" s="38"/>
      <c r="K105" s="38"/>
      <c r="L105" s="41"/>
      <c r="M105" s="198"/>
      <c r="N105" s="199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8" t="s">
        <v>150</v>
      </c>
      <c r="AU105" s="18" t="s">
        <v>87</v>
      </c>
    </row>
    <row r="106" spans="1:47" s="2" customFormat="1" ht="19.5">
      <c r="A106" s="36"/>
      <c r="B106" s="37"/>
      <c r="C106" s="38"/>
      <c r="D106" s="202" t="s">
        <v>171</v>
      </c>
      <c r="E106" s="38"/>
      <c r="F106" s="222" t="s">
        <v>729</v>
      </c>
      <c r="G106" s="38"/>
      <c r="H106" s="38"/>
      <c r="I106" s="197"/>
      <c r="J106" s="38"/>
      <c r="K106" s="38"/>
      <c r="L106" s="41"/>
      <c r="M106" s="198"/>
      <c r="N106" s="199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8" t="s">
        <v>171</v>
      </c>
      <c r="AU106" s="18" t="s">
        <v>87</v>
      </c>
    </row>
    <row r="107" spans="2:63" s="12" customFormat="1" ht="22.9" customHeight="1">
      <c r="B107" s="166"/>
      <c r="C107" s="167"/>
      <c r="D107" s="168" t="s">
        <v>79</v>
      </c>
      <c r="E107" s="180" t="s">
        <v>730</v>
      </c>
      <c r="F107" s="180" t="s">
        <v>731</v>
      </c>
      <c r="G107" s="167"/>
      <c r="H107" s="167"/>
      <c r="I107" s="170"/>
      <c r="J107" s="181">
        <f>BK107</f>
        <v>0</v>
      </c>
      <c r="K107" s="167"/>
      <c r="L107" s="172"/>
      <c r="M107" s="173"/>
      <c r="N107" s="174"/>
      <c r="O107" s="174"/>
      <c r="P107" s="175">
        <f>SUM(P108:P116)</f>
        <v>0</v>
      </c>
      <c r="Q107" s="174"/>
      <c r="R107" s="175">
        <f>SUM(R108:R116)</f>
        <v>0</v>
      </c>
      <c r="S107" s="174"/>
      <c r="T107" s="176">
        <f>SUM(T108:T116)</f>
        <v>0</v>
      </c>
      <c r="AR107" s="177" t="s">
        <v>175</v>
      </c>
      <c r="AT107" s="178" t="s">
        <v>79</v>
      </c>
      <c r="AU107" s="178" t="s">
        <v>85</v>
      </c>
      <c r="AY107" s="177" t="s">
        <v>141</v>
      </c>
      <c r="BK107" s="179">
        <f>SUM(BK108:BK116)</f>
        <v>0</v>
      </c>
    </row>
    <row r="108" spans="1:65" s="2" customFormat="1" ht="16.5" customHeight="1">
      <c r="A108" s="36"/>
      <c r="B108" s="37"/>
      <c r="C108" s="182" t="s">
        <v>175</v>
      </c>
      <c r="D108" s="182" t="s">
        <v>143</v>
      </c>
      <c r="E108" s="183" t="s">
        <v>732</v>
      </c>
      <c r="F108" s="184" t="s">
        <v>733</v>
      </c>
      <c r="G108" s="185" t="s">
        <v>616</v>
      </c>
      <c r="H108" s="186">
        <v>1</v>
      </c>
      <c r="I108" s="187"/>
      <c r="J108" s="188">
        <f>ROUND(I108*H108,2)</f>
        <v>0</v>
      </c>
      <c r="K108" s="184" t="s">
        <v>147</v>
      </c>
      <c r="L108" s="41"/>
      <c r="M108" s="189" t="s">
        <v>43</v>
      </c>
      <c r="N108" s="190" t="s">
        <v>51</v>
      </c>
      <c r="O108" s="66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3" t="s">
        <v>710</v>
      </c>
      <c r="AT108" s="193" t="s">
        <v>143</v>
      </c>
      <c r="AU108" s="193" t="s">
        <v>87</v>
      </c>
      <c r="AY108" s="18" t="s">
        <v>141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8" t="s">
        <v>85</v>
      </c>
      <c r="BK108" s="194">
        <f>ROUND(I108*H108,2)</f>
        <v>0</v>
      </c>
      <c r="BL108" s="18" t="s">
        <v>710</v>
      </c>
      <c r="BM108" s="193" t="s">
        <v>734</v>
      </c>
    </row>
    <row r="109" spans="1:47" s="2" customFormat="1" ht="12">
      <c r="A109" s="36"/>
      <c r="B109" s="37"/>
      <c r="C109" s="38"/>
      <c r="D109" s="195" t="s">
        <v>150</v>
      </c>
      <c r="E109" s="38"/>
      <c r="F109" s="196" t="s">
        <v>735</v>
      </c>
      <c r="G109" s="38"/>
      <c r="H109" s="38"/>
      <c r="I109" s="197"/>
      <c r="J109" s="38"/>
      <c r="K109" s="38"/>
      <c r="L109" s="41"/>
      <c r="M109" s="198"/>
      <c r="N109" s="199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150</v>
      </c>
      <c r="AU109" s="18" t="s">
        <v>87</v>
      </c>
    </row>
    <row r="110" spans="1:47" s="2" customFormat="1" ht="19.5">
      <c r="A110" s="36"/>
      <c r="B110" s="37"/>
      <c r="C110" s="38"/>
      <c r="D110" s="202" t="s">
        <v>171</v>
      </c>
      <c r="E110" s="38"/>
      <c r="F110" s="222" t="s">
        <v>736</v>
      </c>
      <c r="G110" s="38"/>
      <c r="H110" s="38"/>
      <c r="I110" s="197"/>
      <c r="J110" s="38"/>
      <c r="K110" s="38"/>
      <c r="L110" s="41"/>
      <c r="M110" s="198"/>
      <c r="N110" s="199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8" t="s">
        <v>171</v>
      </c>
      <c r="AU110" s="18" t="s">
        <v>87</v>
      </c>
    </row>
    <row r="111" spans="1:65" s="2" customFormat="1" ht="16.5" customHeight="1">
      <c r="A111" s="36"/>
      <c r="B111" s="37"/>
      <c r="C111" s="182" t="s">
        <v>184</v>
      </c>
      <c r="D111" s="182" t="s">
        <v>143</v>
      </c>
      <c r="E111" s="183" t="s">
        <v>737</v>
      </c>
      <c r="F111" s="184" t="s">
        <v>738</v>
      </c>
      <c r="G111" s="185" t="s">
        <v>616</v>
      </c>
      <c r="H111" s="186">
        <v>1</v>
      </c>
      <c r="I111" s="187"/>
      <c r="J111" s="188">
        <f>ROUND(I111*H111,2)</f>
        <v>0</v>
      </c>
      <c r="K111" s="184" t="s">
        <v>147</v>
      </c>
      <c r="L111" s="41"/>
      <c r="M111" s="189" t="s">
        <v>43</v>
      </c>
      <c r="N111" s="190" t="s">
        <v>51</v>
      </c>
      <c r="O111" s="66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3" t="s">
        <v>710</v>
      </c>
      <c r="AT111" s="193" t="s">
        <v>143</v>
      </c>
      <c r="AU111" s="193" t="s">
        <v>87</v>
      </c>
      <c r="AY111" s="18" t="s">
        <v>141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8" t="s">
        <v>85</v>
      </c>
      <c r="BK111" s="194">
        <f>ROUND(I111*H111,2)</f>
        <v>0</v>
      </c>
      <c r="BL111" s="18" t="s">
        <v>710</v>
      </c>
      <c r="BM111" s="193" t="s">
        <v>739</v>
      </c>
    </row>
    <row r="112" spans="1:47" s="2" customFormat="1" ht="12">
      <c r="A112" s="36"/>
      <c r="B112" s="37"/>
      <c r="C112" s="38"/>
      <c r="D112" s="195" t="s">
        <v>150</v>
      </c>
      <c r="E112" s="38"/>
      <c r="F112" s="196" t="s">
        <v>740</v>
      </c>
      <c r="G112" s="38"/>
      <c r="H112" s="38"/>
      <c r="I112" s="197"/>
      <c r="J112" s="38"/>
      <c r="K112" s="38"/>
      <c r="L112" s="41"/>
      <c r="M112" s="198"/>
      <c r="N112" s="199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8" t="s">
        <v>150</v>
      </c>
      <c r="AU112" s="18" t="s">
        <v>87</v>
      </c>
    </row>
    <row r="113" spans="1:47" s="2" customFormat="1" ht="19.5">
      <c r="A113" s="36"/>
      <c r="B113" s="37"/>
      <c r="C113" s="38"/>
      <c r="D113" s="202" t="s">
        <v>171</v>
      </c>
      <c r="E113" s="38"/>
      <c r="F113" s="222" t="s">
        <v>741</v>
      </c>
      <c r="G113" s="38"/>
      <c r="H113" s="38"/>
      <c r="I113" s="197"/>
      <c r="J113" s="38"/>
      <c r="K113" s="38"/>
      <c r="L113" s="41"/>
      <c r="M113" s="198"/>
      <c r="N113" s="199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171</v>
      </c>
      <c r="AU113" s="18" t="s">
        <v>87</v>
      </c>
    </row>
    <row r="114" spans="1:65" s="2" customFormat="1" ht="16.5" customHeight="1">
      <c r="A114" s="36"/>
      <c r="B114" s="37"/>
      <c r="C114" s="182" t="s">
        <v>196</v>
      </c>
      <c r="D114" s="182" t="s">
        <v>143</v>
      </c>
      <c r="E114" s="183" t="s">
        <v>742</v>
      </c>
      <c r="F114" s="184" t="s">
        <v>743</v>
      </c>
      <c r="G114" s="185" t="s">
        <v>616</v>
      </c>
      <c r="H114" s="186">
        <v>1</v>
      </c>
      <c r="I114" s="187"/>
      <c r="J114" s="188">
        <f>ROUND(I114*H114,2)</f>
        <v>0</v>
      </c>
      <c r="K114" s="184" t="s">
        <v>147</v>
      </c>
      <c r="L114" s="41"/>
      <c r="M114" s="189" t="s">
        <v>43</v>
      </c>
      <c r="N114" s="190" t="s">
        <v>51</v>
      </c>
      <c r="O114" s="66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3" t="s">
        <v>710</v>
      </c>
      <c r="AT114" s="193" t="s">
        <v>143</v>
      </c>
      <c r="AU114" s="193" t="s">
        <v>87</v>
      </c>
      <c r="AY114" s="18" t="s">
        <v>141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8" t="s">
        <v>85</v>
      </c>
      <c r="BK114" s="194">
        <f>ROUND(I114*H114,2)</f>
        <v>0</v>
      </c>
      <c r="BL114" s="18" t="s">
        <v>710</v>
      </c>
      <c r="BM114" s="193" t="s">
        <v>744</v>
      </c>
    </row>
    <row r="115" spans="1:47" s="2" customFormat="1" ht="12">
      <c r="A115" s="36"/>
      <c r="B115" s="37"/>
      <c r="C115" s="38"/>
      <c r="D115" s="195" t="s">
        <v>150</v>
      </c>
      <c r="E115" s="38"/>
      <c r="F115" s="196" t="s">
        <v>745</v>
      </c>
      <c r="G115" s="38"/>
      <c r="H115" s="38"/>
      <c r="I115" s="197"/>
      <c r="J115" s="38"/>
      <c r="K115" s="38"/>
      <c r="L115" s="41"/>
      <c r="M115" s="198"/>
      <c r="N115" s="199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8" t="s">
        <v>150</v>
      </c>
      <c r="AU115" s="18" t="s">
        <v>87</v>
      </c>
    </row>
    <row r="116" spans="1:47" s="2" customFormat="1" ht="19.5">
      <c r="A116" s="36"/>
      <c r="B116" s="37"/>
      <c r="C116" s="38"/>
      <c r="D116" s="202" t="s">
        <v>171</v>
      </c>
      <c r="E116" s="38"/>
      <c r="F116" s="222" t="s">
        <v>746</v>
      </c>
      <c r="G116" s="38"/>
      <c r="H116" s="38"/>
      <c r="I116" s="197"/>
      <c r="J116" s="38"/>
      <c r="K116" s="38"/>
      <c r="L116" s="41"/>
      <c r="M116" s="198"/>
      <c r="N116" s="199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8" t="s">
        <v>171</v>
      </c>
      <c r="AU116" s="18" t="s">
        <v>87</v>
      </c>
    </row>
    <row r="117" spans="2:63" s="12" customFormat="1" ht="22.9" customHeight="1">
      <c r="B117" s="166"/>
      <c r="C117" s="167"/>
      <c r="D117" s="168" t="s">
        <v>79</v>
      </c>
      <c r="E117" s="180" t="s">
        <v>747</v>
      </c>
      <c r="F117" s="180" t="s">
        <v>748</v>
      </c>
      <c r="G117" s="167"/>
      <c r="H117" s="167"/>
      <c r="I117" s="170"/>
      <c r="J117" s="181">
        <f>BK117</f>
        <v>0</v>
      </c>
      <c r="K117" s="167"/>
      <c r="L117" s="172"/>
      <c r="M117" s="173"/>
      <c r="N117" s="174"/>
      <c r="O117" s="174"/>
      <c r="P117" s="175">
        <f>SUM(P118:P122)</f>
        <v>0</v>
      </c>
      <c r="Q117" s="174"/>
      <c r="R117" s="175">
        <f>SUM(R118:R122)</f>
        <v>0</v>
      </c>
      <c r="S117" s="174"/>
      <c r="T117" s="176">
        <f>SUM(T118:T122)</f>
        <v>0</v>
      </c>
      <c r="AR117" s="177" t="s">
        <v>175</v>
      </c>
      <c r="AT117" s="178" t="s">
        <v>79</v>
      </c>
      <c r="AU117" s="178" t="s">
        <v>85</v>
      </c>
      <c r="AY117" s="177" t="s">
        <v>141</v>
      </c>
      <c r="BK117" s="179">
        <f>SUM(BK118:BK122)</f>
        <v>0</v>
      </c>
    </row>
    <row r="118" spans="1:65" s="2" customFormat="1" ht="16.5" customHeight="1">
      <c r="A118" s="36"/>
      <c r="B118" s="37"/>
      <c r="C118" s="182" t="s">
        <v>202</v>
      </c>
      <c r="D118" s="182" t="s">
        <v>143</v>
      </c>
      <c r="E118" s="183" t="s">
        <v>749</v>
      </c>
      <c r="F118" s="184" t="s">
        <v>748</v>
      </c>
      <c r="G118" s="185" t="s">
        <v>616</v>
      </c>
      <c r="H118" s="186">
        <v>1</v>
      </c>
      <c r="I118" s="187"/>
      <c r="J118" s="188">
        <f>ROUND(I118*H118,2)</f>
        <v>0</v>
      </c>
      <c r="K118" s="184" t="s">
        <v>147</v>
      </c>
      <c r="L118" s="41"/>
      <c r="M118" s="189" t="s">
        <v>43</v>
      </c>
      <c r="N118" s="190" t="s">
        <v>51</v>
      </c>
      <c r="O118" s="66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3" t="s">
        <v>710</v>
      </c>
      <c r="AT118" s="193" t="s">
        <v>143</v>
      </c>
      <c r="AU118" s="193" t="s">
        <v>87</v>
      </c>
      <c r="AY118" s="18" t="s">
        <v>141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8" t="s">
        <v>85</v>
      </c>
      <c r="BK118" s="194">
        <f>ROUND(I118*H118,2)</f>
        <v>0</v>
      </c>
      <c r="BL118" s="18" t="s">
        <v>710</v>
      </c>
      <c r="BM118" s="193" t="s">
        <v>750</v>
      </c>
    </row>
    <row r="119" spans="1:47" s="2" customFormat="1" ht="12">
      <c r="A119" s="36"/>
      <c r="B119" s="37"/>
      <c r="C119" s="38"/>
      <c r="D119" s="195" t="s">
        <v>150</v>
      </c>
      <c r="E119" s="38"/>
      <c r="F119" s="196" t="s">
        <v>751</v>
      </c>
      <c r="G119" s="38"/>
      <c r="H119" s="38"/>
      <c r="I119" s="197"/>
      <c r="J119" s="38"/>
      <c r="K119" s="38"/>
      <c r="L119" s="41"/>
      <c r="M119" s="198"/>
      <c r="N119" s="199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150</v>
      </c>
      <c r="AU119" s="18" t="s">
        <v>87</v>
      </c>
    </row>
    <row r="120" spans="1:65" s="2" customFormat="1" ht="16.5" customHeight="1">
      <c r="A120" s="36"/>
      <c r="B120" s="37"/>
      <c r="C120" s="182" t="s">
        <v>208</v>
      </c>
      <c r="D120" s="182" t="s">
        <v>143</v>
      </c>
      <c r="E120" s="183" t="s">
        <v>752</v>
      </c>
      <c r="F120" s="184" t="s">
        <v>753</v>
      </c>
      <c r="G120" s="185" t="s">
        <v>616</v>
      </c>
      <c r="H120" s="186">
        <v>1</v>
      </c>
      <c r="I120" s="187"/>
      <c r="J120" s="188">
        <f>ROUND(I120*H120,2)</f>
        <v>0</v>
      </c>
      <c r="K120" s="184" t="s">
        <v>147</v>
      </c>
      <c r="L120" s="41"/>
      <c r="M120" s="189" t="s">
        <v>43</v>
      </c>
      <c r="N120" s="190" t="s">
        <v>51</v>
      </c>
      <c r="O120" s="66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3" t="s">
        <v>710</v>
      </c>
      <c r="AT120" s="193" t="s">
        <v>143</v>
      </c>
      <c r="AU120" s="193" t="s">
        <v>87</v>
      </c>
      <c r="AY120" s="18" t="s">
        <v>141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8" t="s">
        <v>85</v>
      </c>
      <c r="BK120" s="194">
        <f>ROUND(I120*H120,2)</f>
        <v>0</v>
      </c>
      <c r="BL120" s="18" t="s">
        <v>710</v>
      </c>
      <c r="BM120" s="193" t="s">
        <v>754</v>
      </c>
    </row>
    <row r="121" spans="1:47" s="2" customFormat="1" ht="12">
      <c r="A121" s="36"/>
      <c r="B121" s="37"/>
      <c r="C121" s="38"/>
      <c r="D121" s="195" t="s">
        <v>150</v>
      </c>
      <c r="E121" s="38"/>
      <c r="F121" s="196" t="s">
        <v>755</v>
      </c>
      <c r="G121" s="38"/>
      <c r="H121" s="38"/>
      <c r="I121" s="197"/>
      <c r="J121" s="38"/>
      <c r="K121" s="38"/>
      <c r="L121" s="41"/>
      <c r="M121" s="198"/>
      <c r="N121" s="199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150</v>
      </c>
      <c r="AU121" s="18" t="s">
        <v>87</v>
      </c>
    </row>
    <row r="122" spans="1:47" s="2" customFormat="1" ht="19.5">
      <c r="A122" s="36"/>
      <c r="B122" s="37"/>
      <c r="C122" s="38"/>
      <c r="D122" s="202" t="s">
        <v>171</v>
      </c>
      <c r="E122" s="38"/>
      <c r="F122" s="222" t="s">
        <v>756</v>
      </c>
      <c r="G122" s="38"/>
      <c r="H122" s="38"/>
      <c r="I122" s="197"/>
      <c r="J122" s="38"/>
      <c r="K122" s="38"/>
      <c r="L122" s="41"/>
      <c r="M122" s="198"/>
      <c r="N122" s="199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8" t="s">
        <v>171</v>
      </c>
      <c r="AU122" s="18" t="s">
        <v>87</v>
      </c>
    </row>
    <row r="123" spans="2:63" s="12" customFormat="1" ht="22.9" customHeight="1">
      <c r="B123" s="166"/>
      <c r="C123" s="167"/>
      <c r="D123" s="168" t="s">
        <v>79</v>
      </c>
      <c r="E123" s="180" t="s">
        <v>757</v>
      </c>
      <c r="F123" s="180" t="s">
        <v>758</v>
      </c>
      <c r="G123" s="167"/>
      <c r="H123" s="167"/>
      <c r="I123" s="170"/>
      <c r="J123" s="181">
        <f>BK123</f>
        <v>0</v>
      </c>
      <c r="K123" s="167"/>
      <c r="L123" s="172"/>
      <c r="M123" s="173"/>
      <c r="N123" s="174"/>
      <c r="O123" s="174"/>
      <c r="P123" s="175">
        <f>SUM(P124:P126)</f>
        <v>0</v>
      </c>
      <c r="Q123" s="174"/>
      <c r="R123" s="175">
        <f>SUM(R124:R126)</f>
        <v>0</v>
      </c>
      <c r="S123" s="174"/>
      <c r="T123" s="176">
        <f>SUM(T124:T126)</f>
        <v>0</v>
      </c>
      <c r="AR123" s="177" t="s">
        <v>175</v>
      </c>
      <c r="AT123" s="178" t="s">
        <v>79</v>
      </c>
      <c r="AU123" s="178" t="s">
        <v>85</v>
      </c>
      <c r="AY123" s="177" t="s">
        <v>141</v>
      </c>
      <c r="BK123" s="179">
        <f>SUM(BK124:BK126)</f>
        <v>0</v>
      </c>
    </row>
    <row r="124" spans="1:65" s="2" customFormat="1" ht="16.5" customHeight="1">
      <c r="A124" s="36"/>
      <c r="B124" s="37"/>
      <c r="C124" s="182" t="s">
        <v>218</v>
      </c>
      <c r="D124" s="182" t="s">
        <v>143</v>
      </c>
      <c r="E124" s="183" t="s">
        <v>759</v>
      </c>
      <c r="F124" s="184" t="s">
        <v>760</v>
      </c>
      <c r="G124" s="185" t="s">
        <v>616</v>
      </c>
      <c r="H124" s="186">
        <v>1</v>
      </c>
      <c r="I124" s="187"/>
      <c r="J124" s="188">
        <f>ROUND(I124*H124,2)</f>
        <v>0</v>
      </c>
      <c r="K124" s="184" t="s">
        <v>147</v>
      </c>
      <c r="L124" s="41"/>
      <c r="M124" s="189" t="s">
        <v>43</v>
      </c>
      <c r="N124" s="190" t="s">
        <v>51</v>
      </c>
      <c r="O124" s="66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3" t="s">
        <v>710</v>
      </c>
      <c r="AT124" s="193" t="s">
        <v>143</v>
      </c>
      <c r="AU124" s="193" t="s">
        <v>87</v>
      </c>
      <c r="AY124" s="18" t="s">
        <v>141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8" t="s">
        <v>85</v>
      </c>
      <c r="BK124" s="194">
        <f>ROUND(I124*H124,2)</f>
        <v>0</v>
      </c>
      <c r="BL124" s="18" t="s">
        <v>710</v>
      </c>
      <c r="BM124" s="193" t="s">
        <v>761</v>
      </c>
    </row>
    <row r="125" spans="1:47" s="2" customFormat="1" ht="12">
      <c r="A125" s="36"/>
      <c r="B125" s="37"/>
      <c r="C125" s="38"/>
      <c r="D125" s="195" t="s">
        <v>150</v>
      </c>
      <c r="E125" s="38"/>
      <c r="F125" s="196" t="s">
        <v>762</v>
      </c>
      <c r="G125" s="38"/>
      <c r="H125" s="38"/>
      <c r="I125" s="197"/>
      <c r="J125" s="38"/>
      <c r="K125" s="38"/>
      <c r="L125" s="41"/>
      <c r="M125" s="198"/>
      <c r="N125" s="199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150</v>
      </c>
      <c r="AU125" s="18" t="s">
        <v>87</v>
      </c>
    </row>
    <row r="126" spans="1:47" s="2" customFormat="1" ht="19.5">
      <c r="A126" s="36"/>
      <c r="B126" s="37"/>
      <c r="C126" s="38"/>
      <c r="D126" s="202" t="s">
        <v>171</v>
      </c>
      <c r="E126" s="38"/>
      <c r="F126" s="222" t="s">
        <v>763</v>
      </c>
      <c r="G126" s="38"/>
      <c r="H126" s="38"/>
      <c r="I126" s="197"/>
      <c r="J126" s="38"/>
      <c r="K126" s="38"/>
      <c r="L126" s="41"/>
      <c r="M126" s="244"/>
      <c r="N126" s="245"/>
      <c r="O126" s="246"/>
      <c r="P126" s="246"/>
      <c r="Q126" s="246"/>
      <c r="R126" s="246"/>
      <c r="S126" s="246"/>
      <c r="T126" s="24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8" t="s">
        <v>171</v>
      </c>
      <c r="AU126" s="18" t="s">
        <v>87</v>
      </c>
    </row>
    <row r="127" spans="1:31" s="2" customFormat="1" ht="6.95" customHeight="1">
      <c r="A127" s="36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41"/>
      <c r="M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</sheetData>
  <sheetProtection algorithmName="SHA-512" hashValue="ucz0QiZ1rbnd+vUTNpW/gpM5DA6S3VGNtmO93EqkM2IF8nXjoHwZGI+zHa2vbXytZUyjr5O6OoGWBmwYbmvH+w==" saltValue="+ijO52WJ+NUJVO6RtauLr3r1Bwnr3JWZtTdZhldodTtgr9VNDFA2xm/h7uakuxLaXtvBFdZY5oXZA4/NFemjOQ==" spinCount="100000" sheet="1" objects="1" scenarios="1" formatColumns="0" formatRows="0" autoFilter="0"/>
  <autoFilter ref="C90:K126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2_02/012002000"/>
    <hyperlink ref="F99" r:id="rId2" display="https://podminky.urs.cz/item/CS_URS_2022_02/030001000"/>
    <hyperlink ref="F102" r:id="rId3" display="https://podminky.urs.cz/item/CS_URS_2022_02/034002000"/>
    <hyperlink ref="F105" r:id="rId4" display="https://podminky.urs.cz/item/CS_URS_2022_02/039002000"/>
    <hyperlink ref="F109" r:id="rId5" display="https://podminky.urs.cz/item/CS_URS_2022_02/042903000"/>
    <hyperlink ref="F112" r:id="rId6" display="https://podminky.urs.cz/item/CS_URS_2022_02/043134000"/>
    <hyperlink ref="F115" r:id="rId7" display="https://podminky.urs.cz/item/CS_URS_2022_02/043203003"/>
    <hyperlink ref="F119" r:id="rId8" display="https://podminky.urs.cz/item/CS_URS_2022_02/060001000"/>
    <hyperlink ref="F121" r:id="rId9" display="https://podminky.urs.cz/item/CS_URS_2022_02/065002000"/>
    <hyperlink ref="F125" r:id="rId10" display="https://podminky.urs.cz/item/CS_URS_2022_02/082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8" t="s">
        <v>101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87</v>
      </c>
    </row>
    <row r="4" spans="2:46" s="1" customFormat="1" ht="24.95" customHeight="1">
      <c r="B4" s="21"/>
      <c r="D4" s="112" t="s">
        <v>102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80" t="str">
        <f>'Rekapitulace zakázky'!K6</f>
        <v>SO 01 - Oprava mostu v km 10,764 na trati Kutná Hora-Zruč n/S</v>
      </c>
      <c r="F7" s="381"/>
      <c r="G7" s="381"/>
      <c r="H7" s="381"/>
      <c r="L7" s="21"/>
    </row>
    <row r="8" spans="2:12" s="1" customFormat="1" ht="12" customHeight="1">
      <c r="B8" s="21"/>
      <c r="D8" s="114" t="s">
        <v>103</v>
      </c>
      <c r="L8" s="21"/>
    </row>
    <row r="9" spans="1:31" s="2" customFormat="1" ht="16.5" customHeight="1">
      <c r="A9" s="36"/>
      <c r="B9" s="41"/>
      <c r="C9" s="36"/>
      <c r="D9" s="36"/>
      <c r="E9" s="380" t="s">
        <v>104</v>
      </c>
      <c r="F9" s="382"/>
      <c r="G9" s="382"/>
      <c r="H9" s="38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3" t="s">
        <v>764</v>
      </c>
      <c r="F11" s="382"/>
      <c r="G11" s="382"/>
      <c r="H11" s="38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zakázky'!AN8</f>
        <v>23. 11. 2022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117" t="s">
        <v>25</v>
      </c>
      <c r="E15" s="36"/>
      <c r="F15" s="118" t="s">
        <v>107</v>
      </c>
      <c r="G15" s="36"/>
      <c r="H15" s="36"/>
      <c r="I15" s="117" t="s">
        <v>27</v>
      </c>
      <c r="J15" s="118" t="s">
        <v>28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29</v>
      </c>
      <c r="E16" s="36"/>
      <c r="F16" s="36"/>
      <c r="G16" s="36"/>
      <c r="H16" s="36"/>
      <c r="I16" s="114" t="s">
        <v>30</v>
      </c>
      <c r="J16" s="105" t="s">
        <v>31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4" t="s">
        <v>33</v>
      </c>
      <c r="J17" s="105" t="s">
        <v>34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35</v>
      </c>
      <c r="E19" s="36"/>
      <c r="F19" s="36"/>
      <c r="G19" s="36"/>
      <c r="H19" s="36"/>
      <c r="I19" s="114" t="s">
        <v>30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4" t="str">
        <f>'Rekapitulace zakázky'!E14</f>
        <v>Vyplň údaj</v>
      </c>
      <c r="F20" s="385"/>
      <c r="G20" s="385"/>
      <c r="H20" s="385"/>
      <c r="I20" s="114" t="s">
        <v>33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37</v>
      </c>
      <c r="E22" s="36"/>
      <c r="F22" s="36"/>
      <c r="G22" s="36"/>
      <c r="H22" s="36"/>
      <c r="I22" s="114" t="s">
        <v>30</v>
      </c>
      <c r="J22" s="105" t="s">
        <v>38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39</v>
      </c>
      <c r="F23" s="36"/>
      <c r="G23" s="36"/>
      <c r="H23" s="36"/>
      <c r="I23" s="114" t="s">
        <v>33</v>
      </c>
      <c r="J23" s="105" t="s">
        <v>40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42</v>
      </c>
      <c r="E25" s="36"/>
      <c r="F25" s="36"/>
      <c r="G25" s="36"/>
      <c r="H25" s="36"/>
      <c r="I25" s="114" t="s">
        <v>30</v>
      </c>
      <c r="J25" s="105" t="str">
        <f>IF('Rekapitulace zakázky'!AN19="","",'Rekapitulace zakázky'!AN19)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zakázky'!E20="","",'Rekapitulace zakázky'!E20)</f>
        <v xml:space="preserve"> </v>
      </c>
      <c r="F26" s="36"/>
      <c r="G26" s="36"/>
      <c r="H26" s="36"/>
      <c r="I26" s="114" t="s">
        <v>33</v>
      </c>
      <c r="J26" s="105" t="str">
        <f>IF('Rekapitulace zakázky'!AN20="","",'Rekapitulace zakázky'!AN20)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9"/>
      <c r="B29" s="120"/>
      <c r="C29" s="119"/>
      <c r="D29" s="119"/>
      <c r="E29" s="386" t="s">
        <v>43</v>
      </c>
      <c r="F29" s="386"/>
      <c r="G29" s="386"/>
      <c r="H29" s="386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46</v>
      </c>
      <c r="E32" s="36"/>
      <c r="F32" s="36"/>
      <c r="G32" s="36"/>
      <c r="H32" s="36"/>
      <c r="I32" s="36"/>
      <c r="J32" s="124">
        <f>ROUND(J87,2)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48</v>
      </c>
      <c r="G34" s="36"/>
      <c r="H34" s="36"/>
      <c r="I34" s="125" t="s">
        <v>47</v>
      </c>
      <c r="J34" s="125" t="s">
        <v>49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50</v>
      </c>
      <c r="E35" s="114" t="s">
        <v>51</v>
      </c>
      <c r="F35" s="127">
        <f>ROUND((SUM(BE87:BE92)),2)</f>
        <v>0</v>
      </c>
      <c r="G35" s="36"/>
      <c r="H35" s="36"/>
      <c r="I35" s="128">
        <v>0.21</v>
      </c>
      <c r="J35" s="127">
        <f>ROUND(((SUM(BE87:BE92))*I35),2)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52</v>
      </c>
      <c r="F36" s="127">
        <f>ROUND((SUM(BF87:BF92)),2)</f>
        <v>0</v>
      </c>
      <c r="G36" s="36"/>
      <c r="H36" s="36"/>
      <c r="I36" s="128">
        <v>0.15</v>
      </c>
      <c r="J36" s="127">
        <f>ROUND(((SUM(BF87:BF92))*I36),2)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53</v>
      </c>
      <c r="F37" s="127">
        <f>ROUND((SUM(BG87:BG92)),2)</f>
        <v>0</v>
      </c>
      <c r="G37" s="36"/>
      <c r="H37" s="36"/>
      <c r="I37" s="128">
        <v>0.21</v>
      </c>
      <c r="J37" s="127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54</v>
      </c>
      <c r="F38" s="127">
        <f>ROUND((SUM(BH87:BH92)),2)</f>
        <v>0</v>
      </c>
      <c r="G38" s="36"/>
      <c r="H38" s="36"/>
      <c r="I38" s="128">
        <v>0.15</v>
      </c>
      <c r="J38" s="127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55</v>
      </c>
      <c r="F39" s="127">
        <f>ROUND((SUM(BI87:BI92)),2)</f>
        <v>0</v>
      </c>
      <c r="G39" s="36"/>
      <c r="H39" s="36"/>
      <c r="I39" s="128">
        <v>0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56</v>
      </c>
      <c r="E41" s="131"/>
      <c r="F41" s="131"/>
      <c r="G41" s="132" t="s">
        <v>57</v>
      </c>
      <c r="H41" s="133" t="s">
        <v>58</v>
      </c>
      <c r="I41" s="131"/>
      <c r="J41" s="134">
        <f>SUM(J32:J39)</f>
        <v>0</v>
      </c>
      <c r="K41" s="135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108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8" t="str">
        <f>E7</f>
        <v>SO 01 - Oprava mostu v km 10,764 na trati Kutná Hora-Zruč n/S</v>
      </c>
      <c r="F50" s="379"/>
      <c r="G50" s="379"/>
      <c r="H50" s="379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78" t="s">
        <v>104</v>
      </c>
      <c r="F52" s="377"/>
      <c r="G52" s="377"/>
      <c r="H52" s="37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54" t="str">
        <f>E11</f>
        <v>22-07-4 - SO 01 - 001.4 - Oprava mostu v km 10,764 na trati Kutná Hora-Zruč n/S_DSPS</v>
      </c>
      <c r="F54" s="377"/>
      <c r="G54" s="377"/>
      <c r="H54" s="37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8" t="str">
        <f>F14</f>
        <v xml:space="preserve"> </v>
      </c>
      <c r="G56" s="38"/>
      <c r="H56" s="38"/>
      <c r="I56" s="30" t="s">
        <v>23</v>
      </c>
      <c r="J56" s="61" t="str">
        <f>IF(J14="","",J14)</f>
        <v>23. 11. 2022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29</v>
      </c>
      <c r="D58" s="38"/>
      <c r="E58" s="38"/>
      <c r="F58" s="28" t="str">
        <f>E17</f>
        <v>Správa železnic, státní organizace</v>
      </c>
      <c r="G58" s="38"/>
      <c r="H58" s="38"/>
      <c r="I58" s="30" t="s">
        <v>37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35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109</v>
      </c>
      <c r="D61" s="141"/>
      <c r="E61" s="141"/>
      <c r="F61" s="141"/>
      <c r="G61" s="141"/>
      <c r="H61" s="141"/>
      <c r="I61" s="141"/>
      <c r="J61" s="142" t="s">
        <v>110</v>
      </c>
      <c r="K61" s="141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78</v>
      </c>
      <c r="D63" s="38"/>
      <c r="E63" s="38"/>
      <c r="F63" s="38"/>
      <c r="G63" s="38"/>
      <c r="H63" s="38"/>
      <c r="I63" s="38"/>
      <c r="J63" s="79">
        <f>J87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111</v>
      </c>
    </row>
    <row r="64" spans="2:12" s="9" customFormat="1" ht="24.95" customHeight="1">
      <c r="B64" s="144"/>
      <c r="C64" s="145"/>
      <c r="D64" s="146" t="s">
        <v>698</v>
      </c>
      <c r="E64" s="147"/>
      <c r="F64" s="147"/>
      <c r="G64" s="147"/>
      <c r="H64" s="147"/>
      <c r="I64" s="147"/>
      <c r="J64" s="148">
        <f>J88</f>
        <v>0</v>
      </c>
      <c r="K64" s="145"/>
      <c r="L64" s="149"/>
    </row>
    <row r="65" spans="2:12" s="10" customFormat="1" ht="19.9" customHeight="1">
      <c r="B65" s="150"/>
      <c r="C65" s="99"/>
      <c r="D65" s="151" t="s">
        <v>699</v>
      </c>
      <c r="E65" s="152"/>
      <c r="F65" s="152"/>
      <c r="G65" s="152"/>
      <c r="H65" s="152"/>
      <c r="I65" s="152"/>
      <c r="J65" s="153">
        <f>J89</f>
        <v>0</v>
      </c>
      <c r="K65" s="99"/>
      <c r="L65" s="154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4" t="s">
        <v>126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78" t="str">
        <f>E7</f>
        <v>SO 01 - Oprava mostu v km 10,764 na trati Kutná Hora-Zruč n/S</v>
      </c>
      <c r="F75" s="379"/>
      <c r="G75" s="379"/>
      <c r="H75" s="379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2"/>
      <c r="C76" s="30" t="s">
        <v>103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6"/>
      <c r="B77" s="37"/>
      <c r="C77" s="38"/>
      <c r="D77" s="38"/>
      <c r="E77" s="378" t="s">
        <v>104</v>
      </c>
      <c r="F77" s="377"/>
      <c r="G77" s="377"/>
      <c r="H77" s="377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105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54" t="str">
        <f>E11</f>
        <v>22-07-4 - SO 01 - 001.4 - Oprava mostu v km 10,764 na trati Kutná Hora-Zruč n/S_DSPS</v>
      </c>
      <c r="F79" s="377"/>
      <c r="G79" s="377"/>
      <c r="H79" s="377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21</v>
      </c>
      <c r="D81" s="38"/>
      <c r="E81" s="38"/>
      <c r="F81" s="28" t="str">
        <f>F14</f>
        <v xml:space="preserve"> </v>
      </c>
      <c r="G81" s="38"/>
      <c r="H81" s="38"/>
      <c r="I81" s="30" t="s">
        <v>23</v>
      </c>
      <c r="J81" s="61" t="str">
        <f>IF(J14="","",J14)</f>
        <v>23. 11. 2022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0" t="s">
        <v>29</v>
      </c>
      <c r="D83" s="38"/>
      <c r="E83" s="38"/>
      <c r="F83" s="28" t="str">
        <f>E17</f>
        <v>Správa železnic, státní organizace</v>
      </c>
      <c r="G83" s="38"/>
      <c r="H83" s="38"/>
      <c r="I83" s="30" t="s">
        <v>37</v>
      </c>
      <c r="J83" s="34" t="str">
        <f>E23</f>
        <v>DIPONT s.r.o.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35</v>
      </c>
      <c r="D84" s="38"/>
      <c r="E84" s="38"/>
      <c r="F84" s="28" t="str">
        <f>IF(E20="","",E20)</f>
        <v>Vyplň údaj</v>
      </c>
      <c r="G84" s="38"/>
      <c r="H84" s="38"/>
      <c r="I84" s="30" t="s">
        <v>42</v>
      </c>
      <c r="J84" s="34" t="str">
        <f>E26</f>
        <v xml:space="preserve"> 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5"/>
      <c r="B86" s="156"/>
      <c r="C86" s="157" t="s">
        <v>127</v>
      </c>
      <c r="D86" s="158" t="s">
        <v>65</v>
      </c>
      <c r="E86" s="158" t="s">
        <v>61</v>
      </c>
      <c r="F86" s="158" t="s">
        <v>62</v>
      </c>
      <c r="G86" s="158" t="s">
        <v>128</v>
      </c>
      <c r="H86" s="158" t="s">
        <v>129</v>
      </c>
      <c r="I86" s="158" t="s">
        <v>130</v>
      </c>
      <c r="J86" s="158" t="s">
        <v>110</v>
      </c>
      <c r="K86" s="159" t="s">
        <v>131</v>
      </c>
      <c r="L86" s="160"/>
      <c r="M86" s="70" t="s">
        <v>43</v>
      </c>
      <c r="N86" s="71" t="s">
        <v>50</v>
      </c>
      <c r="O86" s="71" t="s">
        <v>132</v>
      </c>
      <c r="P86" s="71" t="s">
        <v>133</v>
      </c>
      <c r="Q86" s="71" t="s">
        <v>134</v>
      </c>
      <c r="R86" s="71" t="s">
        <v>135</v>
      </c>
      <c r="S86" s="71" t="s">
        <v>136</v>
      </c>
      <c r="T86" s="72" t="s">
        <v>137</v>
      </c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</row>
    <row r="87" spans="1:63" s="2" customFormat="1" ht="22.9" customHeight="1">
      <c r="A87" s="36"/>
      <c r="B87" s="37"/>
      <c r="C87" s="77" t="s">
        <v>138</v>
      </c>
      <c r="D87" s="38"/>
      <c r="E87" s="38"/>
      <c r="F87" s="38"/>
      <c r="G87" s="38"/>
      <c r="H87" s="38"/>
      <c r="I87" s="38"/>
      <c r="J87" s="161">
        <f>BK87</f>
        <v>0</v>
      </c>
      <c r="K87" s="38"/>
      <c r="L87" s="41"/>
      <c r="M87" s="73"/>
      <c r="N87" s="162"/>
      <c r="O87" s="74"/>
      <c r="P87" s="163">
        <f>P88</f>
        <v>0</v>
      </c>
      <c r="Q87" s="74"/>
      <c r="R87" s="163">
        <f>R88</f>
        <v>0</v>
      </c>
      <c r="S87" s="74"/>
      <c r="T87" s="164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79</v>
      </c>
      <c r="AU87" s="18" t="s">
        <v>111</v>
      </c>
      <c r="BK87" s="165">
        <f>BK88</f>
        <v>0</v>
      </c>
    </row>
    <row r="88" spans="2:63" s="12" customFormat="1" ht="25.9" customHeight="1">
      <c r="B88" s="166"/>
      <c r="C88" s="167"/>
      <c r="D88" s="168" t="s">
        <v>79</v>
      </c>
      <c r="E88" s="169" t="s">
        <v>704</v>
      </c>
      <c r="F88" s="169" t="s">
        <v>705</v>
      </c>
      <c r="G88" s="167"/>
      <c r="H88" s="167"/>
      <c r="I88" s="170"/>
      <c r="J88" s="171">
        <f>BK88</f>
        <v>0</v>
      </c>
      <c r="K88" s="167"/>
      <c r="L88" s="172"/>
      <c r="M88" s="173"/>
      <c r="N88" s="174"/>
      <c r="O88" s="174"/>
      <c r="P88" s="175">
        <f>P89</f>
        <v>0</v>
      </c>
      <c r="Q88" s="174"/>
      <c r="R88" s="175">
        <f>R89</f>
        <v>0</v>
      </c>
      <c r="S88" s="174"/>
      <c r="T88" s="176">
        <f>T89</f>
        <v>0</v>
      </c>
      <c r="AR88" s="177" t="s">
        <v>175</v>
      </c>
      <c r="AT88" s="178" t="s">
        <v>79</v>
      </c>
      <c r="AU88" s="178" t="s">
        <v>80</v>
      </c>
      <c r="AY88" s="177" t="s">
        <v>141</v>
      </c>
      <c r="BK88" s="179">
        <f>BK89</f>
        <v>0</v>
      </c>
    </row>
    <row r="89" spans="2:63" s="12" customFormat="1" ht="22.9" customHeight="1">
      <c r="B89" s="166"/>
      <c r="C89" s="167"/>
      <c r="D89" s="168" t="s">
        <v>79</v>
      </c>
      <c r="E89" s="180" t="s">
        <v>706</v>
      </c>
      <c r="F89" s="180" t="s">
        <v>707</v>
      </c>
      <c r="G89" s="167"/>
      <c r="H89" s="167"/>
      <c r="I89" s="170"/>
      <c r="J89" s="181">
        <f>BK89</f>
        <v>0</v>
      </c>
      <c r="K89" s="167"/>
      <c r="L89" s="172"/>
      <c r="M89" s="173"/>
      <c r="N89" s="174"/>
      <c r="O89" s="174"/>
      <c r="P89" s="175">
        <f>SUM(P90:P92)</f>
        <v>0</v>
      </c>
      <c r="Q89" s="174"/>
      <c r="R89" s="175">
        <f>SUM(R90:R92)</f>
        <v>0</v>
      </c>
      <c r="S89" s="174"/>
      <c r="T89" s="176">
        <f>SUM(T90:T92)</f>
        <v>0</v>
      </c>
      <c r="AR89" s="177" t="s">
        <v>175</v>
      </c>
      <c r="AT89" s="178" t="s">
        <v>79</v>
      </c>
      <c r="AU89" s="178" t="s">
        <v>85</v>
      </c>
      <c r="AY89" s="177" t="s">
        <v>141</v>
      </c>
      <c r="BK89" s="179">
        <f>SUM(BK90:BK92)</f>
        <v>0</v>
      </c>
    </row>
    <row r="90" spans="1:65" s="2" customFormat="1" ht="16.5" customHeight="1">
      <c r="A90" s="36"/>
      <c r="B90" s="37"/>
      <c r="C90" s="182" t="s">
        <v>85</v>
      </c>
      <c r="D90" s="182" t="s">
        <v>143</v>
      </c>
      <c r="E90" s="183" t="s">
        <v>765</v>
      </c>
      <c r="F90" s="184" t="s">
        <v>766</v>
      </c>
      <c r="G90" s="185" t="s">
        <v>616</v>
      </c>
      <c r="H90" s="186">
        <v>1</v>
      </c>
      <c r="I90" s="187"/>
      <c r="J90" s="188">
        <f>ROUND(I90*H90,2)</f>
        <v>0</v>
      </c>
      <c r="K90" s="184" t="s">
        <v>147</v>
      </c>
      <c r="L90" s="41"/>
      <c r="M90" s="189" t="s">
        <v>43</v>
      </c>
      <c r="N90" s="190" t="s">
        <v>51</v>
      </c>
      <c r="O90" s="66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3" t="s">
        <v>710</v>
      </c>
      <c r="AT90" s="193" t="s">
        <v>143</v>
      </c>
      <c r="AU90" s="193" t="s">
        <v>87</v>
      </c>
      <c r="AY90" s="18" t="s">
        <v>141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8" t="s">
        <v>85</v>
      </c>
      <c r="BK90" s="194">
        <f>ROUND(I90*H90,2)</f>
        <v>0</v>
      </c>
      <c r="BL90" s="18" t="s">
        <v>710</v>
      </c>
      <c r="BM90" s="193" t="s">
        <v>767</v>
      </c>
    </row>
    <row r="91" spans="1:47" s="2" customFormat="1" ht="12">
      <c r="A91" s="36"/>
      <c r="B91" s="37"/>
      <c r="C91" s="38"/>
      <c r="D91" s="195" t="s">
        <v>150</v>
      </c>
      <c r="E91" s="38"/>
      <c r="F91" s="196" t="s">
        <v>768</v>
      </c>
      <c r="G91" s="38"/>
      <c r="H91" s="38"/>
      <c r="I91" s="197"/>
      <c r="J91" s="38"/>
      <c r="K91" s="38"/>
      <c r="L91" s="41"/>
      <c r="M91" s="198"/>
      <c r="N91" s="199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150</v>
      </c>
      <c r="AU91" s="18" t="s">
        <v>87</v>
      </c>
    </row>
    <row r="92" spans="1:47" s="2" customFormat="1" ht="29.25">
      <c r="A92" s="36"/>
      <c r="B92" s="37"/>
      <c r="C92" s="38"/>
      <c r="D92" s="202" t="s">
        <v>171</v>
      </c>
      <c r="E92" s="38"/>
      <c r="F92" s="222" t="s">
        <v>769</v>
      </c>
      <c r="G92" s="38"/>
      <c r="H92" s="38"/>
      <c r="I92" s="197"/>
      <c r="J92" s="38"/>
      <c r="K92" s="38"/>
      <c r="L92" s="41"/>
      <c r="M92" s="244"/>
      <c r="N92" s="245"/>
      <c r="O92" s="246"/>
      <c r="P92" s="246"/>
      <c r="Q92" s="246"/>
      <c r="R92" s="246"/>
      <c r="S92" s="246"/>
      <c r="T92" s="24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8" t="s">
        <v>171</v>
      </c>
      <c r="AU92" s="18" t="s">
        <v>87</v>
      </c>
    </row>
    <row r="93" spans="1:31" s="2" customFormat="1" ht="6.95" customHeight="1">
      <c r="A93" s="36"/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41"/>
      <c r="M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</sheetData>
  <sheetProtection algorithmName="SHA-512" hashValue="vjmh+3QXuhorvZqqZj4mx7q/TsXYW/V04W5OYpUJ2cO1S2gjNwsT2/e5fJYZ/PXrLnGr5AduQnYNZSnyWQk77w==" saltValue="fvw2sTf9R5UB7crazMYVK6mnaunlpb1i6n7RyI7qPTwKPS0Mva6bq+zwrb+9Ub4nmwmwVHvusg+Bk1Z31B337Q==" spinCount="100000" sheet="1" objects="1" scenarios="1" formatColumns="0" formatRows="0" autoFilter="0"/>
  <autoFilter ref="C86:K92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1" r:id="rId1" display="https://podminky.urs.cz/item/CS_URS_2022_02/0132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6" customFormat="1" ht="45" customHeight="1">
      <c r="B3" s="255"/>
      <c r="C3" s="388" t="s">
        <v>770</v>
      </c>
      <c r="D3" s="388"/>
      <c r="E3" s="388"/>
      <c r="F3" s="388"/>
      <c r="G3" s="388"/>
      <c r="H3" s="388"/>
      <c r="I3" s="388"/>
      <c r="J3" s="388"/>
      <c r="K3" s="256"/>
    </row>
    <row r="4" spans="2:11" s="1" customFormat="1" ht="25.5" customHeight="1">
      <c r="B4" s="257"/>
      <c r="C4" s="393" t="s">
        <v>771</v>
      </c>
      <c r="D4" s="393"/>
      <c r="E4" s="393"/>
      <c r="F4" s="393"/>
      <c r="G4" s="393"/>
      <c r="H4" s="393"/>
      <c r="I4" s="393"/>
      <c r="J4" s="393"/>
      <c r="K4" s="258"/>
    </row>
    <row r="5" spans="2:11" s="1" customFormat="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s="1" customFormat="1" ht="15" customHeight="1">
      <c r="B6" s="257"/>
      <c r="C6" s="392" t="s">
        <v>772</v>
      </c>
      <c r="D6" s="392"/>
      <c r="E6" s="392"/>
      <c r="F6" s="392"/>
      <c r="G6" s="392"/>
      <c r="H6" s="392"/>
      <c r="I6" s="392"/>
      <c r="J6" s="392"/>
      <c r="K6" s="258"/>
    </row>
    <row r="7" spans="2:11" s="1" customFormat="1" ht="15" customHeight="1">
      <c r="B7" s="261"/>
      <c r="C7" s="392" t="s">
        <v>773</v>
      </c>
      <c r="D7" s="392"/>
      <c r="E7" s="392"/>
      <c r="F7" s="392"/>
      <c r="G7" s="392"/>
      <c r="H7" s="392"/>
      <c r="I7" s="392"/>
      <c r="J7" s="392"/>
      <c r="K7" s="258"/>
    </row>
    <row r="8" spans="2:11" s="1" customFormat="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s="1" customFormat="1" ht="15" customHeight="1">
      <c r="B9" s="261"/>
      <c r="C9" s="392" t="s">
        <v>774</v>
      </c>
      <c r="D9" s="392"/>
      <c r="E9" s="392"/>
      <c r="F9" s="392"/>
      <c r="G9" s="392"/>
      <c r="H9" s="392"/>
      <c r="I9" s="392"/>
      <c r="J9" s="392"/>
      <c r="K9" s="258"/>
    </row>
    <row r="10" spans="2:11" s="1" customFormat="1" ht="15" customHeight="1">
      <c r="B10" s="261"/>
      <c r="C10" s="260"/>
      <c r="D10" s="392" t="s">
        <v>775</v>
      </c>
      <c r="E10" s="392"/>
      <c r="F10" s="392"/>
      <c r="G10" s="392"/>
      <c r="H10" s="392"/>
      <c r="I10" s="392"/>
      <c r="J10" s="392"/>
      <c r="K10" s="258"/>
    </row>
    <row r="11" spans="2:11" s="1" customFormat="1" ht="15" customHeight="1">
      <c r="B11" s="261"/>
      <c r="C11" s="262"/>
      <c r="D11" s="392" t="s">
        <v>776</v>
      </c>
      <c r="E11" s="392"/>
      <c r="F11" s="392"/>
      <c r="G11" s="392"/>
      <c r="H11" s="392"/>
      <c r="I11" s="392"/>
      <c r="J11" s="392"/>
      <c r="K11" s="258"/>
    </row>
    <row r="12" spans="2:11" s="1" customFormat="1" ht="15" customHeight="1">
      <c r="B12" s="261"/>
      <c r="C12" s="262"/>
      <c r="D12" s="260"/>
      <c r="E12" s="260"/>
      <c r="F12" s="260"/>
      <c r="G12" s="260"/>
      <c r="H12" s="260"/>
      <c r="I12" s="260"/>
      <c r="J12" s="260"/>
      <c r="K12" s="258"/>
    </row>
    <row r="13" spans="2:11" s="1" customFormat="1" ht="15" customHeight="1">
      <c r="B13" s="261"/>
      <c r="C13" s="262"/>
      <c r="D13" s="263" t="s">
        <v>777</v>
      </c>
      <c r="E13" s="260"/>
      <c r="F13" s="260"/>
      <c r="G13" s="260"/>
      <c r="H13" s="260"/>
      <c r="I13" s="260"/>
      <c r="J13" s="260"/>
      <c r="K13" s="258"/>
    </row>
    <row r="14" spans="2:11" s="1" customFormat="1" ht="12.75" customHeight="1">
      <c r="B14" s="261"/>
      <c r="C14" s="262"/>
      <c r="D14" s="262"/>
      <c r="E14" s="262"/>
      <c r="F14" s="262"/>
      <c r="G14" s="262"/>
      <c r="H14" s="262"/>
      <c r="I14" s="262"/>
      <c r="J14" s="262"/>
      <c r="K14" s="258"/>
    </row>
    <row r="15" spans="2:11" s="1" customFormat="1" ht="15" customHeight="1">
      <c r="B15" s="261"/>
      <c r="C15" s="262"/>
      <c r="D15" s="392" t="s">
        <v>778</v>
      </c>
      <c r="E15" s="392"/>
      <c r="F15" s="392"/>
      <c r="G15" s="392"/>
      <c r="H15" s="392"/>
      <c r="I15" s="392"/>
      <c r="J15" s="392"/>
      <c r="K15" s="258"/>
    </row>
    <row r="16" spans="2:11" s="1" customFormat="1" ht="15" customHeight="1">
      <c r="B16" s="261"/>
      <c r="C16" s="262"/>
      <c r="D16" s="392" t="s">
        <v>779</v>
      </c>
      <c r="E16" s="392"/>
      <c r="F16" s="392"/>
      <c r="G16" s="392"/>
      <c r="H16" s="392"/>
      <c r="I16" s="392"/>
      <c r="J16" s="392"/>
      <c r="K16" s="258"/>
    </row>
    <row r="17" spans="2:11" s="1" customFormat="1" ht="15" customHeight="1">
      <c r="B17" s="261"/>
      <c r="C17" s="262"/>
      <c r="D17" s="392" t="s">
        <v>780</v>
      </c>
      <c r="E17" s="392"/>
      <c r="F17" s="392"/>
      <c r="G17" s="392"/>
      <c r="H17" s="392"/>
      <c r="I17" s="392"/>
      <c r="J17" s="392"/>
      <c r="K17" s="258"/>
    </row>
    <row r="18" spans="2:11" s="1" customFormat="1" ht="15" customHeight="1">
      <c r="B18" s="261"/>
      <c r="C18" s="262"/>
      <c r="D18" s="262"/>
      <c r="E18" s="264" t="s">
        <v>781</v>
      </c>
      <c r="F18" s="392" t="s">
        <v>782</v>
      </c>
      <c r="G18" s="392"/>
      <c r="H18" s="392"/>
      <c r="I18" s="392"/>
      <c r="J18" s="392"/>
      <c r="K18" s="258"/>
    </row>
    <row r="19" spans="2:11" s="1" customFormat="1" ht="15" customHeight="1">
      <c r="B19" s="261"/>
      <c r="C19" s="262"/>
      <c r="D19" s="262"/>
      <c r="E19" s="264" t="s">
        <v>84</v>
      </c>
      <c r="F19" s="392" t="s">
        <v>783</v>
      </c>
      <c r="G19" s="392"/>
      <c r="H19" s="392"/>
      <c r="I19" s="392"/>
      <c r="J19" s="392"/>
      <c r="K19" s="258"/>
    </row>
    <row r="20" spans="2:11" s="1" customFormat="1" ht="15" customHeight="1">
      <c r="B20" s="261"/>
      <c r="C20" s="262"/>
      <c r="D20" s="262"/>
      <c r="E20" s="264" t="s">
        <v>784</v>
      </c>
      <c r="F20" s="392" t="s">
        <v>785</v>
      </c>
      <c r="G20" s="392"/>
      <c r="H20" s="392"/>
      <c r="I20" s="392"/>
      <c r="J20" s="392"/>
      <c r="K20" s="258"/>
    </row>
    <row r="21" spans="2:11" s="1" customFormat="1" ht="15" customHeight="1">
      <c r="B21" s="261"/>
      <c r="C21" s="262"/>
      <c r="D21" s="262"/>
      <c r="E21" s="264" t="s">
        <v>786</v>
      </c>
      <c r="F21" s="392" t="s">
        <v>787</v>
      </c>
      <c r="G21" s="392"/>
      <c r="H21" s="392"/>
      <c r="I21" s="392"/>
      <c r="J21" s="392"/>
      <c r="K21" s="258"/>
    </row>
    <row r="22" spans="2:11" s="1" customFormat="1" ht="15" customHeight="1">
      <c r="B22" s="261"/>
      <c r="C22" s="262"/>
      <c r="D22" s="262"/>
      <c r="E22" s="264" t="s">
        <v>683</v>
      </c>
      <c r="F22" s="392" t="s">
        <v>684</v>
      </c>
      <c r="G22" s="392"/>
      <c r="H22" s="392"/>
      <c r="I22" s="392"/>
      <c r="J22" s="392"/>
      <c r="K22" s="258"/>
    </row>
    <row r="23" spans="2:11" s="1" customFormat="1" ht="15" customHeight="1">
      <c r="B23" s="261"/>
      <c r="C23" s="262"/>
      <c r="D23" s="262"/>
      <c r="E23" s="264" t="s">
        <v>91</v>
      </c>
      <c r="F23" s="392" t="s">
        <v>788</v>
      </c>
      <c r="G23" s="392"/>
      <c r="H23" s="392"/>
      <c r="I23" s="392"/>
      <c r="J23" s="392"/>
      <c r="K23" s="258"/>
    </row>
    <row r="24" spans="2:11" s="1" customFormat="1" ht="12.75" customHeight="1">
      <c r="B24" s="261"/>
      <c r="C24" s="262"/>
      <c r="D24" s="262"/>
      <c r="E24" s="262"/>
      <c r="F24" s="262"/>
      <c r="G24" s="262"/>
      <c r="H24" s="262"/>
      <c r="I24" s="262"/>
      <c r="J24" s="262"/>
      <c r="K24" s="258"/>
    </row>
    <row r="25" spans="2:11" s="1" customFormat="1" ht="15" customHeight="1">
      <c r="B25" s="261"/>
      <c r="C25" s="392" t="s">
        <v>789</v>
      </c>
      <c r="D25" s="392"/>
      <c r="E25" s="392"/>
      <c r="F25" s="392"/>
      <c r="G25" s="392"/>
      <c r="H25" s="392"/>
      <c r="I25" s="392"/>
      <c r="J25" s="392"/>
      <c r="K25" s="258"/>
    </row>
    <row r="26" spans="2:11" s="1" customFormat="1" ht="15" customHeight="1">
      <c r="B26" s="261"/>
      <c r="C26" s="392" t="s">
        <v>790</v>
      </c>
      <c r="D26" s="392"/>
      <c r="E26" s="392"/>
      <c r="F26" s="392"/>
      <c r="G26" s="392"/>
      <c r="H26" s="392"/>
      <c r="I26" s="392"/>
      <c r="J26" s="392"/>
      <c r="K26" s="258"/>
    </row>
    <row r="27" spans="2:11" s="1" customFormat="1" ht="15" customHeight="1">
      <c r="B27" s="261"/>
      <c r="C27" s="260"/>
      <c r="D27" s="392" t="s">
        <v>791</v>
      </c>
      <c r="E27" s="392"/>
      <c r="F27" s="392"/>
      <c r="G27" s="392"/>
      <c r="H27" s="392"/>
      <c r="I27" s="392"/>
      <c r="J27" s="392"/>
      <c r="K27" s="258"/>
    </row>
    <row r="28" spans="2:11" s="1" customFormat="1" ht="15" customHeight="1">
      <c r="B28" s="261"/>
      <c r="C28" s="262"/>
      <c r="D28" s="392" t="s">
        <v>792</v>
      </c>
      <c r="E28" s="392"/>
      <c r="F28" s="392"/>
      <c r="G28" s="392"/>
      <c r="H28" s="392"/>
      <c r="I28" s="392"/>
      <c r="J28" s="392"/>
      <c r="K28" s="258"/>
    </row>
    <row r="29" spans="2:11" s="1" customFormat="1" ht="12.75" customHeight="1">
      <c r="B29" s="261"/>
      <c r="C29" s="262"/>
      <c r="D29" s="262"/>
      <c r="E29" s="262"/>
      <c r="F29" s="262"/>
      <c r="G29" s="262"/>
      <c r="H29" s="262"/>
      <c r="I29" s="262"/>
      <c r="J29" s="262"/>
      <c r="K29" s="258"/>
    </row>
    <row r="30" spans="2:11" s="1" customFormat="1" ht="15" customHeight="1">
      <c r="B30" s="261"/>
      <c r="C30" s="262"/>
      <c r="D30" s="392" t="s">
        <v>793</v>
      </c>
      <c r="E30" s="392"/>
      <c r="F30" s="392"/>
      <c r="G30" s="392"/>
      <c r="H30" s="392"/>
      <c r="I30" s="392"/>
      <c r="J30" s="392"/>
      <c r="K30" s="258"/>
    </row>
    <row r="31" spans="2:11" s="1" customFormat="1" ht="15" customHeight="1">
      <c r="B31" s="261"/>
      <c r="C31" s="262"/>
      <c r="D31" s="392" t="s">
        <v>794</v>
      </c>
      <c r="E31" s="392"/>
      <c r="F31" s="392"/>
      <c r="G31" s="392"/>
      <c r="H31" s="392"/>
      <c r="I31" s="392"/>
      <c r="J31" s="392"/>
      <c r="K31" s="258"/>
    </row>
    <row r="32" spans="2:11" s="1" customFormat="1" ht="12.75" customHeight="1">
      <c r="B32" s="261"/>
      <c r="C32" s="262"/>
      <c r="D32" s="262"/>
      <c r="E32" s="262"/>
      <c r="F32" s="262"/>
      <c r="G32" s="262"/>
      <c r="H32" s="262"/>
      <c r="I32" s="262"/>
      <c r="J32" s="262"/>
      <c r="K32" s="258"/>
    </row>
    <row r="33" spans="2:11" s="1" customFormat="1" ht="15" customHeight="1">
      <c r="B33" s="261"/>
      <c r="C33" s="262"/>
      <c r="D33" s="392" t="s">
        <v>795</v>
      </c>
      <c r="E33" s="392"/>
      <c r="F33" s="392"/>
      <c r="G33" s="392"/>
      <c r="H33" s="392"/>
      <c r="I33" s="392"/>
      <c r="J33" s="392"/>
      <c r="K33" s="258"/>
    </row>
    <row r="34" spans="2:11" s="1" customFormat="1" ht="15" customHeight="1">
      <c r="B34" s="261"/>
      <c r="C34" s="262"/>
      <c r="D34" s="392" t="s">
        <v>796</v>
      </c>
      <c r="E34" s="392"/>
      <c r="F34" s="392"/>
      <c r="G34" s="392"/>
      <c r="H34" s="392"/>
      <c r="I34" s="392"/>
      <c r="J34" s="392"/>
      <c r="K34" s="258"/>
    </row>
    <row r="35" spans="2:11" s="1" customFormat="1" ht="15" customHeight="1">
      <c r="B35" s="261"/>
      <c r="C35" s="262"/>
      <c r="D35" s="392" t="s">
        <v>797</v>
      </c>
      <c r="E35" s="392"/>
      <c r="F35" s="392"/>
      <c r="G35" s="392"/>
      <c r="H35" s="392"/>
      <c r="I35" s="392"/>
      <c r="J35" s="392"/>
      <c r="K35" s="258"/>
    </row>
    <row r="36" spans="2:11" s="1" customFormat="1" ht="15" customHeight="1">
      <c r="B36" s="261"/>
      <c r="C36" s="262"/>
      <c r="D36" s="260"/>
      <c r="E36" s="263" t="s">
        <v>127</v>
      </c>
      <c r="F36" s="260"/>
      <c r="G36" s="392" t="s">
        <v>798</v>
      </c>
      <c r="H36" s="392"/>
      <c r="I36" s="392"/>
      <c r="J36" s="392"/>
      <c r="K36" s="258"/>
    </row>
    <row r="37" spans="2:11" s="1" customFormat="1" ht="30.75" customHeight="1">
      <c r="B37" s="261"/>
      <c r="C37" s="262"/>
      <c r="D37" s="260"/>
      <c r="E37" s="263" t="s">
        <v>799</v>
      </c>
      <c r="F37" s="260"/>
      <c r="G37" s="392" t="s">
        <v>800</v>
      </c>
      <c r="H37" s="392"/>
      <c r="I37" s="392"/>
      <c r="J37" s="392"/>
      <c r="K37" s="258"/>
    </row>
    <row r="38" spans="2:11" s="1" customFormat="1" ht="15" customHeight="1">
      <c r="B38" s="261"/>
      <c r="C38" s="262"/>
      <c r="D38" s="260"/>
      <c r="E38" s="263" t="s">
        <v>61</v>
      </c>
      <c r="F38" s="260"/>
      <c r="G38" s="392" t="s">
        <v>801</v>
      </c>
      <c r="H38" s="392"/>
      <c r="I38" s="392"/>
      <c r="J38" s="392"/>
      <c r="K38" s="258"/>
    </row>
    <row r="39" spans="2:11" s="1" customFormat="1" ht="15" customHeight="1">
      <c r="B39" s="261"/>
      <c r="C39" s="262"/>
      <c r="D39" s="260"/>
      <c r="E39" s="263" t="s">
        <v>62</v>
      </c>
      <c r="F39" s="260"/>
      <c r="G39" s="392" t="s">
        <v>802</v>
      </c>
      <c r="H39" s="392"/>
      <c r="I39" s="392"/>
      <c r="J39" s="392"/>
      <c r="K39" s="258"/>
    </row>
    <row r="40" spans="2:11" s="1" customFormat="1" ht="15" customHeight="1">
      <c r="B40" s="261"/>
      <c r="C40" s="262"/>
      <c r="D40" s="260"/>
      <c r="E40" s="263" t="s">
        <v>128</v>
      </c>
      <c r="F40" s="260"/>
      <c r="G40" s="392" t="s">
        <v>803</v>
      </c>
      <c r="H40" s="392"/>
      <c r="I40" s="392"/>
      <c r="J40" s="392"/>
      <c r="K40" s="258"/>
    </row>
    <row r="41" spans="2:11" s="1" customFormat="1" ht="15" customHeight="1">
      <c r="B41" s="261"/>
      <c r="C41" s="262"/>
      <c r="D41" s="260"/>
      <c r="E41" s="263" t="s">
        <v>129</v>
      </c>
      <c r="F41" s="260"/>
      <c r="G41" s="392" t="s">
        <v>804</v>
      </c>
      <c r="H41" s="392"/>
      <c r="I41" s="392"/>
      <c r="J41" s="392"/>
      <c r="K41" s="258"/>
    </row>
    <row r="42" spans="2:11" s="1" customFormat="1" ht="15" customHeight="1">
      <c r="B42" s="261"/>
      <c r="C42" s="262"/>
      <c r="D42" s="260"/>
      <c r="E42" s="263" t="s">
        <v>805</v>
      </c>
      <c r="F42" s="260"/>
      <c r="G42" s="392" t="s">
        <v>806</v>
      </c>
      <c r="H42" s="392"/>
      <c r="I42" s="392"/>
      <c r="J42" s="392"/>
      <c r="K42" s="258"/>
    </row>
    <row r="43" spans="2:11" s="1" customFormat="1" ht="15" customHeight="1">
      <c r="B43" s="261"/>
      <c r="C43" s="262"/>
      <c r="D43" s="260"/>
      <c r="E43" s="263"/>
      <c r="F43" s="260"/>
      <c r="G43" s="392" t="s">
        <v>807</v>
      </c>
      <c r="H43" s="392"/>
      <c r="I43" s="392"/>
      <c r="J43" s="392"/>
      <c r="K43" s="258"/>
    </row>
    <row r="44" spans="2:11" s="1" customFormat="1" ht="15" customHeight="1">
      <c r="B44" s="261"/>
      <c r="C44" s="262"/>
      <c r="D44" s="260"/>
      <c r="E44" s="263" t="s">
        <v>808</v>
      </c>
      <c r="F44" s="260"/>
      <c r="G44" s="392" t="s">
        <v>809</v>
      </c>
      <c r="H44" s="392"/>
      <c r="I44" s="392"/>
      <c r="J44" s="392"/>
      <c r="K44" s="258"/>
    </row>
    <row r="45" spans="2:11" s="1" customFormat="1" ht="15" customHeight="1">
      <c r="B45" s="261"/>
      <c r="C45" s="262"/>
      <c r="D45" s="260"/>
      <c r="E45" s="263" t="s">
        <v>131</v>
      </c>
      <c r="F45" s="260"/>
      <c r="G45" s="392" t="s">
        <v>810</v>
      </c>
      <c r="H45" s="392"/>
      <c r="I45" s="392"/>
      <c r="J45" s="392"/>
      <c r="K45" s="258"/>
    </row>
    <row r="46" spans="2:11" s="1" customFormat="1" ht="12.75" customHeight="1">
      <c r="B46" s="261"/>
      <c r="C46" s="262"/>
      <c r="D46" s="260"/>
      <c r="E46" s="260"/>
      <c r="F46" s="260"/>
      <c r="G46" s="260"/>
      <c r="H46" s="260"/>
      <c r="I46" s="260"/>
      <c r="J46" s="260"/>
      <c r="K46" s="258"/>
    </row>
    <row r="47" spans="2:11" s="1" customFormat="1" ht="15" customHeight="1">
      <c r="B47" s="261"/>
      <c r="C47" s="262"/>
      <c r="D47" s="392" t="s">
        <v>811</v>
      </c>
      <c r="E47" s="392"/>
      <c r="F47" s="392"/>
      <c r="G47" s="392"/>
      <c r="H47" s="392"/>
      <c r="I47" s="392"/>
      <c r="J47" s="392"/>
      <c r="K47" s="258"/>
    </row>
    <row r="48" spans="2:11" s="1" customFormat="1" ht="15" customHeight="1">
      <c r="B48" s="261"/>
      <c r="C48" s="262"/>
      <c r="D48" s="262"/>
      <c r="E48" s="392" t="s">
        <v>812</v>
      </c>
      <c r="F48" s="392"/>
      <c r="G48" s="392"/>
      <c r="H48" s="392"/>
      <c r="I48" s="392"/>
      <c r="J48" s="392"/>
      <c r="K48" s="258"/>
    </row>
    <row r="49" spans="2:11" s="1" customFormat="1" ht="15" customHeight="1">
      <c r="B49" s="261"/>
      <c r="C49" s="262"/>
      <c r="D49" s="262"/>
      <c r="E49" s="392" t="s">
        <v>813</v>
      </c>
      <c r="F49" s="392"/>
      <c r="G49" s="392"/>
      <c r="H49" s="392"/>
      <c r="I49" s="392"/>
      <c r="J49" s="392"/>
      <c r="K49" s="258"/>
    </row>
    <row r="50" spans="2:11" s="1" customFormat="1" ht="15" customHeight="1">
      <c r="B50" s="261"/>
      <c r="C50" s="262"/>
      <c r="D50" s="262"/>
      <c r="E50" s="392" t="s">
        <v>814</v>
      </c>
      <c r="F50" s="392"/>
      <c r="G50" s="392"/>
      <c r="H50" s="392"/>
      <c r="I50" s="392"/>
      <c r="J50" s="392"/>
      <c r="K50" s="258"/>
    </row>
    <row r="51" spans="2:11" s="1" customFormat="1" ht="15" customHeight="1">
      <c r="B51" s="261"/>
      <c r="C51" s="262"/>
      <c r="D51" s="392" t="s">
        <v>815</v>
      </c>
      <c r="E51" s="392"/>
      <c r="F51" s="392"/>
      <c r="G51" s="392"/>
      <c r="H51" s="392"/>
      <c r="I51" s="392"/>
      <c r="J51" s="392"/>
      <c r="K51" s="258"/>
    </row>
    <row r="52" spans="2:11" s="1" customFormat="1" ht="25.5" customHeight="1">
      <c r="B52" s="257"/>
      <c r="C52" s="393" t="s">
        <v>816</v>
      </c>
      <c r="D52" s="393"/>
      <c r="E52" s="393"/>
      <c r="F52" s="393"/>
      <c r="G52" s="393"/>
      <c r="H52" s="393"/>
      <c r="I52" s="393"/>
      <c r="J52" s="393"/>
      <c r="K52" s="258"/>
    </row>
    <row r="53" spans="2:11" s="1" customFormat="1" ht="5.25" customHeight="1">
      <c r="B53" s="257"/>
      <c r="C53" s="259"/>
      <c r="D53" s="259"/>
      <c r="E53" s="259"/>
      <c r="F53" s="259"/>
      <c r="G53" s="259"/>
      <c r="H53" s="259"/>
      <c r="I53" s="259"/>
      <c r="J53" s="259"/>
      <c r="K53" s="258"/>
    </row>
    <row r="54" spans="2:11" s="1" customFormat="1" ht="15" customHeight="1">
      <c r="B54" s="257"/>
      <c r="C54" s="392" t="s">
        <v>817</v>
      </c>
      <c r="D54" s="392"/>
      <c r="E54" s="392"/>
      <c r="F54" s="392"/>
      <c r="G54" s="392"/>
      <c r="H54" s="392"/>
      <c r="I54" s="392"/>
      <c r="J54" s="392"/>
      <c r="K54" s="258"/>
    </row>
    <row r="55" spans="2:11" s="1" customFormat="1" ht="15" customHeight="1">
      <c r="B55" s="257"/>
      <c r="C55" s="392" t="s">
        <v>818</v>
      </c>
      <c r="D55" s="392"/>
      <c r="E55" s="392"/>
      <c r="F55" s="392"/>
      <c r="G55" s="392"/>
      <c r="H55" s="392"/>
      <c r="I55" s="392"/>
      <c r="J55" s="392"/>
      <c r="K55" s="258"/>
    </row>
    <row r="56" spans="2:11" s="1" customFormat="1" ht="12.75" customHeight="1">
      <c r="B56" s="257"/>
      <c r="C56" s="260"/>
      <c r="D56" s="260"/>
      <c r="E56" s="260"/>
      <c r="F56" s="260"/>
      <c r="G56" s="260"/>
      <c r="H56" s="260"/>
      <c r="I56" s="260"/>
      <c r="J56" s="260"/>
      <c r="K56" s="258"/>
    </row>
    <row r="57" spans="2:11" s="1" customFormat="1" ht="15" customHeight="1">
      <c r="B57" s="257"/>
      <c r="C57" s="392" t="s">
        <v>819</v>
      </c>
      <c r="D57" s="392"/>
      <c r="E57" s="392"/>
      <c r="F57" s="392"/>
      <c r="G57" s="392"/>
      <c r="H57" s="392"/>
      <c r="I57" s="392"/>
      <c r="J57" s="392"/>
      <c r="K57" s="258"/>
    </row>
    <row r="58" spans="2:11" s="1" customFormat="1" ht="15" customHeight="1">
      <c r="B58" s="257"/>
      <c r="C58" s="262"/>
      <c r="D58" s="392" t="s">
        <v>820</v>
      </c>
      <c r="E58" s="392"/>
      <c r="F58" s="392"/>
      <c r="G58" s="392"/>
      <c r="H58" s="392"/>
      <c r="I58" s="392"/>
      <c r="J58" s="392"/>
      <c r="K58" s="258"/>
    </row>
    <row r="59" spans="2:11" s="1" customFormat="1" ht="15" customHeight="1">
      <c r="B59" s="257"/>
      <c r="C59" s="262"/>
      <c r="D59" s="392" t="s">
        <v>821</v>
      </c>
      <c r="E59" s="392"/>
      <c r="F59" s="392"/>
      <c r="G59" s="392"/>
      <c r="H59" s="392"/>
      <c r="I59" s="392"/>
      <c r="J59" s="392"/>
      <c r="K59" s="258"/>
    </row>
    <row r="60" spans="2:11" s="1" customFormat="1" ht="15" customHeight="1">
      <c r="B60" s="257"/>
      <c r="C60" s="262"/>
      <c r="D60" s="392" t="s">
        <v>822</v>
      </c>
      <c r="E60" s="392"/>
      <c r="F60" s="392"/>
      <c r="G60" s="392"/>
      <c r="H60" s="392"/>
      <c r="I60" s="392"/>
      <c r="J60" s="392"/>
      <c r="K60" s="258"/>
    </row>
    <row r="61" spans="2:11" s="1" customFormat="1" ht="15" customHeight="1">
      <c r="B61" s="257"/>
      <c r="C61" s="262"/>
      <c r="D61" s="392" t="s">
        <v>823</v>
      </c>
      <c r="E61" s="392"/>
      <c r="F61" s="392"/>
      <c r="G61" s="392"/>
      <c r="H61" s="392"/>
      <c r="I61" s="392"/>
      <c r="J61" s="392"/>
      <c r="K61" s="258"/>
    </row>
    <row r="62" spans="2:11" s="1" customFormat="1" ht="15" customHeight="1">
      <c r="B62" s="257"/>
      <c r="C62" s="262"/>
      <c r="D62" s="394" t="s">
        <v>824</v>
      </c>
      <c r="E62" s="394"/>
      <c r="F62" s="394"/>
      <c r="G62" s="394"/>
      <c r="H62" s="394"/>
      <c r="I62" s="394"/>
      <c r="J62" s="394"/>
      <c r="K62" s="258"/>
    </row>
    <row r="63" spans="2:11" s="1" customFormat="1" ht="15" customHeight="1">
      <c r="B63" s="257"/>
      <c r="C63" s="262"/>
      <c r="D63" s="392" t="s">
        <v>825</v>
      </c>
      <c r="E63" s="392"/>
      <c r="F63" s="392"/>
      <c r="G63" s="392"/>
      <c r="H63" s="392"/>
      <c r="I63" s="392"/>
      <c r="J63" s="392"/>
      <c r="K63" s="258"/>
    </row>
    <row r="64" spans="2:11" s="1" customFormat="1" ht="12.75" customHeight="1">
      <c r="B64" s="257"/>
      <c r="C64" s="262"/>
      <c r="D64" s="262"/>
      <c r="E64" s="265"/>
      <c r="F64" s="262"/>
      <c r="G64" s="262"/>
      <c r="H64" s="262"/>
      <c r="I64" s="262"/>
      <c r="J64" s="262"/>
      <c r="K64" s="258"/>
    </row>
    <row r="65" spans="2:11" s="1" customFormat="1" ht="15" customHeight="1">
      <c r="B65" s="257"/>
      <c r="C65" s="262"/>
      <c r="D65" s="392" t="s">
        <v>826</v>
      </c>
      <c r="E65" s="392"/>
      <c r="F65" s="392"/>
      <c r="G65" s="392"/>
      <c r="H65" s="392"/>
      <c r="I65" s="392"/>
      <c r="J65" s="392"/>
      <c r="K65" s="258"/>
    </row>
    <row r="66" spans="2:11" s="1" customFormat="1" ht="15" customHeight="1">
      <c r="B66" s="257"/>
      <c r="C66" s="262"/>
      <c r="D66" s="394" t="s">
        <v>827</v>
      </c>
      <c r="E66" s="394"/>
      <c r="F66" s="394"/>
      <c r="G66" s="394"/>
      <c r="H66" s="394"/>
      <c r="I66" s="394"/>
      <c r="J66" s="394"/>
      <c r="K66" s="258"/>
    </row>
    <row r="67" spans="2:11" s="1" customFormat="1" ht="15" customHeight="1">
      <c r="B67" s="257"/>
      <c r="C67" s="262"/>
      <c r="D67" s="392" t="s">
        <v>828</v>
      </c>
      <c r="E67" s="392"/>
      <c r="F67" s="392"/>
      <c r="G67" s="392"/>
      <c r="H67" s="392"/>
      <c r="I67" s="392"/>
      <c r="J67" s="392"/>
      <c r="K67" s="258"/>
    </row>
    <row r="68" spans="2:11" s="1" customFormat="1" ht="15" customHeight="1">
      <c r="B68" s="257"/>
      <c r="C68" s="262"/>
      <c r="D68" s="392" t="s">
        <v>829</v>
      </c>
      <c r="E68" s="392"/>
      <c r="F68" s="392"/>
      <c r="G68" s="392"/>
      <c r="H68" s="392"/>
      <c r="I68" s="392"/>
      <c r="J68" s="392"/>
      <c r="K68" s="258"/>
    </row>
    <row r="69" spans="2:11" s="1" customFormat="1" ht="15" customHeight="1">
      <c r="B69" s="257"/>
      <c r="C69" s="262"/>
      <c r="D69" s="392" t="s">
        <v>830</v>
      </c>
      <c r="E69" s="392"/>
      <c r="F69" s="392"/>
      <c r="G69" s="392"/>
      <c r="H69" s="392"/>
      <c r="I69" s="392"/>
      <c r="J69" s="392"/>
      <c r="K69" s="258"/>
    </row>
    <row r="70" spans="2:11" s="1" customFormat="1" ht="15" customHeight="1">
      <c r="B70" s="257"/>
      <c r="C70" s="262"/>
      <c r="D70" s="392" t="s">
        <v>831</v>
      </c>
      <c r="E70" s="392"/>
      <c r="F70" s="392"/>
      <c r="G70" s="392"/>
      <c r="H70" s="392"/>
      <c r="I70" s="392"/>
      <c r="J70" s="392"/>
      <c r="K70" s="258"/>
    </row>
    <row r="71" spans="2:11" s="1" customFormat="1" ht="12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8"/>
    </row>
    <row r="72" spans="2:11" s="1" customFormat="1" ht="18.75" customHeight="1">
      <c r="B72" s="269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s="1" customFormat="1" ht="18.75" customHeight="1"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2:11" s="1" customFormat="1" ht="7.5" customHeight="1">
      <c r="B74" s="271"/>
      <c r="C74" s="272"/>
      <c r="D74" s="272"/>
      <c r="E74" s="272"/>
      <c r="F74" s="272"/>
      <c r="G74" s="272"/>
      <c r="H74" s="272"/>
      <c r="I74" s="272"/>
      <c r="J74" s="272"/>
      <c r="K74" s="273"/>
    </row>
    <row r="75" spans="2:11" s="1" customFormat="1" ht="45" customHeight="1">
      <c r="B75" s="274"/>
      <c r="C75" s="387" t="s">
        <v>832</v>
      </c>
      <c r="D75" s="387"/>
      <c r="E75" s="387"/>
      <c r="F75" s="387"/>
      <c r="G75" s="387"/>
      <c r="H75" s="387"/>
      <c r="I75" s="387"/>
      <c r="J75" s="387"/>
      <c r="K75" s="275"/>
    </row>
    <row r="76" spans="2:11" s="1" customFormat="1" ht="17.25" customHeight="1">
      <c r="B76" s="274"/>
      <c r="C76" s="276" t="s">
        <v>833</v>
      </c>
      <c r="D76" s="276"/>
      <c r="E76" s="276"/>
      <c r="F76" s="276" t="s">
        <v>834</v>
      </c>
      <c r="G76" s="277"/>
      <c r="H76" s="276" t="s">
        <v>62</v>
      </c>
      <c r="I76" s="276" t="s">
        <v>65</v>
      </c>
      <c r="J76" s="276" t="s">
        <v>835</v>
      </c>
      <c r="K76" s="275"/>
    </row>
    <row r="77" spans="2:11" s="1" customFormat="1" ht="17.25" customHeight="1">
      <c r="B77" s="274"/>
      <c r="C77" s="278" t="s">
        <v>836</v>
      </c>
      <c r="D77" s="278"/>
      <c r="E77" s="278"/>
      <c r="F77" s="279" t="s">
        <v>837</v>
      </c>
      <c r="G77" s="280"/>
      <c r="H77" s="278"/>
      <c r="I77" s="278"/>
      <c r="J77" s="278" t="s">
        <v>838</v>
      </c>
      <c r="K77" s="275"/>
    </row>
    <row r="78" spans="2:11" s="1" customFormat="1" ht="5.25" customHeight="1">
      <c r="B78" s="274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4"/>
      <c r="C79" s="263" t="s">
        <v>61</v>
      </c>
      <c r="D79" s="283"/>
      <c r="E79" s="283"/>
      <c r="F79" s="284" t="s">
        <v>839</v>
      </c>
      <c r="G79" s="285"/>
      <c r="H79" s="263" t="s">
        <v>840</v>
      </c>
      <c r="I79" s="263" t="s">
        <v>841</v>
      </c>
      <c r="J79" s="263">
        <v>20</v>
      </c>
      <c r="K79" s="275"/>
    </row>
    <row r="80" spans="2:11" s="1" customFormat="1" ht="15" customHeight="1">
      <c r="B80" s="274"/>
      <c r="C80" s="263" t="s">
        <v>842</v>
      </c>
      <c r="D80" s="263"/>
      <c r="E80" s="263"/>
      <c r="F80" s="284" t="s">
        <v>839</v>
      </c>
      <c r="G80" s="285"/>
      <c r="H80" s="263" t="s">
        <v>843</v>
      </c>
      <c r="I80" s="263" t="s">
        <v>841</v>
      </c>
      <c r="J80" s="263">
        <v>120</v>
      </c>
      <c r="K80" s="275"/>
    </row>
    <row r="81" spans="2:11" s="1" customFormat="1" ht="15" customHeight="1">
      <c r="B81" s="286"/>
      <c r="C81" s="263" t="s">
        <v>844</v>
      </c>
      <c r="D81" s="263"/>
      <c r="E81" s="263"/>
      <c r="F81" s="284" t="s">
        <v>845</v>
      </c>
      <c r="G81" s="285"/>
      <c r="H81" s="263" t="s">
        <v>846</v>
      </c>
      <c r="I81" s="263" t="s">
        <v>841</v>
      </c>
      <c r="J81" s="263">
        <v>50</v>
      </c>
      <c r="K81" s="275"/>
    </row>
    <row r="82" spans="2:11" s="1" customFormat="1" ht="15" customHeight="1">
      <c r="B82" s="286"/>
      <c r="C82" s="263" t="s">
        <v>847</v>
      </c>
      <c r="D82" s="263"/>
      <c r="E82" s="263"/>
      <c r="F82" s="284" t="s">
        <v>839</v>
      </c>
      <c r="G82" s="285"/>
      <c r="H82" s="263" t="s">
        <v>848</v>
      </c>
      <c r="I82" s="263" t="s">
        <v>849</v>
      </c>
      <c r="J82" s="263"/>
      <c r="K82" s="275"/>
    </row>
    <row r="83" spans="2:11" s="1" customFormat="1" ht="15" customHeight="1">
      <c r="B83" s="286"/>
      <c r="C83" s="287" t="s">
        <v>850</v>
      </c>
      <c r="D83" s="287"/>
      <c r="E83" s="287"/>
      <c r="F83" s="288" t="s">
        <v>845</v>
      </c>
      <c r="G83" s="287"/>
      <c r="H83" s="287" t="s">
        <v>851</v>
      </c>
      <c r="I83" s="287" t="s">
        <v>841</v>
      </c>
      <c r="J83" s="287">
        <v>15</v>
      </c>
      <c r="K83" s="275"/>
    </row>
    <row r="84" spans="2:11" s="1" customFormat="1" ht="15" customHeight="1">
      <c r="B84" s="286"/>
      <c r="C84" s="287" t="s">
        <v>852</v>
      </c>
      <c r="D84" s="287"/>
      <c r="E84" s="287"/>
      <c r="F84" s="288" t="s">
        <v>845</v>
      </c>
      <c r="G84" s="287"/>
      <c r="H84" s="287" t="s">
        <v>853</v>
      </c>
      <c r="I84" s="287" t="s">
        <v>841</v>
      </c>
      <c r="J84" s="287">
        <v>15</v>
      </c>
      <c r="K84" s="275"/>
    </row>
    <row r="85" spans="2:11" s="1" customFormat="1" ht="15" customHeight="1">
      <c r="B85" s="286"/>
      <c r="C85" s="287" t="s">
        <v>854</v>
      </c>
      <c r="D85" s="287"/>
      <c r="E85" s="287"/>
      <c r="F85" s="288" t="s">
        <v>845</v>
      </c>
      <c r="G85" s="287"/>
      <c r="H85" s="287" t="s">
        <v>855</v>
      </c>
      <c r="I85" s="287" t="s">
        <v>841</v>
      </c>
      <c r="J85" s="287">
        <v>20</v>
      </c>
      <c r="K85" s="275"/>
    </row>
    <row r="86" spans="2:11" s="1" customFormat="1" ht="15" customHeight="1">
      <c r="B86" s="286"/>
      <c r="C86" s="287" t="s">
        <v>856</v>
      </c>
      <c r="D86" s="287"/>
      <c r="E86" s="287"/>
      <c r="F86" s="288" t="s">
        <v>845</v>
      </c>
      <c r="G86" s="287"/>
      <c r="H86" s="287" t="s">
        <v>857</v>
      </c>
      <c r="I86" s="287" t="s">
        <v>841</v>
      </c>
      <c r="J86" s="287">
        <v>20</v>
      </c>
      <c r="K86" s="275"/>
    </row>
    <row r="87" spans="2:11" s="1" customFormat="1" ht="15" customHeight="1">
      <c r="B87" s="286"/>
      <c r="C87" s="263" t="s">
        <v>858</v>
      </c>
      <c r="D87" s="263"/>
      <c r="E87" s="263"/>
      <c r="F87" s="284" t="s">
        <v>845</v>
      </c>
      <c r="G87" s="285"/>
      <c r="H87" s="263" t="s">
        <v>859</v>
      </c>
      <c r="I87" s="263" t="s">
        <v>841</v>
      </c>
      <c r="J87" s="263">
        <v>50</v>
      </c>
      <c r="K87" s="275"/>
    </row>
    <row r="88" spans="2:11" s="1" customFormat="1" ht="15" customHeight="1">
      <c r="B88" s="286"/>
      <c r="C88" s="263" t="s">
        <v>860</v>
      </c>
      <c r="D88" s="263"/>
      <c r="E88" s="263"/>
      <c r="F88" s="284" t="s">
        <v>845</v>
      </c>
      <c r="G88" s="285"/>
      <c r="H88" s="263" t="s">
        <v>861</v>
      </c>
      <c r="I88" s="263" t="s">
        <v>841</v>
      </c>
      <c r="J88" s="263">
        <v>20</v>
      </c>
      <c r="K88" s="275"/>
    </row>
    <row r="89" spans="2:11" s="1" customFormat="1" ht="15" customHeight="1">
      <c r="B89" s="286"/>
      <c r="C89" s="263" t="s">
        <v>862</v>
      </c>
      <c r="D89" s="263"/>
      <c r="E89" s="263"/>
      <c r="F89" s="284" t="s">
        <v>845</v>
      </c>
      <c r="G89" s="285"/>
      <c r="H89" s="263" t="s">
        <v>863</v>
      </c>
      <c r="I89" s="263" t="s">
        <v>841</v>
      </c>
      <c r="J89" s="263">
        <v>20</v>
      </c>
      <c r="K89" s="275"/>
    </row>
    <row r="90" spans="2:11" s="1" customFormat="1" ht="15" customHeight="1">
      <c r="B90" s="286"/>
      <c r="C90" s="263" t="s">
        <v>864</v>
      </c>
      <c r="D90" s="263"/>
      <c r="E90" s="263"/>
      <c r="F90" s="284" t="s">
        <v>845</v>
      </c>
      <c r="G90" s="285"/>
      <c r="H90" s="263" t="s">
        <v>865</v>
      </c>
      <c r="I90" s="263" t="s">
        <v>841</v>
      </c>
      <c r="J90" s="263">
        <v>50</v>
      </c>
      <c r="K90" s="275"/>
    </row>
    <row r="91" spans="2:11" s="1" customFormat="1" ht="15" customHeight="1">
      <c r="B91" s="286"/>
      <c r="C91" s="263" t="s">
        <v>866</v>
      </c>
      <c r="D91" s="263"/>
      <c r="E91" s="263"/>
      <c r="F91" s="284" t="s">
        <v>845</v>
      </c>
      <c r="G91" s="285"/>
      <c r="H91" s="263" t="s">
        <v>866</v>
      </c>
      <c r="I91" s="263" t="s">
        <v>841</v>
      </c>
      <c r="J91" s="263">
        <v>50</v>
      </c>
      <c r="K91" s="275"/>
    </row>
    <row r="92" spans="2:11" s="1" customFormat="1" ht="15" customHeight="1">
      <c r="B92" s="286"/>
      <c r="C92" s="263" t="s">
        <v>867</v>
      </c>
      <c r="D92" s="263"/>
      <c r="E92" s="263"/>
      <c r="F92" s="284" t="s">
        <v>845</v>
      </c>
      <c r="G92" s="285"/>
      <c r="H92" s="263" t="s">
        <v>868</v>
      </c>
      <c r="I92" s="263" t="s">
        <v>841</v>
      </c>
      <c r="J92" s="263">
        <v>255</v>
      </c>
      <c r="K92" s="275"/>
    </row>
    <row r="93" spans="2:11" s="1" customFormat="1" ht="15" customHeight="1">
      <c r="B93" s="286"/>
      <c r="C93" s="263" t="s">
        <v>869</v>
      </c>
      <c r="D93" s="263"/>
      <c r="E93" s="263"/>
      <c r="F93" s="284" t="s">
        <v>839</v>
      </c>
      <c r="G93" s="285"/>
      <c r="H93" s="263" t="s">
        <v>870</v>
      </c>
      <c r="I93" s="263" t="s">
        <v>871</v>
      </c>
      <c r="J93" s="263"/>
      <c r="K93" s="275"/>
    </row>
    <row r="94" spans="2:11" s="1" customFormat="1" ht="15" customHeight="1">
      <c r="B94" s="286"/>
      <c r="C94" s="263" t="s">
        <v>872</v>
      </c>
      <c r="D94" s="263"/>
      <c r="E94" s="263"/>
      <c r="F94" s="284" t="s">
        <v>839</v>
      </c>
      <c r="G94" s="285"/>
      <c r="H94" s="263" t="s">
        <v>873</v>
      </c>
      <c r="I94" s="263" t="s">
        <v>874</v>
      </c>
      <c r="J94" s="263"/>
      <c r="K94" s="275"/>
    </row>
    <row r="95" spans="2:11" s="1" customFormat="1" ht="15" customHeight="1">
      <c r="B95" s="286"/>
      <c r="C95" s="263" t="s">
        <v>875</v>
      </c>
      <c r="D95" s="263"/>
      <c r="E95" s="263"/>
      <c r="F95" s="284" t="s">
        <v>839</v>
      </c>
      <c r="G95" s="285"/>
      <c r="H95" s="263" t="s">
        <v>875</v>
      </c>
      <c r="I95" s="263" t="s">
        <v>874</v>
      </c>
      <c r="J95" s="263"/>
      <c r="K95" s="275"/>
    </row>
    <row r="96" spans="2:11" s="1" customFormat="1" ht="15" customHeight="1">
      <c r="B96" s="286"/>
      <c r="C96" s="263" t="s">
        <v>46</v>
      </c>
      <c r="D96" s="263"/>
      <c r="E96" s="263"/>
      <c r="F96" s="284" t="s">
        <v>839</v>
      </c>
      <c r="G96" s="285"/>
      <c r="H96" s="263" t="s">
        <v>876</v>
      </c>
      <c r="I96" s="263" t="s">
        <v>874</v>
      </c>
      <c r="J96" s="263"/>
      <c r="K96" s="275"/>
    </row>
    <row r="97" spans="2:11" s="1" customFormat="1" ht="15" customHeight="1">
      <c r="B97" s="286"/>
      <c r="C97" s="263" t="s">
        <v>56</v>
      </c>
      <c r="D97" s="263"/>
      <c r="E97" s="263"/>
      <c r="F97" s="284" t="s">
        <v>839</v>
      </c>
      <c r="G97" s="285"/>
      <c r="H97" s="263" t="s">
        <v>877</v>
      </c>
      <c r="I97" s="263" t="s">
        <v>874</v>
      </c>
      <c r="J97" s="263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</row>
    <row r="101" spans="2:11" s="1" customFormat="1" ht="7.5" customHeight="1">
      <c r="B101" s="271"/>
      <c r="C101" s="272"/>
      <c r="D101" s="272"/>
      <c r="E101" s="272"/>
      <c r="F101" s="272"/>
      <c r="G101" s="272"/>
      <c r="H101" s="272"/>
      <c r="I101" s="272"/>
      <c r="J101" s="272"/>
      <c r="K101" s="273"/>
    </row>
    <row r="102" spans="2:11" s="1" customFormat="1" ht="45" customHeight="1">
      <c r="B102" s="274"/>
      <c r="C102" s="387" t="s">
        <v>878</v>
      </c>
      <c r="D102" s="387"/>
      <c r="E102" s="387"/>
      <c r="F102" s="387"/>
      <c r="G102" s="387"/>
      <c r="H102" s="387"/>
      <c r="I102" s="387"/>
      <c r="J102" s="387"/>
      <c r="K102" s="275"/>
    </row>
    <row r="103" spans="2:11" s="1" customFormat="1" ht="17.25" customHeight="1">
      <c r="B103" s="274"/>
      <c r="C103" s="276" t="s">
        <v>833</v>
      </c>
      <c r="D103" s="276"/>
      <c r="E103" s="276"/>
      <c r="F103" s="276" t="s">
        <v>834</v>
      </c>
      <c r="G103" s="277"/>
      <c r="H103" s="276" t="s">
        <v>62</v>
      </c>
      <c r="I103" s="276" t="s">
        <v>65</v>
      </c>
      <c r="J103" s="276" t="s">
        <v>835</v>
      </c>
      <c r="K103" s="275"/>
    </row>
    <row r="104" spans="2:11" s="1" customFormat="1" ht="17.25" customHeight="1">
      <c r="B104" s="274"/>
      <c r="C104" s="278" t="s">
        <v>836</v>
      </c>
      <c r="D104" s="278"/>
      <c r="E104" s="278"/>
      <c r="F104" s="279" t="s">
        <v>837</v>
      </c>
      <c r="G104" s="280"/>
      <c r="H104" s="278"/>
      <c r="I104" s="278"/>
      <c r="J104" s="278" t="s">
        <v>838</v>
      </c>
      <c r="K104" s="275"/>
    </row>
    <row r="105" spans="2:11" s="1" customFormat="1" ht="5.25" customHeight="1">
      <c r="B105" s="274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4"/>
      <c r="C106" s="263" t="s">
        <v>61</v>
      </c>
      <c r="D106" s="283"/>
      <c r="E106" s="283"/>
      <c r="F106" s="284" t="s">
        <v>839</v>
      </c>
      <c r="G106" s="263"/>
      <c r="H106" s="263" t="s">
        <v>879</v>
      </c>
      <c r="I106" s="263" t="s">
        <v>841</v>
      </c>
      <c r="J106" s="263">
        <v>20</v>
      </c>
      <c r="K106" s="275"/>
    </row>
    <row r="107" spans="2:11" s="1" customFormat="1" ht="15" customHeight="1">
      <c r="B107" s="274"/>
      <c r="C107" s="263" t="s">
        <v>842</v>
      </c>
      <c r="D107" s="263"/>
      <c r="E107" s="263"/>
      <c r="F107" s="284" t="s">
        <v>839</v>
      </c>
      <c r="G107" s="263"/>
      <c r="H107" s="263" t="s">
        <v>879</v>
      </c>
      <c r="I107" s="263" t="s">
        <v>841</v>
      </c>
      <c r="J107" s="263">
        <v>120</v>
      </c>
      <c r="K107" s="275"/>
    </row>
    <row r="108" spans="2:11" s="1" customFormat="1" ht="15" customHeight="1">
      <c r="B108" s="286"/>
      <c r="C108" s="263" t="s">
        <v>844</v>
      </c>
      <c r="D108" s="263"/>
      <c r="E108" s="263"/>
      <c r="F108" s="284" t="s">
        <v>845</v>
      </c>
      <c r="G108" s="263"/>
      <c r="H108" s="263" t="s">
        <v>879</v>
      </c>
      <c r="I108" s="263" t="s">
        <v>841</v>
      </c>
      <c r="J108" s="263">
        <v>50</v>
      </c>
      <c r="K108" s="275"/>
    </row>
    <row r="109" spans="2:11" s="1" customFormat="1" ht="15" customHeight="1">
      <c r="B109" s="286"/>
      <c r="C109" s="263" t="s">
        <v>847</v>
      </c>
      <c r="D109" s="263"/>
      <c r="E109" s="263"/>
      <c r="F109" s="284" t="s">
        <v>839</v>
      </c>
      <c r="G109" s="263"/>
      <c r="H109" s="263" t="s">
        <v>879</v>
      </c>
      <c r="I109" s="263" t="s">
        <v>849</v>
      </c>
      <c r="J109" s="263"/>
      <c r="K109" s="275"/>
    </row>
    <row r="110" spans="2:11" s="1" customFormat="1" ht="15" customHeight="1">
      <c r="B110" s="286"/>
      <c r="C110" s="263" t="s">
        <v>858</v>
      </c>
      <c r="D110" s="263"/>
      <c r="E110" s="263"/>
      <c r="F110" s="284" t="s">
        <v>845</v>
      </c>
      <c r="G110" s="263"/>
      <c r="H110" s="263" t="s">
        <v>879</v>
      </c>
      <c r="I110" s="263" t="s">
        <v>841</v>
      </c>
      <c r="J110" s="263">
        <v>50</v>
      </c>
      <c r="K110" s="275"/>
    </row>
    <row r="111" spans="2:11" s="1" customFormat="1" ht="15" customHeight="1">
      <c r="B111" s="286"/>
      <c r="C111" s="263" t="s">
        <v>866</v>
      </c>
      <c r="D111" s="263"/>
      <c r="E111" s="263"/>
      <c r="F111" s="284" t="s">
        <v>845</v>
      </c>
      <c r="G111" s="263"/>
      <c r="H111" s="263" t="s">
        <v>879</v>
      </c>
      <c r="I111" s="263" t="s">
        <v>841</v>
      </c>
      <c r="J111" s="263">
        <v>50</v>
      </c>
      <c r="K111" s="275"/>
    </row>
    <row r="112" spans="2:11" s="1" customFormat="1" ht="15" customHeight="1">
      <c r="B112" s="286"/>
      <c r="C112" s="263" t="s">
        <v>864</v>
      </c>
      <c r="D112" s="263"/>
      <c r="E112" s="263"/>
      <c r="F112" s="284" t="s">
        <v>845</v>
      </c>
      <c r="G112" s="263"/>
      <c r="H112" s="263" t="s">
        <v>879</v>
      </c>
      <c r="I112" s="263" t="s">
        <v>841</v>
      </c>
      <c r="J112" s="263">
        <v>50</v>
      </c>
      <c r="K112" s="275"/>
    </row>
    <row r="113" spans="2:11" s="1" customFormat="1" ht="15" customHeight="1">
      <c r="B113" s="286"/>
      <c r="C113" s="263" t="s">
        <v>61</v>
      </c>
      <c r="D113" s="263"/>
      <c r="E113" s="263"/>
      <c r="F113" s="284" t="s">
        <v>839</v>
      </c>
      <c r="G113" s="263"/>
      <c r="H113" s="263" t="s">
        <v>880</v>
      </c>
      <c r="I113" s="263" t="s">
        <v>841</v>
      </c>
      <c r="J113" s="263">
        <v>20</v>
      </c>
      <c r="K113" s="275"/>
    </row>
    <row r="114" spans="2:11" s="1" customFormat="1" ht="15" customHeight="1">
      <c r="B114" s="286"/>
      <c r="C114" s="263" t="s">
        <v>881</v>
      </c>
      <c r="D114" s="263"/>
      <c r="E114" s="263"/>
      <c r="F114" s="284" t="s">
        <v>839</v>
      </c>
      <c r="G114" s="263"/>
      <c r="H114" s="263" t="s">
        <v>882</v>
      </c>
      <c r="I114" s="263" t="s">
        <v>841</v>
      </c>
      <c r="J114" s="263">
        <v>120</v>
      </c>
      <c r="K114" s="275"/>
    </row>
    <row r="115" spans="2:11" s="1" customFormat="1" ht="15" customHeight="1">
      <c r="B115" s="286"/>
      <c r="C115" s="263" t="s">
        <v>46</v>
      </c>
      <c r="D115" s="263"/>
      <c r="E115" s="263"/>
      <c r="F115" s="284" t="s">
        <v>839</v>
      </c>
      <c r="G115" s="263"/>
      <c r="H115" s="263" t="s">
        <v>883</v>
      </c>
      <c r="I115" s="263" t="s">
        <v>874</v>
      </c>
      <c r="J115" s="263"/>
      <c r="K115" s="275"/>
    </row>
    <row r="116" spans="2:11" s="1" customFormat="1" ht="15" customHeight="1">
      <c r="B116" s="286"/>
      <c r="C116" s="263" t="s">
        <v>56</v>
      </c>
      <c r="D116" s="263"/>
      <c r="E116" s="263"/>
      <c r="F116" s="284" t="s">
        <v>839</v>
      </c>
      <c r="G116" s="263"/>
      <c r="H116" s="263" t="s">
        <v>884</v>
      </c>
      <c r="I116" s="263" t="s">
        <v>874</v>
      </c>
      <c r="J116" s="263"/>
      <c r="K116" s="275"/>
    </row>
    <row r="117" spans="2:11" s="1" customFormat="1" ht="15" customHeight="1">
      <c r="B117" s="286"/>
      <c r="C117" s="263" t="s">
        <v>65</v>
      </c>
      <c r="D117" s="263"/>
      <c r="E117" s="263"/>
      <c r="F117" s="284" t="s">
        <v>839</v>
      </c>
      <c r="G117" s="263"/>
      <c r="H117" s="263" t="s">
        <v>885</v>
      </c>
      <c r="I117" s="263" t="s">
        <v>886</v>
      </c>
      <c r="J117" s="263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388" t="s">
        <v>887</v>
      </c>
      <c r="D122" s="388"/>
      <c r="E122" s="388"/>
      <c r="F122" s="388"/>
      <c r="G122" s="388"/>
      <c r="H122" s="388"/>
      <c r="I122" s="388"/>
      <c r="J122" s="388"/>
      <c r="K122" s="303"/>
    </row>
    <row r="123" spans="2:11" s="1" customFormat="1" ht="17.25" customHeight="1">
      <c r="B123" s="304"/>
      <c r="C123" s="276" t="s">
        <v>833</v>
      </c>
      <c r="D123" s="276"/>
      <c r="E123" s="276"/>
      <c r="F123" s="276" t="s">
        <v>834</v>
      </c>
      <c r="G123" s="277"/>
      <c r="H123" s="276" t="s">
        <v>62</v>
      </c>
      <c r="I123" s="276" t="s">
        <v>65</v>
      </c>
      <c r="J123" s="276" t="s">
        <v>835</v>
      </c>
      <c r="K123" s="305"/>
    </row>
    <row r="124" spans="2:11" s="1" customFormat="1" ht="17.25" customHeight="1">
      <c r="B124" s="304"/>
      <c r="C124" s="278" t="s">
        <v>836</v>
      </c>
      <c r="D124" s="278"/>
      <c r="E124" s="278"/>
      <c r="F124" s="279" t="s">
        <v>837</v>
      </c>
      <c r="G124" s="280"/>
      <c r="H124" s="278"/>
      <c r="I124" s="278"/>
      <c r="J124" s="278" t="s">
        <v>838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3" t="s">
        <v>842</v>
      </c>
      <c r="D126" s="283"/>
      <c r="E126" s="283"/>
      <c r="F126" s="284" t="s">
        <v>839</v>
      </c>
      <c r="G126" s="263"/>
      <c r="H126" s="263" t="s">
        <v>879</v>
      </c>
      <c r="I126" s="263" t="s">
        <v>841</v>
      </c>
      <c r="J126" s="263">
        <v>120</v>
      </c>
      <c r="K126" s="309"/>
    </row>
    <row r="127" spans="2:11" s="1" customFormat="1" ht="15" customHeight="1">
      <c r="B127" s="306"/>
      <c r="C127" s="263" t="s">
        <v>888</v>
      </c>
      <c r="D127" s="263"/>
      <c r="E127" s="263"/>
      <c r="F127" s="284" t="s">
        <v>839</v>
      </c>
      <c r="G127" s="263"/>
      <c r="H127" s="263" t="s">
        <v>889</v>
      </c>
      <c r="I127" s="263" t="s">
        <v>841</v>
      </c>
      <c r="J127" s="263" t="s">
        <v>890</v>
      </c>
      <c r="K127" s="309"/>
    </row>
    <row r="128" spans="2:11" s="1" customFormat="1" ht="15" customHeight="1">
      <c r="B128" s="306"/>
      <c r="C128" s="263" t="s">
        <v>91</v>
      </c>
      <c r="D128" s="263"/>
      <c r="E128" s="263"/>
      <c r="F128" s="284" t="s">
        <v>839</v>
      </c>
      <c r="G128" s="263"/>
      <c r="H128" s="263" t="s">
        <v>891</v>
      </c>
      <c r="I128" s="263" t="s">
        <v>841</v>
      </c>
      <c r="J128" s="263" t="s">
        <v>890</v>
      </c>
      <c r="K128" s="309"/>
    </row>
    <row r="129" spans="2:11" s="1" customFormat="1" ht="15" customHeight="1">
      <c r="B129" s="306"/>
      <c r="C129" s="263" t="s">
        <v>850</v>
      </c>
      <c r="D129" s="263"/>
      <c r="E129" s="263"/>
      <c r="F129" s="284" t="s">
        <v>845</v>
      </c>
      <c r="G129" s="263"/>
      <c r="H129" s="263" t="s">
        <v>851</v>
      </c>
      <c r="I129" s="263" t="s">
        <v>841</v>
      </c>
      <c r="J129" s="263">
        <v>15</v>
      </c>
      <c r="K129" s="309"/>
    </row>
    <row r="130" spans="2:11" s="1" customFormat="1" ht="15" customHeight="1">
      <c r="B130" s="306"/>
      <c r="C130" s="287" t="s">
        <v>852</v>
      </c>
      <c r="D130" s="287"/>
      <c r="E130" s="287"/>
      <c r="F130" s="288" t="s">
        <v>845</v>
      </c>
      <c r="G130" s="287"/>
      <c r="H130" s="287" t="s">
        <v>853</v>
      </c>
      <c r="I130" s="287" t="s">
        <v>841</v>
      </c>
      <c r="J130" s="287">
        <v>15</v>
      </c>
      <c r="K130" s="309"/>
    </row>
    <row r="131" spans="2:11" s="1" customFormat="1" ht="15" customHeight="1">
      <c r="B131" s="306"/>
      <c r="C131" s="287" t="s">
        <v>854</v>
      </c>
      <c r="D131" s="287"/>
      <c r="E131" s="287"/>
      <c r="F131" s="288" t="s">
        <v>845</v>
      </c>
      <c r="G131" s="287"/>
      <c r="H131" s="287" t="s">
        <v>855</v>
      </c>
      <c r="I131" s="287" t="s">
        <v>841</v>
      </c>
      <c r="J131" s="287">
        <v>20</v>
      </c>
      <c r="K131" s="309"/>
    </row>
    <row r="132" spans="2:11" s="1" customFormat="1" ht="15" customHeight="1">
      <c r="B132" s="306"/>
      <c r="C132" s="287" t="s">
        <v>856</v>
      </c>
      <c r="D132" s="287"/>
      <c r="E132" s="287"/>
      <c r="F132" s="288" t="s">
        <v>845</v>
      </c>
      <c r="G132" s="287"/>
      <c r="H132" s="287" t="s">
        <v>857</v>
      </c>
      <c r="I132" s="287" t="s">
        <v>841</v>
      </c>
      <c r="J132" s="287">
        <v>20</v>
      </c>
      <c r="K132" s="309"/>
    </row>
    <row r="133" spans="2:11" s="1" customFormat="1" ht="15" customHeight="1">
      <c r="B133" s="306"/>
      <c r="C133" s="263" t="s">
        <v>844</v>
      </c>
      <c r="D133" s="263"/>
      <c r="E133" s="263"/>
      <c r="F133" s="284" t="s">
        <v>845</v>
      </c>
      <c r="G133" s="263"/>
      <c r="H133" s="263" t="s">
        <v>879</v>
      </c>
      <c r="I133" s="263" t="s">
        <v>841</v>
      </c>
      <c r="J133" s="263">
        <v>50</v>
      </c>
      <c r="K133" s="309"/>
    </row>
    <row r="134" spans="2:11" s="1" customFormat="1" ht="15" customHeight="1">
      <c r="B134" s="306"/>
      <c r="C134" s="263" t="s">
        <v>858</v>
      </c>
      <c r="D134" s="263"/>
      <c r="E134" s="263"/>
      <c r="F134" s="284" t="s">
        <v>845</v>
      </c>
      <c r="G134" s="263"/>
      <c r="H134" s="263" t="s">
        <v>879</v>
      </c>
      <c r="I134" s="263" t="s">
        <v>841</v>
      </c>
      <c r="J134" s="263">
        <v>50</v>
      </c>
      <c r="K134" s="309"/>
    </row>
    <row r="135" spans="2:11" s="1" customFormat="1" ht="15" customHeight="1">
      <c r="B135" s="306"/>
      <c r="C135" s="263" t="s">
        <v>864</v>
      </c>
      <c r="D135" s="263"/>
      <c r="E135" s="263"/>
      <c r="F135" s="284" t="s">
        <v>845</v>
      </c>
      <c r="G135" s="263"/>
      <c r="H135" s="263" t="s">
        <v>879</v>
      </c>
      <c r="I135" s="263" t="s">
        <v>841</v>
      </c>
      <c r="J135" s="263">
        <v>50</v>
      </c>
      <c r="K135" s="309"/>
    </row>
    <row r="136" spans="2:11" s="1" customFormat="1" ht="15" customHeight="1">
      <c r="B136" s="306"/>
      <c r="C136" s="263" t="s">
        <v>866</v>
      </c>
      <c r="D136" s="263"/>
      <c r="E136" s="263"/>
      <c r="F136" s="284" t="s">
        <v>845</v>
      </c>
      <c r="G136" s="263"/>
      <c r="H136" s="263" t="s">
        <v>879</v>
      </c>
      <c r="I136" s="263" t="s">
        <v>841</v>
      </c>
      <c r="J136" s="263">
        <v>50</v>
      </c>
      <c r="K136" s="309"/>
    </row>
    <row r="137" spans="2:11" s="1" customFormat="1" ht="15" customHeight="1">
      <c r="B137" s="306"/>
      <c r="C137" s="263" t="s">
        <v>867</v>
      </c>
      <c r="D137" s="263"/>
      <c r="E137" s="263"/>
      <c r="F137" s="284" t="s">
        <v>845</v>
      </c>
      <c r="G137" s="263"/>
      <c r="H137" s="263" t="s">
        <v>892</v>
      </c>
      <c r="I137" s="263" t="s">
        <v>841</v>
      </c>
      <c r="J137" s="263">
        <v>255</v>
      </c>
      <c r="K137" s="309"/>
    </row>
    <row r="138" spans="2:11" s="1" customFormat="1" ht="15" customHeight="1">
      <c r="B138" s="306"/>
      <c r="C138" s="263" t="s">
        <v>869</v>
      </c>
      <c r="D138" s="263"/>
      <c r="E138" s="263"/>
      <c r="F138" s="284" t="s">
        <v>839</v>
      </c>
      <c r="G138" s="263"/>
      <c r="H138" s="263" t="s">
        <v>893</v>
      </c>
      <c r="I138" s="263" t="s">
        <v>871</v>
      </c>
      <c r="J138" s="263"/>
      <c r="K138" s="309"/>
    </row>
    <row r="139" spans="2:11" s="1" customFormat="1" ht="15" customHeight="1">
      <c r="B139" s="306"/>
      <c r="C139" s="263" t="s">
        <v>872</v>
      </c>
      <c r="D139" s="263"/>
      <c r="E139" s="263"/>
      <c r="F139" s="284" t="s">
        <v>839</v>
      </c>
      <c r="G139" s="263"/>
      <c r="H139" s="263" t="s">
        <v>894</v>
      </c>
      <c r="I139" s="263" t="s">
        <v>874</v>
      </c>
      <c r="J139" s="263"/>
      <c r="K139" s="309"/>
    </row>
    <row r="140" spans="2:11" s="1" customFormat="1" ht="15" customHeight="1">
      <c r="B140" s="306"/>
      <c r="C140" s="263" t="s">
        <v>875</v>
      </c>
      <c r="D140" s="263"/>
      <c r="E140" s="263"/>
      <c r="F140" s="284" t="s">
        <v>839</v>
      </c>
      <c r="G140" s="263"/>
      <c r="H140" s="263" t="s">
        <v>875</v>
      </c>
      <c r="I140" s="263" t="s">
        <v>874</v>
      </c>
      <c r="J140" s="263"/>
      <c r="K140" s="309"/>
    </row>
    <row r="141" spans="2:11" s="1" customFormat="1" ht="15" customHeight="1">
      <c r="B141" s="306"/>
      <c r="C141" s="263" t="s">
        <v>46</v>
      </c>
      <c r="D141" s="263"/>
      <c r="E141" s="263"/>
      <c r="F141" s="284" t="s">
        <v>839</v>
      </c>
      <c r="G141" s="263"/>
      <c r="H141" s="263" t="s">
        <v>895</v>
      </c>
      <c r="I141" s="263" t="s">
        <v>874</v>
      </c>
      <c r="J141" s="263"/>
      <c r="K141" s="309"/>
    </row>
    <row r="142" spans="2:11" s="1" customFormat="1" ht="15" customHeight="1">
      <c r="B142" s="306"/>
      <c r="C142" s="263" t="s">
        <v>896</v>
      </c>
      <c r="D142" s="263"/>
      <c r="E142" s="263"/>
      <c r="F142" s="284" t="s">
        <v>839</v>
      </c>
      <c r="G142" s="263"/>
      <c r="H142" s="263" t="s">
        <v>897</v>
      </c>
      <c r="I142" s="263" t="s">
        <v>874</v>
      </c>
      <c r="J142" s="263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</row>
    <row r="146" spans="2:11" s="1" customFormat="1" ht="7.5" customHeight="1">
      <c r="B146" s="271"/>
      <c r="C146" s="272"/>
      <c r="D146" s="272"/>
      <c r="E146" s="272"/>
      <c r="F146" s="272"/>
      <c r="G146" s="272"/>
      <c r="H146" s="272"/>
      <c r="I146" s="272"/>
      <c r="J146" s="272"/>
      <c r="K146" s="273"/>
    </row>
    <row r="147" spans="2:11" s="1" customFormat="1" ht="45" customHeight="1">
      <c r="B147" s="274"/>
      <c r="C147" s="387" t="s">
        <v>898</v>
      </c>
      <c r="D147" s="387"/>
      <c r="E147" s="387"/>
      <c r="F147" s="387"/>
      <c r="G147" s="387"/>
      <c r="H147" s="387"/>
      <c r="I147" s="387"/>
      <c r="J147" s="387"/>
      <c r="K147" s="275"/>
    </row>
    <row r="148" spans="2:11" s="1" customFormat="1" ht="17.25" customHeight="1">
      <c r="B148" s="274"/>
      <c r="C148" s="276" t="s">
        <v>833</v>
      </c>
      <c r="D148" s="276"/>
      <c r="E148" s="276"/>
      <c r="F148" s="276" t="s">
        <v>834</v>
      </c>
      <c r="G148" s="277"/>
      <c r="H148" s="276" t="s">
        <v>62</v>
      </c>
      <c r="I148" s="276" t="s">
        <v>65</v>
      </c>
      <c r="J148" s="276" t="s">
        <v>835</v>
      </c>
      <c r="K148" s="275"/>
    </row>
    <row r="149" spans="2:11" s="1" customFormat="1" ht="17.25" customHeight="1">
      <c r="B149" s="274"/>
      <c r="C149" s="278" t="s">
        <v>836</v>
      </c>
      <c r="D149" s="278"/>
      <c r="E149" s="278"/>
      <c r="F149" s="279" t="s">
        <v>837</v>
      </c>
      <c r="G149" s="280"/>
      <c r="H149" s="278"/>
      <c r="I149" s="278"/>
      <c r="J149" s="278" t="s">
        <v>838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842</v>
      </c>
      <c r="D151" s="263"/>
      <c r="E151" s="263"/>
      <c r="F151" s="314" t="s">
        <v>839</v>
      </c>
      <c r="G151" s="263"/>
      <c r="H151" s="313" t="s">
        <v>879</v>
      </c>
      <c r="I151" s="313" t="s">
        <v>841</v>
      </c>
      <c r="J151" s="313">
        <v>120</v>
      </c>
      <c r="K151" s="309"/>
    </row>
    <row r="152" spans="2:11" s="1" customFormat="1" ht="15" customHeight="1">
      <c r="B152" s="286"/>
      <c r="C152" s="313" t="s">
        <v>888</v>
      </c>
      <c r="D152" s="263"/>
      <c r="E152" s="263"/>
      <c r="F152" s="314" t="s">
        <v>839</v>
      </c>
      <c r="G152" s="263"/>
      <c r="H152" s="313" t="s">
        <v>899</v>
      </c>
      <c r="I152" s="313" t="s">
        <v>841</v>
      </c>
      <c r="J152" s="313" t="s">
        <v>890</v>
      </c>
      <c r="K152" s="309"/>
    </row>
    <row r="153" spans="2:11" s="1" customFormat="1" ht="15" customHeight="1">
      <c r="B153" s="286"/>
      <c r="C153" s="313" t="s">
        <v>91</v>
      </c>
      <c r="D153" s="263"/>
      <c r="E153" s="263"/>
      <c r="F153" s="314" t="s">
        <v>839</v>
      </c>
      <c r="G153" s="263"/>
      <c r="H153" s="313" t="s">
        <v>900</v>
      </c>
      <c r="I153" s="313" t="s">
        <v>841</v>
      </c>
      <c r="J153" s="313" t="s">
        <v>890</v>
      </c>
      <c r="K153" s="309"/>
    </row>
    <row r="154" spans="2:11" s="1" customFormat="1" ht="15" customHeight="1">
      <c r="B154" s="286"/>
      <c r="C154" s="313" t="s">
        <v>844</v>
      </c>
      <c r="D154" s="263"/>
      <c r="E154" s="263"/>
      <c r="F154" s="314" t="s">
        <v>845</v>
      </c>
      <c r="G154" s="263"/>
      <c r="H154" s="313" t="s">
        <v>879</v>
      </c>
      <c r="I154" s="313" t="s">
        <v>841</v>
      </c>
      <c r="J154" s="313">
        <v>50</v>
      </c>
      <c r="K154" s="309"/>
    </row>
    <row r="155" spans="2:11" s="1" customFormat="1" ht="15" customHeight="1">
      <c r="B155" s="286"/>
      <c r="C155" s="313" t="s">
        <v>847</v>
      </c>
      <c r="D155" s="263"/>
      <c r="E155" s="263"/>
      <c r="F155" s="314" t="s">
        <v>839</v>
      </c>
      <c r="G155" s="263"/>
      <c r="H155" s="313" t="s">
        <v>879</v>
      </c>
      <c r="I155" s="313" t="s">
        <v>849</v>
      </c>
      <c r="J155" s="313"/>
      <c r="K155" s="309"/>
    </row>
    <row r="156" spans="2:11" s="1" customFormat="1" ht="15" customHeight="1">
      <c r="B156" s="286"/>
      <c r="C156" s="313" t="s">
        <v>858</v>
      </c>
      <c r="D156" s="263"/>
      <c r="E156" s="263"/>
      <c r="F156" s="314" t="s">
        <v>845</v>
      </c>
      <c r="G156" s="263"/>
      <c r="H156" s="313" t="s">
        <v>879</v>
      </c>
      <c r="I156" s="313" t="s">
        <v>841</v>
      </c>
      <c r="J156" s="313">
        <v>50</v>
      </c>
      <c r="K156" s="309"/>
    </row>
    <row r="157" spans="2:11" s="1" customFormat="1" ht="15" customHeight="1">
      <c r="B157" s="286"/>
      <c r="C157" s="313" t="s">
        <v>866</v>
      </c>
      <c r="D157" s="263"/>
      <c r="E157" s="263"/>
      <c r="F157" s="314" t="s">
        <v>845</v>
      </c>
      <c r="G157" s="263"/>
      <c r="H157" s="313" t="s">
        <v>879</v>
      </c>
      <c r="I157" s="313" t="s">
        <v>841</v>
      </c>
      <c r="J157" s="313">
        <v>50</v>
      </c>
      <c r="K157" s="309"/>
    </row>
    <row r="158" spans="2:11" s="1" customFormat="1" ht="15" customHeight="1">
      <c r="B158" s="286"/>
      <c r="C158" s="313" t="s">
        <v>864</v>
      </c>
      <c r="D158" s="263"/>
      <c r="E158" s="263"/>
      <c r="F158" s="314" t="s">
        <v>845</v>
      </c>
      <c r="G158" s="263"/>
      <c r="H158" s="313" t="s">
        <v>879</v>
      </c>
      <c r="I158" s="313" t="s">
        <v>841</v>
      </c>
      <c r="J158" s="313">
        <v>50</v>
      </c>
      <c r="K158" s="309"/>
    </row>
    <row r="159" spans="2:11" s="1" customFormat="1" ht="15" customHeight="1">
      <c r="B159" s="286"/>
      <c r="C159" s="313" t="s">
        <v>109</v>
      </c>
      <c r="D159" s="263"/>
      <c r="E159" s="263"/>
      <c r="F159" s="314" t="s">
        <v>839</v>
      </c>
      <c r="G159" s="263"/>
      <c r="H159" s="313" t="s">
        <v>901</v>
      </c>
      <c r="I159" s="313" t="s">
        <v>841</v>
      </c>
      <c r="J159" s="313" t="s">
        <v>902</v>
      </c>
      <c r="K159" s="309"/>
    </row>
    <row r="160" spans="2:11" s="1" customFormat="1" ht="15" customHeight="1">
      <c r="B160" s="286"/>
      <c r="C160" s="313" t="s">
        <v>903</v>
      </c>
      <c r="D160" s="263"/>
      <c r="E160" s="263"/>
      <c r="F160" s="314" t="s">
        <v>839</v>
      </c>
      <c r="G160" s="263"/>
      <c r="H160" s="313" t="s">
        <v>904</v>
      </c>
      <c r="I160" s="313" t="s">
        <v>874</v>
      </c>
      <c r="J160" s="313"/>
      <c r="K160" s="309"/>
    </row>
    <row r="161" spans="2:11" s="1" customFormat="1" ht="15" customHeight="1">
      <c r="B161" s="315"/>
      <c r="C161" s="316"/>
      <c r="D161" s="316"/>
      <c r="E161" s="316"/>
      <c r="F161" s="316"/>
      <c r="G161" s="316"/>
      <c r="H161" s="316"/>
      <c r="I161" s="316"/>
      <c r="J161" s="316"/>
      <c r="K161" s="317"/>
    </row>
    <row r="162" spans="2:11" s="1" customFormat="1" ht="18.75" customHeight="1">
      <c r="B162" s="297"/>
      <c r="C162" s="307"/>
      <c r="D162" s="307"/>
      <c r="E162" s="307"/>
      <c r="F162" s="318"/>
      <c r="G162" s="307"/>
      <c r="H162" s="307"/>
      <c r="I162" s="307"/>
      <c r="J162" s="307"/>
      <c r="K162" s="297"/>
    </row>
    <row r="163" spans="2:11" s="1" customFormat="1" ht="18.75" customHeight="1">
      <c r="B163" s="297"/>
      <c r="C163" s="307"/>
      <c r="D163" s="307"/>
      <c r="E163" s="307"/>
      <c r="F163" s="318"/>
      <c r="G163" s="307"/>
      <c r="H163" s="307"/>
      <c r="I163" s="307"/>
      <c r="J163" s="307"/>
      <c r="K163" s="297"/>
    </row>
    <row r="164" spans="2:11" s="1" customFormat="1" ht="18.75" customHeight="1">
      <c r="B164" s="297"/>
      <c r="C164" s="307"/>
      <c r="D164" s="307"/>
      <c r="E164" s="307"/>
      <c r="F164" s="318"/>
      <c r="G164" s="307"/>
      <c r="H164" s="307"/>
      <c r="I164" s="307"/>
      <c r="J164" s="307"/>
      <c r="K164" s="297"/>
    </row>
    <row r="165" spans="2:11" s="1" customFormat="1" ht="18.75" customHeight="1">
      <c r="B165" s="297"/>
      <c r="C165" s="307"/>
      <c r="D165" s="307"/>
      <c r="E165" s="307"/>
      <c r="F165" s="318"/>
      <c r="G165" s="307"/>
      <c r="H165" s="307"/>
      <c r="I165" s="307"/>
      <c r="J165" s="307"/>
      <c r="K165" s="297"/>
    </row>
    <row r="166" spans="2:11" s="1" customFormat="1" ht="18.75" customHeight="1">
      <c r="B166" s="297"/>
      <c r="C166" s="307"/>
      <c r="D166" s="307"/>
      <c r="E166" s="307"/>
      <c r="F166" s="318"/>
      <c r="G166" s="307"/>
      <c r="H166" s="307"/>
      <c r="I166" s="307"/>
      <c r="J166" s="307"/>
      <c r="K166" s="297"/>
    </row>
    <row r="167" spans="2:11" s="1" customFormat="1" ht="18.75" customHeight="1">
      <c r="B167" s="297"/>
      <c r="C167" s="307"/>
      <c r="D167" s="307"/>
      <c r="E167" s="307"/>
      <c r="F167" s="318"/>
      <c r="G167" s="307"/>
      <c r="H167" s="307"/>
      <c r="I167" s="307"/>
      <c r="J167" s="307"/>
      <c r="K167" s="297"/>
    </row>
    <row r="168" spans="2:11" s="1" customFormat="1" ht="18.75" customHeight="1">
      <c r="B168" s="297"/>
      <c r="C168" s="307"/>
      <c r="D168" s="307"/>
      <c r="E168" s="307"/>
      <c r="F168" s="318"/>
      <c r="G168" s="307"/>
      <c r="H168" s="307"/>
      <c r="I168" s="307"/>
      <c r="J168" s="307"/>
      <c r="K168" s="297"/>
    </row>
    <row r="169" spans="2:11" s="1" customFormat="1" ht="18.75" customHeight="1"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</row>
    <row r="170" spans="2:11" s="1" customFormat="1" ht="7.5" customHeight="1">
      <c r="B170" s="252"/>
      <c r="C170" s="253"/>
      <c r="D170" s="253"/>
      <c r="E170" s="253"/>
      <c r="F170" s="253"/>
      <c r="G170" s="253"/>
      <c r="H170" s="253"/>
      <c r="I170" s="253"/>
      <c r="J170" s="253"/>
      <c r="K170" s="254"/>
    </row>
    <row r="171" spans="2:11" s="1" customFormat="1" ht="45" customHeight="1">
      <c r="B171" s="255"/>
      <c r="C171" s="388" t="s">
        <v>905</v>
      </c>
      <c r="D171" s="388"/>
      <c r="E171" s="388"/>
      <c r="F171" s="388"/>
      <c r="G171" s="388"/>
      <c r="H171" s="388"/>
      <c r="I171" s="388"/>
      <c r="J171" s="388"/>
      <c r="K171" s="256"/>
    </row>
    <row r="172" spans="2:11" s="1" customFormat="1" ht="17.25" customHeight="1">
      <c r="B172" s="255"/>
      <c r="C172" s="276" t="s">
        <v>833</v>
      </c>
      <c r="D172" s="276"/>
      <c r="E172" s="276"/>
      <c r="F172" s="276" t="s">
        <v>834</v>
      </c>
      <c r="G172" s="319"/>
      <c r="H172" s="320" t="s">
        <v>62</v>
      </c>
      <c r="I172" s="320" t="s">
        <v>65</v>
      </c>
      <c r="J172" s="276" t="s">
        <v>835</v>
      </c>
      <c r="K172" s="256"/>
    </row>
    <row r="173" spans="2:11" s="1" customFormat="1" ht="17.25" customHeight="1">
      <c r="B173" s="257"/>
      <c r="C173" s="278" t="s">
        <v>836</v>
      </c>
      <c r="D173" s="278"/>
      <c r="E173" s="278"/>
      <c r="F173" s="279" t="s">
        <v>837</v>
      </c>
      <c r="G173" s="321"/>
      <c r="H173" s="322"/>
      <c r="I173" s="322"/>
      <c r="J173" s="278" t="s">
        <v>838</v>
      </c>
      <c r="K173" s="258"/>
    </row>
    <row r="174" spans="2:11" s="1" customFormat="1" ht="5.25" customHeight="1">
      <c r="B174" s="286"/>
      <c r="C174" s="281"/>
      <c r="D174" s="281"/>
      <c r="E174" s="281"/>
      <c r="F174" s="281"/>
      <c r="G174" s="282"/>
      <c r="H174" s="281"/>
      <c r="I174" s="281"/>
      <c r="J174" s="281"/>
      <c r="K174" s="309"/>
    </row>
    <row r="175" spans="2:11" s="1" customFormat="1" ht="15" customHeight="1">
      <c r="B175" s="286"/>
      <c r="C175" s="263" t="s">
        <v>842</v>
      </c>
      <c r="D175" s="263"/>
      <c r="E175" s="263"/>
      <c r="F175" s="284" t="s">
        <v>839</v>
      </c>
      <c r="G175" s="263"/>
      <c r="H175" s="263" t="s">
        <v>879</v>
      </c>
      <c r="I175" s="263" t="s">
        <v>841</v>
      </c>
      <c r="J175" s="263">
        <v>120</v>
      </c>
      <c r="K175" s="309"/>
    </row>
    <row r="176" spans="2:11" s="1" customFormat="1" ht="15" customHeight="1">
      <c r="B176" s="286"/>
      <c r="C176" s="263" t="s">
        <v>888</v>
      </c>
      <c r="D176" s="263"/>
      <c r="E176" s="263"/>
      <c r="F176" s="284" t="s">
        <v>839</v>
      </c>
      <c r="G176" s="263"/>
      <c r="H176" s="263" t="s">
        <v>889</v>
      </c>
      <c r="I176" s="263" t="s">
        <v>841</v>
      </c>
      <c r="J176" s="263" t="s">
        <v>890</v>
      </c>
      <c r="K176" s="309"/>
    </row>
    <row r="177" spans="2:11" s="1" customFormat="1" ht="15" customHeight="1">
      <c r="B177" s="286"/>
      <c r="C177" s="263" t="s">
        <v>91</v>
      </c>
      <c r="D177" s="263"/>
      <c r="E177" s="263"/>
      <c r="F177" s="284" t="s">
        <v>839</v>
      </c>
      <c r="G177" s="263"/>
      <c r="H177" s="263" t="s">
        <v>906</v>
      </c>
      <c r="I177" s="263" t="s">
        <v>841</v>
      </c>
      <c r="J177" s="263" t="s">
        <v>890</v>
      </c>
      <c r="K177" s="309"/>
    </row>
    <row r="178" spans="2:11" s="1" customFormat="1" ht="15" customHeight="1">
      <c r="B178" s="286"/>
      <c r="C178" s="263" t="s">
        <v>844</v>
      </c>
      <c r="D178" s="263"/>
      <c r="E178" s="263"/>
      <c r="F178" s="284" t="s">
        <v>845</v>
      </c>
      <c r="G178" s="263"/>
      <c r="H178" s="263" t="s">
        <v>906</v>
      </c>
      <c r="I178" s="263" t="s">
        <v>841</v>
      </c>
      <c r="J178" s="263">
        <v>50</v>
      </c>
      <c r="K178" s="309"/>
    </row>
    <row r="179" spans="2:11" s="1" customFormat="1" ht="15" customHeight="1">
      <c r="B179" s="286"/>
      <c r="C179" s="263" t="s">
        <v>847</v>
      </c>
      <c r="D179" s="263"/>
      <c r="E179" s="263"/>
      <c r="F179" s="284" t="s">
        <v>839</v>
      </c>
      <c r="G179" s="263"/>
      <c r="H179" s="263" t="s">
        <v>906</v>
      </c>
      <c r="I179" s="263" t="s">
        <v>849</v>
      </c>
      <c r="J179" s="263"/>
      <c r="K179" s="309"/>
    </row>
    <row r="180" spans="2:11" s="1" customFormat="1" ht="15" customHeight="1">
      <c r="B180" s="286"/>
      <c r="C180" s="263" t="s">
        <v>858</v>
      </c>
      <c r="D180" s="263"/>
      <c r="E180" s="263"/>
      <c r="F180" s="284" t="s">
        <v>845</v>
      </c>
      <c r="G180" s="263"/>
      <c r="H180" s="263" t="s">
        <v>906</v>
      </c>
      <c r="I180" s="263" t="s">
        <v>841</v>
      </c>
      <c r="J180" s="263">
        <v>50</v>
      </c>
      <c r="K180" s="309"/>
    </row>
    <row r="181" spans="2:11" s="1" customFormat="1" ht="15" customHeight="1">
      <c r="B181" s="286"/>
      <c r="C181" s="263" t="s">
        <v>866</v>
      </c>
      <c r="D181" s="263"/>
      <c r="E181" s="263"/>
      <c r="F181" s="284" t="s">
        <v>845</v>
      </c>
      <c r="G181" s="263"/>
      <c r="H181" s="263" t="s">
        <v>906</v>
      </c>
      <c r="I181" s="263" t="s">
        <v>841</v>
      </c>
      <c r="J181" s="263">
        <v>50</v>
      </c>
      <c r="K181" s="309"/>
    </row>
    <row r="182" spans="2:11" s="1" customFormat="1" ht="15" customHeight="1">
      <c r="B182" s="286"/>
      <c r="C182" s="263" t="s">
        <v>864</v>
      </c>
      <c r="D182" s="263"/>
      <c r="E182" s="263"/>
      <c r="F182" s="284" t="s">
        <v>845</v>
      </c>
      <c r="G182" s="263"/>
      <c r="H182" s="263" t="s">
        <v>906</v>
      </c>
      <c r="I182" s="263" t="s">
        <v>841</v>
      </c>
      <c r="J182" s="263">
        <v>50</v>
      </c>
      <c r="K182" s="309"/>
    </row>
    <row r="183" spans="2:11" s="1" customFormat="1" ht="15" customHeight="1">
      <c r="B183" s="286"/>
      <c r="C183" s="263" t="s">
        <v>127</v>
      </c>
      <c r="D183" s="263"/>
      <c r="E183" s="263"/>
      <c r="F183" s="284" t="s">
        <v>839</v>
      </c>
      <c r="G183" s="263"/>
      <c r="H183" s="263" t="s">
        <v>907</v>
      </c>
      <c r="I183" s="263" t="s">
        <v>908</v>
      </c>
      <c r="J183" s="263"/>
      <c r="K183" s="309"/>
    </row>
    <row r="184" spans="2:11" s="1" customFormat="1" ht="15" customHeight="1">
      <c r="B184" s="286"/>
      <c r="C184" s="263" t="s">
        <v>65</v>
      </c>
      <c r="D184" s="263"/>
      <c r="E184" s="263"/>
      <c r="F184" s="284" t="s">
        <v>839</v>
      </c>
      <c r="G184" s="263"/>
      <c r="H184" s="263" t="s">
        <v>909</v>
      </c>
      <c r="I184" s="263" t="s">
        <v>910</v>
      </c>
      <c r="J184" s="263">
        <v>1</v>
      </c>
      <c r="K184" s="309"/>
    </row>
    <row r="185" spans="2:11" s="1" customFormat="1" ht="15" customHeight="1">
      <c r="B185" s="286"/>
      <c r="C185" s="263" t="s">
        <v>61</v>
      </c>
      <c r="D185" s="263"/>
      <c r="E185" s="263"/>
      <c r="F185" s="284" t="s">
        <v>839</v>
      </c>
      <c r="G185" s="263"/>
      <c r="H185" s="263" t="s">
        <v>911</v>
      </c>
      <c r="I185" s="263" t="s">
        <v>841</v>
      </c>
      <c r="J185" s="263">
        <v>20</v>
      </c>
      <c r="K185" s="309"/>
    </row>
    <row r="186" spans="2:11" s="1" customFormat="1" ht="15" customHeight="1">
      <c r="B186" s="286"/>
      <c r="C186" s="263" t="s">
        <v>62</v>
      </c>
      <c r="D186" s="263"/>
      <c r="E186" s="263"/>
      <c r="F186" s="284" t="s">
        <v>839</v>
      </c>
      <c r="G186" s="263"/>
      <c r="H186" s="263" t="s">
        <v>912</v>
      </c>
      <c r="I186" s="263" t="s">
        <v>841</v>
      </c>
      <c r="J186" s="263">
        <v>255</v>
      </c>
      <c r="K186" s="309"/>
    </row>
    <row r="187" spans="2:11" s="1" customFormat="1" ht="15" customHeight="1">
      <c r="B187" s="286"/>
      <c r="C187" s="263" t="s">
        <v>128</v>
      </c>
      <c r="D187" s="263"/>
      <c r="E187" s="263"/>
      <c r="F187" s="284" t="s">
        <v>839</v>
      </c>
      <c r="G187" s="263"/>
      <c r="H187" s="263" t="s">
        <v>803</v>
      </c>
      <c r="I187" s="263" t="s">
        <v>841</v>
      </c>
      <c r="J187" s="263">
        <v>10</v>
      </c>
      <c r="K187" s="309"/>
    </row>
    <row r="188" spans="2:11" s="1" customFormat="1" ht="15" customHeight="1">
      <c r="B188" s="286"/>
      <c r="C188" s="263" t="s">
        <v>129</v>
      </c>
      <c r="D188" s="263"/>
      <c r="E188" s="263"/>
      <c r="F188" s="284" t="s">
        <v>839</v>
      </c>
      <c r="G188" s="263"/>
      <c r="H188" s="263" t="s">
        <v>913</v>
      </c>
      <c r="I188" s="263" t="s">
        <v>874</v>
      </c>
      <c r="J188" s="263"/>
      <c r="K188" s="309"/>
    </row>
    <row r="189" spans="2:11" s="1" customFormat="1" ht="15" customHeight="1">
      <c r="B189" s="286"/>
      <c r="C189" s="263" t="s">
        <v>914</v>
      </c>
      <c r="D189" s="263"/>
      <c r="E189" s="263"/>
      <c r="F189" s="284" t="s">
        <v>839</v>
      </c>
      <c r="G189" s="263"/>
      <c r="H189" s="263" t="s">
        <v>915</v>
      </c>
      <c r="I189" s="263" t="s">
        <v>874</v>
      </c>
      <c r="J189" s="263"/>
      <c r="K189" s="309"/>
    </row>
    <row r="190" spans="2:11" s="1" customFormat="1" ht="15" customHeight="1">
      <c r="B190" s="286"/>
      <c r="C190" s="263" t="s">
        <v>903</v>
      </c>
      <c r="D190" s="263"/>
      <c r="E190" s="263"/>
      <c r="F190" s="284" t="s">
        <v>839</v>
      </c>
      <c r="G190" s="263"/>
      <c r="H190" s="263" t="s">
        <v>916</v>
      </c>
      <c r="I190" s="263" t="s">
        <v>874</v>
      </c>
      <c r="J190" s="263"/>
      <c r="K190" s="309"/>
    </row>
    <row r="191" spans="2:11" s="1" customFormat="1" ht="15" customHeight="1">
      <c r="B191" s="286"/>
      <c r="C191" s="263" t="s">
        <v>131</v>
      </c>
      <c r="D191" s="263"/>
      <c r="E191" s="263"/>
      <c r="F191" s="284" t="s">
        <v>845</v>
      </c>
      <c r="G191" s="263"/>
      <c r="H191" s="263" t="s">
        <v>917</v>
      </c>
      <c r="I191" s="263" t="s">
        <v>841</v>
      </c>
      <c r="J191" s="263">
        <v>50</v>
      </c>
      <c r="K191" s="309"/>
    </row>
    <row r="192" spans="2:11" s="1" customFormat="1" ht="15" customHeight="1">
      <c r="B192" s="286"/>
      <c r="C192" s="263" t="s">
        <v>918</v>
      </c>
      <c r="D192" s="263"/>
      <c r="E192" s="263"/>
      <c r="F192" s="284" t="s">
        <v>845</v>
      </c>
      <c r="G192" s="263"/>
      <c r="H192" s="263" t="s">
        <v>919</v>
      </c>
      <c r="I192" s="263" t="s">
        <v>920</v>
      </c>
      <c r="J192" s="263"/>
      <c r="K192" s="309"/>
    </row>
    <row r="193" spans="2:11" s="1" customFormat="1" ht="15" customHeight="1">
      <c r="B193" s="286"/>
      <c r="C193" s="263" t="s">
        <v>921</v>
      </c>
      <c r="D193" s="263"/>
      <c r="E193" s="263"/>
      <c r="F193" s="284" t="s">
        <v>845</v>
      </c>
      <c r="G193" s="263"/>
      <c r="H193" s="263" t="s">
        <v>922</v>
      </c>
      <c r="I193" s="263" t="s">
        <v>920</v>
      </c>
      <c r="J193" s="263"/>
      <c r="K193" s="309"/>
    </row>
    <row r="194" spans="2:11" s="1" customFormat="1" ht="15" customHeight="1">
      <c r="B194" s="286"/>
      <c r="C194" s="263" t="s">
        <v>923</v>
      </c>
      <c r="D194" s="263"/>
      <c r="E194" s="263"/>
      <c r="F194" s="284" t="s">
        <v>845</v>
      </c>
      <c r="G194" s="263"/>
      <c r="H194" s="263" t="s">
        <v>924</v>
      </c>
      <c r="I194" s="263" t="s">
        <v>920</v>
      </c>
      <c r="J194" s="263"/>
      <c r="K194" s="309"/>
    </row>
    <row r="195" spans="2:11" s="1" customFormat="1" ht="15" customHeight="1">
      <c r="B195" s="286"/>
      <c r="C195" s="323" t="s">
        <v>925</v>
      </c>
      <c r="D195" s="263"/>
      <c r="E195" s="263"/>
      <c r="F195" s="284" t="s">
        <v>845</v>
      </c>
      <c r="G195" s="263"/>
      <c r="H195" s="263" t="s">
        <v>926</v>
      </c>
      <c r="I195" s="263" t="s">
        <v>927</v>
      </c>
      <c r="J195" s="324" t="s">
        <v>928</v>
      </c>
      <c r="K195" s="309"/>
    </row>
    <row r="196" spans="2:11" s="1" customFormat="1" ht="15" customHeight="1">
      <c r="B196" s="286"/>
      <c r="C196" s="323" t="s">
        <v>50</v>
      </c>
      <c r="D196" s="263"/>
      <c r="E196" s="263"/>
      <c r="F196" s="284" t="s">
        <v>839</v>
      </c>
      <c r="G196" s="263"/>
      <c r="H196" s="260" t="s">
        <v>929</v>
      </c>
      <c r="I196" s="263" t="s">
        <v>930</v>
      </c>
      <c r="J196" s="263"/>
      <c r="K196" s="309"/>
    </row>
    <row r="197" spans="2:11" s="1" customFormat="1" ht="15" customHeight="1">
      <c r="B197" s="286"/>
      <c r="C197" s="323" t="s">
        <v>931</v>
      </c>
      <c r="D197" s="263"/>
      <c r="E197" s="263"/>
      <c r="F197" s="284" t="s">
        <v>839</v>
      </c>
      <c r="G197" s="263"/>
      <c r="H197" s="263" t="s">
        <v>932</v>
      </c>
      <c r="I197" s="263" t="s">
        <v>874</v>
      </c>
      <c r="J197" s="263"/>
      <c r="K197" s="309"/>
    </row>
    <row r="198" spans="2:11" s="1" customFormat="1" ht="15" customHeight="1">
      <c r="B198" s="286"/>
      <c r="C198" s="323" t="s">
        <v>933</v>
      </c>
      <c r="D198" s="263"/>
      <c r="E198" s="263"/>
      <c r="F198" s="284" t="s">
        <v>839</v>
      </c>
      <c r="G198" s="263"/>
      <c r="H198" s="263" t="s">
        <v>934</v>
      </c>
      <c r="I198" s="263" t="s">
        <v>874</v>
      </c>
      <c r="J198" s="263"/>
      <c r="K198" s="309"/>
    </row>
    <row r="199" spans="2:11" s="1" customFormat="1" ht="15" customHeight="1">
      <c r="B199" s="286"/>
      <c r="C199" s="323" t="s">
        <v>935</v>
      </c>
      <c r="D199" s="263"/>
      <c r="E199" s="263"/>
      <c r="F199" s="284" t="s">
        <v>845</v>
      </c>
      <c r="G199" s="263"/>
      <c r="H199" s="263" t="s">
        <v>936</v>
      </c>
      <c r="I199" s="263" t="s">
        <v>874</v>
      </c>
      <c r="J199" s="263"/>
      <c r="K199" s="309"/>
    </row>
    <row r="200" spans="2:11" s="1" customFormat="1" ht="15" customHeight="1">
      <c r="B200" s="315"/>
      <c r="C200" s="325"/>
      <c r="D200" s="316"/>
      <c r="E200" s="316"/>
      <c r="F200" s="316"/>
      <c r="G200" s="316"/>
      <c r="H200" s="316"/>
      <c r="I200" s="316"/>
      <c r="J200" s="316"/>
      <c r="K200" s="317"/>
    </row>
    <row r="201" spans="2:11" s="1" customFormat="1" ht="18.75" customHeight="1">
      <c r="B201" s="297"/>
      <c r="C201" s="307"/>
      <c r="D201" s="307"/>
      <c r="E201" s="307"/>
      <c r="F201" s="318"/>
      <c r="G201" s="307"/>
      <c r="H201" s="307"/>
      <c r="I201" s="307"/>
      <c r="J201" s="307"/>
      <c r="K201" s="297"/>
    </row>
    <row r="202" spans="2:11" s="1" customFormat="1" ht="18.75" customHeight="1">
      <c r="B202" s="270"/>
      <c r="C202" s="270"/>
      <c r="D202" s="270"/>
      <c r="E202" s="270"/>
      <c r="F202" s="270"/>
      <c r="G202" s="270"/>
      <c r="H202" s="270"/>
      <c r="I202" s="270"/>
      <c r="J202" s="270"/>
      <c r="K202" s="270"/>
    </row>
    <row r="203" spans="2:11" s="1" customFormat="1" ht="13.5">
      <c r="B203" s="252"/>
      <c r="C203" s="253"/>
      <c r="D203" s="253"/>
      <c r="E203" s="253"/>
      <c r="F203" s="253"/>
      <c r="G203" s="253"/>
      <c r="H203" s="253"/>
      <c r="I203" s="253"/>
      <c r="J203" s="253"/>
      <c r="K203" s="254"/>
    </row>
    <row r="204" spans="2:11" s="1" customFormat="1" ht="21" customHeight="1">
      <c r="B204" s="255"/>
      <c r="C204" s="388" t="s">
        <v>937</v>
      </c>
      <c r="D204" s="388"/>
      <c r="E204" s="388"/>
      <c r="F204" s="388"/>
      <c r="G204" s="388"/>
      <c r="H204" s="388"/>
      <c r="I204" s="388"/>
      <c r="J204" s="388"/>
      <c r="K204" s="256"/>
    </row>
    <row r="205" spans="2:11" s="1" customFormat="1" ht="25.5" customHeight="1">
      <c r="B205" s="255"/>
      <c r="C205" s="326" t="s">
        <v>938</v>
      </c>
      <c r="D205" s="326"/>
      <c r="E205" s="326"/>
      <c r="F205" s="326" t="s">
        <v>939</v>
      </c>
      <c r="G205" s="327"/>
      <c r="H205" s="389" t="s">
        <v>940</v>
      </c>
      <c r="I205" s="389"/>
      <c r="J205" s="389"/>
      <c r="K205" s="256"/>
    </row>
    <row r="206" spans="2:11" s="1" customFormat="1" ht="5.25" customHeight="1">
      <c r="B206" s="286"/>
      <c r="C206" s="281"/>
      <c r="D206" s="281"/>
      <c r="E206" s="281"/>
      <c r="F206" s="281"/>
      <c r="G206" s="307"/>
      <c r="H206" s="281"/>
      <c r="I206" s="281"/>
      <c r="J206" s="281"/>
      <c r="K206" s="309"/>
    </row>
    <row r="207" spans="2:11" s="1" customFormat="1" ht="15" customHeight="1">
      <c r="B207" s="286"/>
      <c r="C207" s="263" t="s">
        <v>930</v>
      </c>
      <c r="D207" s="263"/>
      <c r="E207" s="263"/>
      <c r="F207" s="284" t="s">
        <v>51</v>
      </c>
      <c r="G207" s="263"/>
      <c r="H207" s="390" t="s">
        <v>941</v>
      </c>
      <c r="I207" s="390"/>
      <c r="J207" s="390"/>
      <c r="K207" s="309"/>
    </row>
    <row r="208" spans="2:11" s="1" customFormat="1" ht="15" customHeight="1">
      <c r="B208" s="286"/>
      <c r="C208" s="263"/>
      <c r="D208" s="263"/>
      <c r="E208" s="263"/>
      <c r="F208" s="284" t="s">
        <v>52</v>
      </c>
      <c r="G208" s="263"/>
      <c r="H208" s="390" t="s">
        <v>942</v>
      </c>
      <c r="I208" s="390"/>
      <c r="J208" s="390"/>
      <c r="K208" s="309"/>
    </row>
    <row r="209" spans="2:11" s="1" customFormat="1" ht="15" customHeight="1">
      <c r="B209" s="286"/>
      <c r="C209" s="263"/>
      <c r="D209" s="263"/>
      <c r="E209" s="263"/>
      <c r="F209" s="284" t="s">
        <v>55</v>
      </c>
      <c r="G209" s="263"/>
      <c r="H209" s="390" t="s">
        <v>943</v>
      </c>
      <c r="I209" s="390"/>
      <c r="J209" s="390"/>
      <c r="K209" s="309"/>
    </row>
    <row r="210" spans="2:11" s="1" customFormat="1" ht="15" customHeight="1">
      <c r="B210" s="286"/>
      <c r="C210" s="263"/>
      <c r="D210" s="263"/>
      <c r="E210" s="263"/>
      <c r="F210" s="284" t="s">
        <v>53</v>
      </c>
      <c r="G210" s="263"/>
      <c r="H210" s="390" t="s">
        <v>944</v>
      </c>
      <c r="I210" s="390"/>
      <c r="J210" s="390"/>
      <c r="K210" s="309"/>
    </row>
    <row r="211" spans="2:11" s="1" customFormat="1" ht="15" customHeight="1">
      <c r="B211" s="286"/>
      <c r="C211" s="263"/>
      <c r="D211" s="263"/>
      <c r="E211" s="263"/>
      <c r="F211" s="284" t="s">
        <v>54</v>
      </c>
      <c r="G211" s="263"/>
      <c r="H211" s="390" t="s">
        <v>945</v>
      </c>
      <c r="I211" s="390"/>
      <c r="J211" s="390"/>
      <c r="K211" s="309"/>
    </row>
    <row r="212" spans="2:11" s="1" customFormat="1" ht="15" customHeight="1">
      <c r="B212" s="286"/>
      <c r="C212" s="263"/>
      <c r="D212" s="263"/>
      <c r="E212" s="263"/>
      <c r="F212" s="284"/>
      <c r="G212" s="263"/>
      <c r="H212" s="263"/>
      <c r="I212" s="263"/>
      <c r="J212" s="263"/>
      <c r="K212" s="309"/>
    </row>
    <row r="213" spans="2:11" s="1" customFormat="1" ht="15" customHeight="1">
      <c r="B213" s="286"/>
      <c r="C213" s="263" t="s">
        <v>886</v>
      </c>
      <c r="D213" s="263"/>
      <c r="E213" s="263"/>
      <c r="F213" s="284" t="s">
        <v>781</v>
      </c>
      <c r="G213" s="263"/>
      <c r="H213" s="390" t="s">
        <v>946</v>
      </c>
      <c r="I213" s="390"/>
      <c r="J213" s="390"/>
      <c r="K213" s="309"/>
    </row>
    <row r="214" spans="2:11" s="1" customFormat="1" ht="15" customHeight="1">
      <c r="B214" s="286"/>
      <c r="C214" s="263"/>
      <c r="D214" s="263"/>
      <c r="E214" s="263"/>
      <c r="F214" s="284" t="s">
        <v>784</v>
      </c>
      <c r="G214" s="263"/>
      <c r="H214" s="390" t="s">
        <v>785</v>
      </c>
      <c r="I214" s="390"/>
      <c r="J214" s="390"/>
      <c r="K214" s="309"/>
    </row>
    <row r="215" spans="2:11" s="1" customFormat="1" ht="15" customHeight="1">
      <c r="B215" s="286"/>
      <c r="C215" s="263"/>
      <c r="D215" s="263"/>
      <c r="E215" s="263"/>
      <c r="F215" s="284" t="s">
        <v>84</v>
      </c>
      <c r="G215" s="263"/>
      <c r="H215" s="390" t="s">
        <v>947</v>
      </c>
      <c r="I215" s="390"/>
      <c r="J215" s="390"/>
      <c r="K215" s="309"/>
    </row>
    <row r="216" spans="2:11" s="1" customFormat="1" ht="15" customHeight="1">
      <c r="B216" s="328"/>
      <c r="C216" s="263"/>
      <c r="D216" s="263"/>
      <c r="E216" s="263"/>
      <c r="F216" s="284" t="s">
        <v>786</v>
      </c>
      <c r="G216" s="323"/>
      <c r="H216" s="391" t="s">
        <v>787</v>
      </c>
      <c r="I216" s="391"/>
      <c r="J216" s="391"/>
      <c r="K216" s="329"/>
    </row>
    <row r="217" spans="2:11" s="1" customFormat="1" ht="15" customHeight="1">
      <c r="B217" s="328"/>
      <c r="C217" s="263"/>
      <c r="D217" s="263"/>
      <c r="E217" s="263"/>
      <c r="F217" s="284" t="s">
        <v>683</v>
      </c>
      <c r="G217" s="323"/>
      <c r="H217" s="391" t="s">
        <v>948</v>
      </c>
      <c r="I217" s="391"/>
      <c r="J217" s="391"/>
      <c r="K217" s="329"/>
    </row>
    <row r="218" spans="2:11" s="1" customFormat="1" ht="15" customHeight="1">
      <c r="B218" s="328"/>
      <c r="C218" s="263"/>
      <c r="D218" s="263"/>
      <c r="E218" s="263"/>
      <c r="F218" s="284"/>
      <c r="G218" s="323"/>
      <c r="H218" s="313"/>
      <c r="I218" s="313"/>
      <c r="J218" s="313"/>
      <c r="K218" s="329"/>
    </row>
    <row r="219" spans="2:11" s="1" customFormat="1" ht="15" customHeight="1">
      <c r="B219" s="328"/>
      <c r="C219" s="263" t="s">
        <v>910</v>
      </c>
      <c r="D219" s="263"/>
      <c r="E219" s="263"/>
      <c r="F219" s="284">
        <v>1</v>
      </c>
      <c r="G219" s="323"/>
      <c r="H219" s="391" t="s">
        <v>949</v>
      </c>
      <c r="I219" s="391"/>
      <c r="J219" s="391"/>
      <c r="K219" s="329"/>
    </row>
    <row r="220" spans="2:11" s="1" customFormat="1" ht="15" customHeight="1">
      <c r="B220" s="328"/>
      <c r="C220" s="263"/>
      <c r="D220" s="263"/>
      <c r="E220" s="263"/>
      <c r="F220" s="284">
        <v>2</v>
      </c>
      <c r="G220" s="323"/>
      <c r="H220" s="391" t="s">
        <v>950</v>
      </c>
      <c r="I220" s="391"/>
      <c r="J220" s="391"/>
      <c r="K220" s="329"/>
    </row>
    <row r="221" spans="2:11" s="1" customFormat="1" ht="15" customHeight="1">
      <c r="B221" s="328"/>
      <c r="C221" s="263"/>
      <c r="D221" s="263"/>
      <c r="E221" s="263"/>
      <c r="F221" s="284">
        <v>3</v>
      </c>
      <c r="G221" s="323"/>
      <c r="H221" s="391" t="s">
        <v>951</v>
      </c>
      <c r="I221" s="391"/>
      <c r="J221" s="391"/>
      <c r="K221" s="329"/>
    </row>
    <row r="222" spans="2:11" s="1" customFormat="1" ht="15" customHeight="1">
      <c r="B222" s="328"/>
      <c r="C222" s="263"/>
      <c r="D222" s="263"/>
      <c r="E222" s="263"/>
      <c r="F222" s="284">
        <v>4</v>
      </c>
      <c r="G222" s="323"/>
      <c r="H222" s="391" t="s">
        <v>952</v>
      </c>
      <c r="I222" s="391"/>
      <c r="J222" s="391"/>
      <c r="K222" s="329"/>
    </row>
    <row r="223" spans="2:11" s="1" customFormat="1" ht="12.75" customHeight="1">
      <c r="B223" s="330"/>
      <c r="C223" s="331"/>
      <c r="D223" s="331"/>
      <c r="E223" s="331"/>
      <c r="F223" s="331"/>
      <c r="G223" s="331"/>
      <c r="H223" s="331"/>
      <c r="I223" s="331"/>
      <c r="J223" s="331"/>
      <c r="K223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6:J6"/>
    <mergeCell ref="C7:J7"/>
    <mergeCell ref="D11:J11"/>
    <mergeCell ref="D15:J15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7:J217"/>
    <mergeCell ref="H219:J219"/>
    <mergeCell ref="H220:J220"/>
    <mergeCell ref="H221:J221"/>
    <mergeCell ref="H222:J222"/>
    <mergeCell ref="H211:J211"/>
    <mergeCell ref="H213:J213"/>
    <mergeCell ref="H214:J214"/>
    <mergeCell ref="H215:J215"/>
    <mergeCell ref="H216:J216"/>
    <mergeCell ref="H205:J205"/>
    <mergeCell ref="H207:J207"/>
    <mergeCell ref="H208:J208"/>
    <mergeCell ref="H209:J209"/>
    <mergeCell ref="H210:J210"/>
    <mergeCell ref="C102:J102"/>
    <mergeCell ref="C122:J122"/>
    <mergeCell ref="C147:J147"/>
    <mergeCell ref="C171:J171"/>
    <mergeCell ref="C204:J204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Ondrouch Alois</dc:creator>
  <cp:keywords/>
  <dc:description/>
  <cp:lastModifiedBy>Ondrouch Alois</cp:lastModifiedBy>
  <dcterms:created xsi:type="dcterms:W3CDTF">2022-12-07T09:01:56Z</dcterms:created>
  <dcterms:modified xsi:type="dcterms:W3CDTF">2022-12-19T12:13:09Z</dcterms:modified>
  <cp:category/>
  <cp:version/>
  <cp:contentType/>
  <cp:contentStatus/>
</cp:coreProperties>
</file>