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11-01-31" sheetId="2" r:id="rId2"/>
    <sheet name="PS 11-02-11" sheetId="3" r:id="rId3"/>
    <sheet name="SO 11-10-01" sheetId="4" r:id="rId4"/>
    <sheet name="SO 11-11-01" sheetId="5" r:id="rId5"/>
    <sheet name="SO 11-13-01" sheetId="6" r:id="rId6"/>
    <sheet name="SO 11-76-01" sheetId="7" r:id="rId7"/>
    <sheet name="SO 98-98" sheetId="8" r:id="rId8"/>
  </sheets>
  <definedNames/>
  <calcPr/>
  <webPublishing/>
</workbook>
</file>

<file path=xl/sharedStrings.xml><?xml version="1.0" encoding="utf-8"?>
<sst xmlns="http://schemas.openxmlformats.org/spreadsheetml/2006/main" count="4055" uniqueCount="801">
  <si>
    <t>Aspe</t>
  </si>
  <si>
    <t>Rekapitulace ceny</t>
  </si>
  <si>
    <t>S632000219</t>
  </si>
  <si>
    <t>Rekonstrukce a doplnění závor na přejezdu P673 v km 8,288 na trati Staňkov - Poběžovice</t>
  </si>
  <si>
    <t>ZŘ</t>
  </si>
  <si>
    <t>20221115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</si>
  <si>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</si>
  <si>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</si>
  <si>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</si>
  <si>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</si>
  <si>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</si>
  <si>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</si>
  <si>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</si>
  <si>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</si>
  <si>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</si>
  <si>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Zabezpečovací zařízení</t>
  </si>
  <si>
    <t xml:space="preserve">  PS 11-01-31</t>
  </si>
  <si>
    <t>PZZ přejezdu P673 v km 8,288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</si>
  <si>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</si>
  <si>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</si>
  <si>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</si>
  <si>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</si>
  <si>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</si>
  <si>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</si>
  <si>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</si>
  <si>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</si>
  <si>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</si>
  <si>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</si>
  <si>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</si>
  <si>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</si>
  <si>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</si>
  <si>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</si>
  <si>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</si>
  <si>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</si>
  <si>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</si>
  <si>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</si>
  <si>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</si>
  <si>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</si>
  <si>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</si>
  <si>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</si>
  <si>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</si>
  <si>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</si>
  <si>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</si>
  <si>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</si>
  <si>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</si>
  <si>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11-01-31</t>
  </si>
  <si>
    <t>SD</t>
  </si>
  <si>
    <t>1</t>
  </si>
  <si>
    <t>Zemní práce</t>
  </si>
  <si>
    <t>P</t>
  </si>
  <si>
    <t>14173</t>
  </si>
  <si>
    <t>PROTLAČOVÁNÍ POTRUBÍ Z PLAST HMOT DN DO 200MM</t>
  </si>
  <si>
    <t>M</t>
  </si>
  <si>
    <t>OTSKP2022</t>
  </si>
  <si>
    <t>PP</t>
  </si>
  <si>
    <t/>
  </si>
  <si>
    <t>VV</t>
  </si>
  <si>
    <t>z výkresů č. 2_0101, 2_0102, 2_0103 a TZ</t>
  </si>
  <si>
    <t>TS</t>
  </si>
  <si>
    <t>Technická specifikace položky odpovídá příslušné cenové soustavě</t>
  </si>
  <si>
    <t>141733</t>
  </si>
  <si>
    <t>PROTLAČOVÁNÍ POTRUBÍ Z PLAST HMOT DN DO 150MM</t>
  </si>
  <si>
    <t>18214</t>
  </si>
  <si>
    <t>ÚPRAVA POVRCHŮ SROVNÁNÍM ÚZEMÍ V TL DO 0,25M</t>
  </si>
  <si>
    <t>M2</t>
  </si>
  <si>
    <t>0,35*1171+0,5*108+8*2*2</t>
  </si>
  <si>
    <t>5</t>
  </si>
  <si>
    <t>701004</t>
  </si>
  <si>
    <t>VYHLEDÁVACÍ MARKER ZEMNÍ</t>
  </si>
  <si>
    <t>KUS</t>
  </si>
  <si>
    <t>z TZ</t>
  </si>
  <si>
    <t>6</t>
  </si>
  <si>
    <t>702211</t>
  </si>
  <si>
    <t>KABELOVÁ CHRÁNIČKA ZEMNÍ DN DO 100 MM</t>
  </si>
  <si>
    <t>z výkresu č. 2_1000 a TZ</t>
  </si>
  <si>
    <t>7</t>
  </si>
  <si>
    <t>702312</t>
  </si>
  <si>
    <t>ZAKRYTÍ KABELŮ VÝSTRAŽNOU FÓLIÍ ŠÍŘKY PŘES 20 DO 40 CM</t>
  </si>
  <si>
    <t>8</t>
  </si>
  <si>
    <t>709210</t>
  </si>
  <si>
    <t>KŘIŽOVATKA KABELOVÝCH VEDENÍ SE STÁVAJÍCÍ INŽENÝRSKOU SÍTÍ (KABELEM, POTRUBÍM APOD.)</t>
  </si>
  <si>
    <t>57</t>
  </si>
  <si>
    <t>R015111</t>
  </si>
  <si>
    <t>907</t>
  </si>
  <si>
    <t>POPLATKY ZA LIKVIDACI ODPADŮ NEKONTAMINOVANÝCH - 17 05 04 VYTĚŽENÉ ZEMINY A HORNINY - I. TŘÍDA TĚŽITELNOSTI), VČETNĚ DOPRAVY</t>
  </si>
  <si>
    <t>T</t>
  </si>
  <si>
    <t>R-položka</t>
  </si>
  <si>
    <t>1. Položka obsahuje:  
 – veškeré poplatky provozovateli skládky, recyklační linky nebo jiného zařízení na zpracování nebo likvidaci odpadů související s převzetím, uložením, zpracováním nebo likvidací odpadu  
- náklady spojené s dopravou odpadu z místa stavby na místo převzetí provozovatelem skládky, recyklační linky nebo jiného zařízení na zpracování nebo likvidaci odpadů  
- náklady spojené s vyložením a manipulací s materiálem v místě skládky  
2. Položka neobsahuje:  
 – náklady spojené s naložením a manipulací s materiálem  
3. Způsob měření:  
(měrná jednotka - nejčastěji Tuna) určující množství odpadu vytříděného v souladu se zákonem č. 541/2020 Sb., o nakládání s odpady, v platném znění.</t>
  </si>
  <si>
    <t>61</t>
  </si>
  <si>
    <t>R13173</t>
  </si>
  <si>
    <t>HLOUBENÍ JAM ZAPAŽ I NEPAŽ TŘ. I</t>
  </si>
  <si>
    <t>M3</t>
  </si>
  <si>
    <t>8*8+4*0,8+5*1,4+15*0,1+2+1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</si>
  <si>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</si>
  <si>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62</t>
  </si>
  <si>
    <t>R13273</t>
  </si>
  <si>
    <t>HLOUBENÍ RÝH ŠÍŘ DO 2M PAŽ I NEPAŽ TŘ. I</t>
  </si>
  <si>
    <t>0,35*0,7*855+0,5*0,8*88+0,5*1,5*20</t>
  </si>
  <si>
    <t>63</t>
  </si>
  <si>
    <t>11</t>
  </si>
  <si>
    <t>HLOUBENÍ RÝH ŠÍŘ DO 2M PAŽ I NEPAŽ TŘ. I - PŘÍPLATEK ZA KOPÁNÍ V OBSAZENÉ TRASE</t>
  </si>
  <si>
    <t>0,35*0,8*316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</si>
  <si>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eventuelně nutné druhotné rozpojení odstřelené horniny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č.0141**, vč.  příplatku za kopání v obsazené trase</t>
  </si>
  <si>
    <t>64</t>
  </si>
  <si>
    <t>R17411</t>
  </si>
  <si>
    <t>ZÁSYP JAM A RÝH ZEMINOU SE ZHUTNĚNÍM</t>
  </si>
  <si>
    <t>0,35*0,7*885+0,35*0,8*398+0,35*0,8*45+8*8+4*0,8</t>
  </si>
  <si>
    <t>položka zahrnuje: - kompletní provedení zemní konstrukce vč. výběru vhodného materiálu - úprava  ukládaného  materiálu  vlhčením,  tříděním,  promícháním  nebo  vysoušením,  příp. jiné úpravy za účelem zlepšení jeho 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- udržování úložiště a jeho ochrana proti vodě - odvedení nebo obvedení vody v okolí úložiště a v úložišti - veškeré  pomocné konstrukce umožňující provedení  zemní konstrukce  (příjezdy,  sjezdy,  nájezdy, lešení, podpěrné</t>
  </si>
  <si>
    <t>65</t>
  </si>
  <si>
    <t>R2730</t>
  </si>
  <si>
    <t>POMOC PRÁCE ZŘÍZ NEBO ZAJIŠŤ OCHRANU INŽENÝRSKÝCH SÍTÍ</t>
  </si>
  <si>
    <t>KPL</t>
  </si>
  <si>
    <t>zahrnuje objednatelem povolené náklady na požadovaná zařízení zhotovitele</t>
  </si>
  <si>
    <t>71</t>
  </si>
  <si>
    <t>R701AAA</t>
  </si>
  <si>
    <t>VYTYČENÍ TRASY VENKOVNÍHO SILOVÉHO VEDENÍ NN A VN V PŘEHLEDNÉM TERÉNU (TÉŽ V OBCI)</t>
  </si>
  <si>
    <t>KM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</si>
  <si>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</si>
  <si>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72</t>
  </si>
  <si>
    <t>R701AAEB</t>
  </si>
  <si>
    <t>VYTYČENÍ KABELOVÉHO VEDENÍ - PEVNÁ ČÁSTKA</t>
  </si>
  <si>
    <t>Pevné náklady za vytýčení kabelového vedení</t>
  </si>
  <si>
    <t>73</t>
  </si>
  <si>
    <t>R701CFB</t>
  </si>
  <si>
    <t>ZŘÍZENÍ KAB.LOŽE Z KOPANÉHO PÍSKU BEZ ZAKRYTÍ V RÝZE DO Š.65CM, TL.VRSTVY 10CM</t>
  </si>
  <si>
    <t>1. Položka obsahuje: – veškeré zemní práce včetně dodání zásypového materiálu 2. Položka neobsahuje: X 3. Způsob měření: Měří se metr délkový.</t>
  </si>
  <si>
    <t>Pokládka, montáž</t>
  </si>
  <si>
    <t>4</t>
  </si>
  <si>
    <t>701003</t>
  </si>
  <si>
    <t>BETONOVÝ OZNAČNÍK</t>
  </si>
  <si>
    <t>10</t>
  </si>
  <si>
    <t>741B11</t>
  </si>
  <si>
    <t>ZEMNÍCÍ TYČ FEZN DÉLKY DO 2 M</t>
  </si>
  <si>
    <t>z výkresu č. 2_0220 a TZ</t>
  </si>
  <si>
    <t>742L11</t>
  </si>
  <si>
    <t>UKONČENÍ DVOU AŽ PĚTIŽÍLOVÉHO KABELU V ROZVADĚČI NEBO NA PŘÍSTROJI DO 2,5 MM2</t>
  </si>
  <si>
    <t>12</t>
  </si>
  <si>
    <t>742L12</t>
  </si>
  <si>
    <t>UKONČENÍ DVOU AŽ PĚTIŽÍLOVÉHO KABELU V ROZVADĚČI NEBO NA PŘÍSTROJI OD 4 DO 16 MM2</t>
  </si>
  <si>
    <t>13</t>
  </si>
  <si>
    <t>742M11</t>
  </si>
  <si>
    <t>UKONČENÍ 7-12ŽÍLOVÉHO KABELU V ROZVADĚČI NEBO NA PŘÍSTROJI DO 2,5 MM2</t>
  </si>
  <si>
    <t>14</t>
  </si>
  <si>
    <t>742P15</t>
  </si>
  <si>
    <t>OZNAČOVACÍ ŠTÍTEK NA KABEL</t>
  </si>
  <si>
    <t>18</t>
  </si>
  <si>
    <t>747511</t>
  </si>
  <si>
    <t>ZKOUŠKY VODIČŮ A KABELŮ NN PRŮŘEZU ŽÍLY DO 5X25 MM2</t>
  </si>
  <si>
    <t>19</t>
  </si>
  <si>
    <t>747521</t>
  </si>
  <si>
    <t>ZKOUŠKY VODIČŮ A KABELŮ OVLÁDACÍCH OD 5 DO 12 ŽIL</t>
  </si>
  <si>
    <t>21</t>
  </si>
  <si>
    <t>75A217</t>
  </si>
  <si>
    <t>ZATAŽENÍ A SPOJKOVÁNÍ KABELŮ DO 12 PÁRŮ - MONTÁŽ</t>
  </si>
  <si>
    <t>KMPÁR</t>
  </si>
  <si>
    <t>3*2,092+7*0,093+12*0,111</t>
  </si>
  <si>
    <t>23</t>
  </si>
  <si>
    <t>75A227</t>
  </si>
  <si>
    <t>ZATAŽENÍ A SPOJKOVÁNÍ KABELŮ PŘES 12 PÁRŮ - MONTÁŽ</t>
  </si>
  <si>
    <t>16*0,057+24*0,129</t>
  </si>
  <si>
    <t>25</t>
  </si>
  <si>
    <t>75A311</t>
  </si>
  <si>
    <t>KABELOVÁ FORMA (UKONČENÍ KABELŮ) PRO KABELY ZABEZPEČOVACÍ DO 12 PÁRŮ</t>
  </si>
  <si>
    <t>26</t>
  </si>
  <si>
    <t>75A312</t>
  </si>
  <si>
    <t>KABELOVÁ FORMA (UKONČENÍ KABELŮ) PRO KABELY ZABEZPEČOVACÍ PŘES 12 PÁRŮ</t>
  </si>
  <si>
    <t>27</t>
  </si>
  <si>
    <t>75A321</t>
  </si>
  <si>
    <t>SPOJKA ROVNÁ PRO PLASTOVÉ KABELY S JÁDRY O PRŮMĚRU 1 MM2 DO 12 PÁRŮ</t>
  </si>
  <si>
    <t>28</t>
  </si>
  <si>
    <t>75A322</t>
  </si>
  <si>
    <t>SPOJKA ROVNÁ PRO PLASTOVÉ KABELY S JÁDRY O PRŮMĚRU 1 MM2 PŘES 12 PÁRŮ</t>
  </si>
  <si>
    <t>29</t>
  </si>
  <si>
    <t>75A420</t>
  </si>
  <si>
    <t>OZNAČENÍ KABELŮ ZNAČKOVACÍ KABELOVOU OBJÍMKOU</t>
  </si>
  <si>
    <t>74</t>
  </si>
  <si>
    <t>R703112</t>
  </si>
  <si>
    <t>KABELOVÝ ROŠT/LÁVKA NOSNÝ ŽÁROVĚ ZINKOVANÝ VČETNĚ UPEVNĚNÍ A PŘÍSLUŠENSTVÍ SVĚTLÉ ŠÍŘKY PŘES 100 DO 250 MM</t>
  </si>
  <si>
    <t>z výkresu č. 2_0102 a TZ</t>
  </si>
  <si>
    <t>1. Položka obsahuje: – kompletní montáž, rozměření, upevnění, sváření, řezání, spojování a pod. – veškerý spojovací a montážní materiál vč. upevňovacího materiálu ( stojky, držáky, konzoly apod.) – elektrické pospojování – pomocné mechanismy a nátěr 2. Položka neobsahuje: – víko a kabelové příchytky 3. Způsob měření:</t>
  </si>
  <si>
    <t>75</t>
  </si>
  <si>
    <t>R703312</t>
  </si>
  <si>
    <t>KRYT K NOSNÉMU ŽLABU/ROŠTU ŽÁROVĚ ZINKOVANÝ VČETNĚ UPEVNĚNÍ A PŘÍSLUŠENSTVÍ SVĚTLÉ ŠÍŘKY PŘES 100 DO 250 MM</t>
  </si>
  <si>
    <t>1. Položka obsahuje: – kompletní montáž, rozměření, upevnění, řezání, spojování a pod. – veškerý spojovací a montážní materiál vč. upevňovacího materiálu ( držáky apod.) – pomocné mechanismy 2. Položka neobsahuje: X 3. Způsob měření:</t>
  </si>
  <si>
    <t>76</t>
  </si>
  <si>
    <t>R741911</t>
  </si>
  <si>
    <t>UZEMŇOVACÍ VODIČ V ZEMI FEZN DO 120 MM2</t>
  </si>
  <si>
    <t>1. Položka obsahuje: – přípravu podkladu pro osazení – měření, dělení, spojování, tvarování – ochranný nátěr spojů a při průchodu vodiče nad terén apod. dle příslušných norem 2. Položka neobsahuje: – zemní práce – ochranu vodiče - chráničky apod. 3. Způsob měření:</t>
  </si>
  <si>
    <t>77</t>
  </si>
  <si>
    <t>R742G11</t>
  </si>
  <si>
    <t>KABEL NN DVOU- A TŘÍŽÍLOVÝ CU S PLASTOVOU IZOLACÍ DO 2,5 MM2</t>
  </si>
  <si>
    <t>1. Položka obsahuje: – manipulace a uložení kabelu (do země, chráničky, kanálu, na rošty, na TV a pod.) 2. Položka neobsahuje: – příchytky, spojky, koncovky, chráničky apod. 3. Způsob měření:</t>
  </si>
  <si>
    <t>78</t>
  </si>
  <si>
    <t>R742H12</t>
  </si>
  <si>
    <t>KABEL NN ČTYŘ- A PĚTIŽÍLOVÝ CU S PLASTOVOU IZOLACÍ OD 4 DO 16 MM2</t>
  </si>
  <si>
    <t>79</t>
  </si>
  <si>
    <t>R742I11</t>
  </si>
  <si>
    <t>KABEL NN CU OVLÁDACÍ 7-12ŽÍLOVÝ DO 2,5 MM2</t>
  </si>
  <si>
    <t>82</t>
  </si>
  <si>
    <t>R75A131</t>
  </si>
  <si>
    <t>KABEL METALICKÝ DVOUPLÁŠŤOVÝ DO 12 PÁRŮ - DODÁVKA</t>
  </si>
  <si>
    <t>1. Položka obsahuje: – dodání kabelů podle typu od výrobců včetně mimostaveništní dopravy 2. Položka neobsahuje: X 3. Způsob měření:</t>
  </si>
  <si>
    <t>83</t>
  </si>
  <si>
    <t>R75A141</t>
  </si>
  <si>
    <t>KABEL METALICKÝ DVOUPLÁŠŤOVÝ PŘES 12 PÁRŮ - DODÁVKA</t>
  </si>
  <si>
    <t>100</t>
  </si>
  <si>
    <t>R75G510</t>
  </si>
  <si>
    <t>ÚLOŽNÁ VEDENÍ MĚŘENÍ A ZKOUŠENÍ STEJNOSMĚRNÉ MĚŘENÍ …</t>
  </si>
  <si>
    <t>PÁR</t>
  </si>
  <si>
    <t>Práce spojené s měřením stejnosměrných parametrů dle platné metodikyMěřicí práce se měří počtem dvoudrátových okruhů (párů)Položka obsahuje veškeré potřebné přístroje a měřicí příslušenství, náklady na mzdy..</t>
  </si>
  <si>
    <t>101</t>
  </si>
  <si>
    <t>R75G520</t>
  </si>
  <si>
    <t>ÚLOŽNÁ VEDENÍ MĚŘENÍ A ZKOUŠENÍ MĚŘENÍ IZOLAČNÍHO STAVU …</t>
  </si>
  <si>
    <t>Práce spojené s měřením izolačního stavuMěřicí práce se měří počtem dvoudrátových okruhů (párů)Položka obsahuje veškeré potřebné přístroje a měřicí příslušenství, náklady na mzdy..</t>
  </si>
  <si>
    <t>Zabezp.zařízení - vnitřní</t>
  </si>
  <si>
    <t>15</t>
  </si>
  <si>
    <t>744121</t>
  </si>
  <si>
    <t>ROZVODNICE NN MODULÁRNÍ, MIN. IP 55, TŘÍDA IZOLACE II, DO 24 MODULŮ</t>
  </si>
  <si>
    <t>z výkresu č. 2_0500 a TZ</t>
  </si>
  <si>
    <t>17</t>
  </si>
  <si>
    <t>746771</t>
  </si>
  <si>
    <t>MĚNIČ DC/DC DO 20 A</t>
  </si>
  <si>
    <t>30</t>
  </si>
  <si>
    <t>75B411</t>
  </si>
  <si>
    <t>STOJANOVÁ ŘADA PRO 1 STOJAN - DODÁVKA</t>
  </si>
  <si>
    <t>31</t>
  </si>
  <si>
    <t>75B417</t>
  </si>
  <si>
    <t>STOJANOVÁ ŘADA PRO 1 STOJAN - MONTÁŽ</t>
  </si>
  <si>
    <t>32</t>
  </si>
  <si>
    <t>75B471</t>
  </si>
  <si>
    <t>KABELOVÝ ROŠT VODOROVNÝ - DODÁVKA</t>
  </si>
  <si>
    <t>33</t>
  </si>
  <si>
    <t>75B477</t>
  </si>
  <si>
    <t>KABELOVÝ ROŠT VODOROVNÝ - MONTÁŽ</t>
  </si>
  <si>
    <t>34</t>
  </si>
  <si>
    <t>75B6T7</t>
  </si>
  <si>
    <t>BATERIE - MONTÁŽ</t>
  </si>
  <si>
    <t>47</t>
  </si>
  <si>
    <t>75D277</t>
  </si>
  <si>
    <t>ZAŘÍZENÍ (PZZ) PRO NEVIDOMÉ - MONTÁŽ</t>
  </si>
  <si>
    <t>68</t>
  </si>
  <si>
    <t>R632648</t>
  </si>
  <si>
    <t>ZDROJ KMITAVÉHO SIGNÁLU - DODÁVKA A MONTÁŽ</t>
  </si>
  <si>
    <t>69</t>
  </si>
  <si>
    <t>R632649</t>
  </si>
  <si>
    <t>STABILIZÁTOR NAPĚTÍ - DODÁVKA A MONTÁŽ</t>
  </si>
  <si>
    <t>70</t>
  </si>
  <si>
    <t>R632650</t>
  </si>
  <si>
    <t>ZÁZNAMOVÉ ZAŘÍZENÍ - DODÁVKA A MONTÁŽ</t>
  </si>
  <si>
    <t>81</t>
  </si>
  <si>
    <t>R746698</t>
  </si>
  <si>
    <t>VYBAVENÍ DOMKU - NÁBYTEK - DODÁVKA A MONTÁŽ</t>
  </si>
  <si>
    <t>84</t>
  </si>
  <si>
    <t>R75B561</t>
  </si>
  <si>
    <t>DODÁVKA RELÉOVÝCH, NAPÁJECÍCH NEBO KABELOVÝCH STOJANŮ</t>
  </si>
  <si>
    <t>Dodání kompletního vnitřního zařízení  podle typu určeného položkou  včetně potřebného pomocného materiálu a jeho dopravy na místo určení.Stojany, skříně, kolejové desky , ovládací stoly a podobně  se měří v kusech (ks).Položka obsahuje všechny náklady na pořízení příslušného stojanu, kolejové desky , ovládacího stolu nebo skříně včetně pomocného materiálu, na dopravu do místa určení.</t>
  </si>
  <si>
    <t>85</t>
  </si>
  <si>
    <t>R75B567</t>
  </si>
  <si>
    <t>MONTÁŽ RELÉOVÝCH, NAPÁJECÍCH NEBO KABELOVÝCH STOJANŮ</t>
  </si>
  <si>
    <t>Upevnění stojanu do stojanové řady, připojení pospojování (usazení skříně, kolejové desky , ovládacího stolu ) na místo určení, zapojení.Montáže vnitřního zařízení se měří  v kusech (ks).Položka obsahuje všechny náklady na montáž dodaného zařízení se všemi pomocnými a doplňujícími pracemi a součástmi, případné použití mechanizmů, náklady na mzdy</t>
  </si>
  <si>
    <t>86</t>
  </si>
  <si>
    <t>R75B633</t>
  </si>
  <si>
    <t>MĚNIČ AC/DC 230/24 S FUNKCÍ DOBÍJEČE - DODÁVKA, MONTÁŽ</t>
  </si>
  <si>
    <t>Měnič AC/DC 230/24 s funkcí dobíječe - dodávka, montáž</t>
  </si>
  <si>
    <t>87</t>
  </si>
  <si>
    <t>R75B6L1</t>
  </si>
  <si>
    <t>BEZÚDRŽBOVÁ BATERIE 24 V/200 AH - DODÁVKA</t>
  </si>
  <si>
    <t>1. Položka obsahuje: – dodání kompletní baterie podle typu včetně potřebného pomocného materiálu a jeho dopravy na místo určení – pořízení příslušné baterie včetně pomocného materiálu, na dopravu do místa určení 2. Položka neobsahuje: X 3. Způsob měření: Udává se počet kusů kompletní konstrukce nebo práce.</t>
  </si>
  <si>
    <t>96</t>
  </si>
  <si>
    <t>R75D271</t>
  </si>
  <si>
    <t>ZAŘÍZENÍ (PZZ) PRO NEVIDOMÉ - DODÁVKA</t>
  </si>
  <si>
    <t>1. Položka obsahuje: – dodávka zařízení (PZZ) pro nevidomé podle jeho typu a potřebného pomocného materiálu a dopravy do staveništního skladu – dodávku zařízení (PZZ) pro nevidomé včetně pomocného materiálu, dopravu do místa určení 2. Položka neobsahuje: X 3. Způsob měření:</t>
  </si>
  <si>
    <t>Zabezp.zařízení - venkovní</t>
  </si>
  <si>
    <t>16</t>
  </si>
  <si>
    <t>744231</t>
  </si>
  <si>
    <t>KABELOVÁ SKŘÍŇ VENKOVNÍ SPOLEČNÁ PŘÍSTROJOVÁ PRO PŘEJEZDY</t>
  </si>
  <si>
    <t>z výkresů č. 2_0102, 2_0220, 2_1000 a TZ</t>
  </si>
  <si>
    <t>35</t>
  </si>
  <si>
    <t>75C721</t>
  </si>
  <si>
    <t>VZDÁLENOSTNÍ UPOZORNOVADLO, NEPROMĚNNÉ NÁVĚSTIDLO SE ZÁKLADEM - DODÁVKA</t>
  </si>
  <si>
    <t>z výkresů č.  2_0200, 2_1000 a TZ</t>
  </si>
  <si>
    <t>36</t>
  </si>
  <si>
    <t>75C727</t>
  </si>
  <si>
    <t>VZDÁLENOSTNÍ UPOZORNOVADLO, NEPROMĚNNÉ NÁVĚSTIDLO SE ZÁKLADEM - MONTÁŽ</t>
  </si>
  <si>
    <t>38</t>
  </si>
  <si>
    <t>75C881</t>
  </si>
  <si>
    <t>MEZIKOLEJOVÁ LANOVÁ PROPOJKA (DO 3 LAN DO DÉLKY 7 M) - DODÁVKA</t>
  </si>
  <si>
    <t>39</t>
  </si>
  <si>
    <t>75C887</t>
  </si>
  <si>
    <t>MEZIKOLEJOVÁ LANOVÁ PROPOJKA (DO 3 LAN DO DÉLKY 7 M) - MONTÁŽ</t>
  </si>
  <si>
    <t>42</t>
  </si>
  <si>
    <t>75D161</t>
  </si>
  <si>
    <t>RELÉOVÝ DOMEK (DO 9 M2) PREFABRIKOVANÝ, IZOLOVANÝ, S KLIMATIZACÍ A VNITŘNÍ KABELIZACÍ - DODÁVKA</t>
  </si>
  <si>
    <t>z výkresů č. 2_0102, 2_0200, 2_0220, 2_1000 a TZ</t>
  </si>
  <si>
    <t>43</t>
  </si>
  <si>
    <t>75D167</t>
  </si>
  <si>
    <t>RELÉOVÝ DOMEK (DO 9 M2) PREFABRIKOVANÝ - MONTÁŽ</t>
  </si>
  <si>
    <t>44</t>
  </si>
  <si>
    <t>75D217</t>
  </si>
  <si>
    <t>VÝSTRAŽNÍK SE ZÁVOROU, 1 SKŘÍŇ - MONTÁŽ</t>
  </si>
  <si>
    <t>45</t>
  </si>
  <si>
    <t>75D247</t>
  </si>
  <si>
    <t>VÝSTRAŽNÍK BEZ ZÁVORY, 2 SKŘÍNĚ - MONTÁŽ</t>
  </si>
  <si>
    <t>46</t>
  </si>
  <si>
    <t>75D267</t>
  </si>
  <si>
    <t>PŘEJEZDNÍK - MONTÁŽ</t>
  </si>
  <si>
    <t>z výkresů č. 2_0101, 2_0103, 2_0200, 2_1000 a TZ</t>
  </si>
  <si>
    <t>51</t>
  </si>
  <si>
    <t>75IEC3</t>
  </si>
  <si>
    <t>VENKOVNÍ TELEFONNÍ OBJEKT NA OBJEKTU</t>
  </si>
  <si>
    <t>52</t>
  </si>
  <si>
    <t>75IECX</t>
  </si>
  <si>
    <t>VENKOVNÍ TELEFONNÍ OBJEKT - MONTÁŽ</t>
  </si>
  <si>
    <t>53</t>
  </si>
  <si>
    <t>914111</t>
  </si>
  <si>
    <t>DOPRAVNÍ ZNAČKY ZÁKLADNÍ VELIKOSTI OCELOVÉ NEREFLEXNÍ - DOD A MONTÁŽ</t>
  </si>
  <si>
    <t>54</t>
  </si>
  <si>
    <t>923311</t>
  </si>
  <si>
    <t>PŘEDVĚSTNÍK N - TROJÚHELNÍKOVÝ ŠTÍT</t>
  </si>
  <si>
    <t>55</t>
  </si>
  <si>
    <t>923341</t>
  </si>
  <si>
    <t>RYCHLOSTNÍK N - TABULE</t>
  </si>
  <si>
    <t>80</t>
  </si>
  <si>
    <t>R743B51</t>
  </si>
  <si>
    <t>PANEL MÍSTNÍHO OVLÁDÁNÍ</t>
  </si>
  <si>
    <t>Dodávka a montáž skříně místního ovládání přejezdu</t>
  </si>
  <si>
    <t>90</t>
  </si>
  <si>
    <t>R75D167U</t>
  </si>
  <si>
    <t>STAVEBNÍ ÚPRAVY V OKOLÍ RD</t>
  </si>
  <si>
    <t>STAVEBNÍ ÚPRAVY A ZEMNÍ PRÁCE V OKOLÍ RD</t>
  </si>
  <si>
    <t>91</t>
  </si>
  <si>
    <t>R75D211</t>
  </si>
  <si>
    <t>VÝSTRAŽNÍK SE ZÁVOROU, 1 SKŘÍŇ - DODÁVKA</t>
  </si>
  <si>
    <t>1. Položka obsahuje: – dodávka výstražníku se závorou 1 skříň podle jeho typu a potřebného pomocného materiálu a dopravy do staveništního skladu – dodávku výstražníku se závorou 1 skříň včetně pomocného materiálu, dopravu do místa určení 2. Položka neobsahuje: X 3. Způsob měření:</t>
  </si>
  <si>
    <t>92</t>
  </si>
  <si>
    <t>R75D217</t>
  </si>
  <si>
    <t>MECHANICKÁ ZÁBRANA NA ZÁVORU PRO NEVIDOMÉ</t>
  </si>
  <si>
    <t>Položka zahrnuje dodávku zařízení a veškéré práce spojené s montáží zařízení určeného položkou. Dodávka a montáž zařízení se měří  v kusech (ks).Položka obsahuje všechny náklady na montáž   venkovního zařízení  se všemi pomocnými a doplňujícími pracemi</t>
  </si>
  <si>
    <t>94</t>
  </si>
  <si>
    <t>R75D241</t>
  </si>
  <si>
    <t>VÝSTRAŽNÍK BEZ ZÁVORY, 2 SKŘÍNĚ - DODÁVKA</t>
  </si>
  <si>
    <t>1. Položka obsahuje: – dodávka výstražníku bez závory 2 skříně podle jeho typu a potřebného pomocného materiálu a dopravy do staveništního skladu – dodávku výstražníku bez závory 2 skříně včetně pomocného materiálu, dopravu do místa určení 2. Položka neobsahuje: X 3. Způsob měření:</t>
  </si>
  <si>
    <t>95</t>
  </si>
  <si>
    <t>R75D261</t>
  </si>
  <si>
    <t>PŘEJEZDNÍK - DODÁVKA</t>
  </si>
  <si>
    <t>1. Položka obsahuje: – dodávka přejezdníku podle jeho typu a potřebného pomocného materiálu a dopravy do staveništního skladu – dodávku přejezdníku včetně pomocného materiálu, dopravu do místa určení 2. Položka neobsahuje: X 3. Způsob měření: Udává se počet kusů kompletní konstrukce nebo práce.</t>
  </si>
  <si>
    <t>D</t>
  </si>
  <si>
    <t>Demontáže</t>
  </si>
  <si>
    <t>9</t>
  </si>
  <si>
    <t>709611</t>
  </si>
  <si>
    <t>DEMONTÁŽ KABELOVÉHO ŽLABU/LIŠTY VČETNĚ KRYTU</t>
  </si>
  <si>
    <t>22</t>
  </si>
  <si>
    <t>75A218</t>
  </si>
  <si>
    <t>ZATAŽENÍ A SPOJKOVÁNÍ KABELŮ DO 12 PÁRŮ - DEMONTÁŽ</t>
  </si>
  <si>
    <t>3*0,135+7*0,093</t>
  </si>
  <si>
    <t>24</t>
  </si>
  <si>
    <t>75A228</t>
  </si>
  <si>
    <t>ZATAŽENÍ A SPOJKOVÁNÍ KABELŮ PŘES 12 PÁRŮ - DEMONTÁŽ</t>
  </si>
  <si>
    <t>24*0,093</t>
  </si>
  <si>
    <t>37</t>
  </si>
  <si>
    <t>75C728</t>
  </si>
  <si>
    <t>VZDÁLENOSTNÍ UPOZORNOVADLO, NEPROMĚNNÉ NÁVĚSTIDLO SE ZÁKLADEM - DEMONTÁŽ</t>
  </si>
  <si>
    <t>41</t>
  </si>
  <si>
    <t>75D158</t>
  </si>
  <si>
    <t>KABELOVÝ OBJEKT - DEMONTÁŽ</t>
  </si>
  <si>
    <t>56</t>
  </si>
  <si>
    <t>965841</t>
  </si>
  <si>
    <t>DEMONTÁŽ JAKÉKOLIV NÁVĚSTI</t>
  </si>
  <si>
    <t>58</t>
  </si>
  <si>
    <t>R015140</t>
  </si>
  <si>
    <t>910</t>
  </si>
  <si>
    <t>POPLATKY ZA LIKVIDACI ODPADŮ NEKONTAMINOVANÝCH - 17 01 01 BETON Z DEMOLIC OBJEKTŮ, ZÁKLADŮ TV, VČETNĚ DOPRAVY</t>
  </si>
  <si>
    <t>59</t>
  </si>
  <si>
    <t>R015310</t>
  </si>
  <si>
    <t>917</t>
  </si>
  <si>
    <t>POPLATKY ZA LIKVIDACŮ ODPADŮ NEKONTAMINOVANÝCH - 16 02 14 ELEKTROŠROT (VYŘAZENÁ EL. ZAŘÍZENÍ A PŘÍSTR. - AL, CU A VZ. KOVY), VČETNĚ DOPRAVY</t>
  </si>
  <si>
    <t>60</t>
  </si>
  <si>
    <t>R015310-1</t>
  </si>
  <si>
    <t>919</t>
  </si>
  <si>
    <t>POPLATKY ZA LIKVIDACŮ ODPADŮ NEKONTAMINOVANÝCH - 17 04 05 ŽELEZNÝ ŠROT - KONSTRUKCE, STOŽÁRY, KOLEJ, VČETNĚ DOPRAVY</t>
  </si>
  <si>
    <t>Z tz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</si>
  <si>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</si>
  <si>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93</t>
  </si>
  <si>
    <t>R75D218</t>
  </si>
  <si>
    <t>DEMONTÁŽ VÝSTRAŽNÉHO KŘÍŽE</t>
  </si>
  <si>
    <t>DEMONTÁŽ - výstražný kříž</t>
  </si>
  <si>
    <t>102</t>
  </si>
  <si>
    <t>R914113</t>
  </si>
  <si>
    <t>DOPRAVNÍ ZNAČKY ZÁKLADNÍ VELIKOSTI OCELOVÉ NEREFLEXNÍ - DEMONTÁŽ</t>
  </si>
  <si>
    <t>Položka zahrnuje odstranění, demontáž a odklizení materiálu s odvozem na předepsané místo</t>
  </si>
  <si>
    <t>Ostatní</t>
  </si>
  <si>
    <t>20</t>
  </si>
  <si>
    <t>747703</t>
  </si>
  <si>
    <t>ZKUŠEBNÍ PROVOZ</t>
  </si>
  <si>
    <t>HOD</t>
  </si>
  <si>
    <t>48</t>
  </si>
  <si>
    <t>75E127</t>
  </si>
  <si>
    <t>CELKOVÁ PROHLÍDKA ZAŘÍZENÍ A VYHOTOVENÍ REVIZNÍ ZPRÁVY</t>
  </si>
  <si>
    <t>49</t>
  </si>
  <si>
    <t>75E197</t>
  </si>
  <si>
    <t>PŘÍPRAVA A CELKOVÉ ZKOUŠKY PŘEJEZDOVÉHO ZABEZPEČOVACÍHO ZAŘÍZENÍ PRO JEDNU KOLEJ</t>
  </si>
  <si>
    <t>50</t>
  </si>
  <si>
    <t>75E1B7</t>
  </si>
  <si>
    <t>REGULACE A ZKOUŠENÍ ZABEZPEČOVACÍHO ZAŘÍZENÍ</t>
  </si>
  <si>
    <t>66</t>
  </si>
  <si>
    <t>R2940</t>
  </si>
  <si>
    <t>OSTATNÍ POŽADAVKY - VYPRACOVÁNÍ REALIZAČNÍ DOKUMENTACE STAVBY</t>
  </si>
  <si>
    <t>Vypracování kompletní realizační (montážní) dokumentace technologické části. Položka zahrnuje veškeré činnosti nezbytné k vypracování montážní dokumentace dle typových výkresů technologického zařízení v předepsaném rozsahu a počtu</t>
  </si>
  <si>
    <t>67</t>
  </si>
  <si>
    <t>R29611</t>
  </si>
  <si>
    <t>OSTATNÍ POŽADAVKY - ODBORNÝ DOZOR</t>
  </si>
  <si>
    <t>Odborný dozor správce zařízení</t>
  </si>
  <si>
    <t>97</t>
  </si>
  <si>
    <t>R75E137</t>
  </si>
  <si>
    <t>PŘEZKOUŠENÍ VLAKOVÝCH CEST</t>
  </si>
  <si>
    <t>1. Položka obsahuje: – postavení vlakové cesty a kontrola návěstního znaku, přezkoušení změny návěstního znaku z povolujícího na zakazující a poruchy žárovek – simulace jízdy vlaku – přezkoušení nouzového vybavení – přezkoušení vazeb na traťové zabezpečovací zařízení – kompletní zkoušky 2. Položka neobsahuje: X 3. Způsob měření:</t>
  </si>
  <si>
    <t>98</t>
  </si>
  <si>
    <t>R75E1C7</t>
  </si>
  <si>
    <t>PROTOKOL UTZ</t>
  </si>
  <si>
    <t>1. Položka obsahuje: – protokol autorizovanou osobou podle požadavku ČSN, včetně hodnocení 2. Položka neobsahuje: X 3. Způsob měření:</t>
  </si>
  <si>
    <t>99</t>
  </si>
  <si>
    <t>R75E226</t>
  </si>
  <si>
    <t>KOMPLETNÍ GEODETICKÉ PRÁCE</t>
  </si>
  <si>
    <t>Pomocné geodetické práce při stavbě. Vytýčení hranic pozemků, stavební vytyčení liniových objektů inženýrských sítí (stávajících i projektovaných),  vyhotovení veškerých podkladů pro geodetickou dokumentaci, geometrické plány,…</t>
  </si>
  <si>
    <t>PN</t>
  </si>
  <si>
    <t>Počítače náprav</t>
  </si>
  <si>
    <t>40</t>
  </si>
  <si>
    <t>75C917</t>
  </si>
  <si>
    <t>SNÍMAČ POČÍTAČE NÁPRAV - MONTÁŽ</t>
  </si>
  <si>
    <t>z výkresů č. 2_0101, 2_0102, 2_0200, 2_1000 a TZ</t>
  </si>
  <si>
    <t>88</t>
  </si>
  <si>
    <t>R75C911</t>
  </si>
  <si>
    <t>SNÍMAČ POČÍTAČE NÁPRAV - DODÁVKA</t>
  </si>
  <si>
    <t>1. Položka obsahuje: – kompletní dodávka snímače počítače náprav, potřebného pomocného materiálu a dopravy do staveništního skladu – dodávku snímače počítače náprav a pomocného materiálu, dopravu do staveništního skladu 2. Položka neobsahuje: X 3. Způsob měření: Udává se počet kusů kompletní konstrukce nebo práce.</t>
  </si>
  <si>
    <t>89</t>
  </si>
  <si>
    <t>R75C937</t>
  </si>
  <si>
    <t>SKŘÍŇ S POČÍTAČI NÁPRAV - ÚPRAVA</t>
  </si>
  <si>
    <t>1. Položka obsahuje: – úpravu skříně s počítači náprav , osazení nových vnitřních prvků skříně, vč. dodávky materiálu, přezkoušení – montáž skříně s počítači náprav se všemi pomocnými a doplňujícími pracemi a součástmi, případné použití mechanizmů, včetně dopravy ze skladu k místu montáže</t>
  </si>
  <si>
    <t>D.1.2</t>
  </si>
  <si>
    <t>Sdělovací zařízení</t>
  </si>
  <si>
    <t xml:space="preserve">  PS 11-02-11</t>
  </si>
  <si>
    <t>Sdělovací zařízení, místní kabelizace</t>
  </si>
  <si>
    <t>PS 11-02-11</t>
  </si>
  <si>
    <t>z výkresů č. 2_0111, 2_0112 a TZ</t>
  </si>
  <si>
    <t>0,35*735+8*2*2</t>
  </si>
  <si>
    <t>75ID21</t>
  </si>
  <si>
    <t>PLASTOVÁ ZEMNÍ KOMORA PRO ULOŽENÍ SPOJKY</t>
  </si>
  <si>
    <t>z výkresu č. 2_1000  a TZ</t>
  </si>
  <si>
    <t>1. Položka obsahuje:  – dodávku specifikovaného bloku/zařízení včetně potřebného drobného montážního materiálu  – dodávku souvisejícího příslušenství pro specifikovaný blok/zařízení  – dopravu a skladování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a práce.</t>
  </si>
  <si>
    <t>75ID2X</t>
  </si>
  <si>
    <t>PLASTOVÁ ZEMNÍ KOMORA PRO ULOŽENÍ SPOJKY - MONTÁŽ</t>
  </si>
  <si>
    <t>8*8+0,8*4+0,1*11</t>
  </si>
  <si>
    <t>0,35*0,8*735</t>
  </si>
  <si>
    <t>0,35*0,8*735+8*8+2*0,5+2*0,8</t>
  </si>
  <si>
    <t>R702111</t>
  </si>
  <si>
    <t>KABELOVÝ ŽLAB ZEMNÍ VČETNĚ KRYTU SVĚTLÉ ŠÍŘKY DO 120 MM</t>
  </si>
  <si>
    <t>z výkresu č. 2_0111  a TZ</t>
  </si>
  <si>
    <t>75I221</t>
  </si>
  <si>
    <t>KABEL ZEMNÍ DVOUPLÁŠŤOVÝ BEZ PANCÍŘE PRŮMĚRU ŽÍLY 0,8 MM DO 5XN</t>
  </si>
  <si>
    <t>KMČTYŘKA</t>
  </si>
  <si>
    <t>5*1,01</t>
  </si>
  <si>
    <t>75I22X</t>
  </si>
  <si>
    <t>KABEL ZEMNÍ DVOUPLÁŠŤOVÝ BEZ PANCÍŘE PRŮMĚRU ŽÍLY 0,8 MM - MONTÁŽ</t>
  </si>
  <si>
    <t>1. Položka obsahuje: – práce spojené s montáží specifikované kabelizace specifikovaným způsobem (uložení na konstrukci, uložení, zatažení) – veškeré potřebné mechanizmy, včetně obsluhy, náklady na mzdy a přibližné (průměrné) náklady na pořízení potřebných materiálů 2. Položka neobsahuje: X 3. Způsob měření:</t>
  </si>
  <si>
    <t>75I91X</t>
  </si>
  <si>
    <t>OPTOTRUBKA HDPE - MONTÁŽ</t>
  </si>
  <si>
    <t>75IA1X</t>
  </si>
  <si>
    <t>OPTOTRUBKOVÁ SPOJKA - MONTÁŽ</t>
  </si>
  <si>
    <t>75IA6X</t>
  </si>
  <si>
    <t>OPTOTRUBKOVÁ KONCOVKA S VENTILKEM - MONTÁŽ</t>
  </si>
  <si>
    <t>75ID31</t>
  </si>
  <si>
    <t>PLASTOVÁ ZEMNÍ KOMORA TĚSNENÍ PRO HDPE TRUBKU DO 40 MM</t>
  </si>
  <si>
    <t>75ID3X</t>
  </si>
  <si>
    <t>PLASTOVÁ ZEMNÍ KOMORA TĚSNENÍ PRO HDPE TRUBKU DO 40 MM - MONTÁŽ</t>
  </si>
  <si>
    <t>75IE41</t>
  </si>
  <si>
    <t>SLOUPKOVÝ ROZVADĚČ DO 100 PÁRŮ</t>
  </si>
  <si>
    <t>75IE4X</t>
  </si>
  <si>
    <t>SLOUPKOVÝ ROZVADĚČ DO 100 PÁRŮ - MONTÁŽ</t>
  </si>
  <si>
    <t>75IF21</t>
  </si>
  <si>
    <t>ROZPOJOVACÍ SVORKOVNICE 2/10, 2/8</t>
  </si>
  <si>
    <t>75IF2X</t>
  </si>
  <si>
    <t>ROZPOJOVACÍ SVORKOVNICE 2/10, 2/8 - MONTÁŽ</t>
  </si>
  <si>
    <t>75IH31</t>
  </si>
  <si>
    <t>UKONČENÍ KABELU FORMA KABELOVÁ DÉLKY DO 0,5 M DO 5XN</t>
  </si>
  <si>
    <t>75II11</t>
  </si>
  <si>
    <t>SPOJKA PRO CELOPLASTOVÉ KABELY BEZ PANCÍŘE DO 100 ŽIL</t>
  </si>
  <si>
    <t>75II1X</t>
  </si>
  <si>
    <t>SPOJKA PRO CELOPLASTOVÉ KABELY BEZ PANCÍŘE - MONTÁŽ</t>
  </si>
  <si>
    <t>R75I911</t>
  </si>
  <si>
    <t>OPTOTRUBKA HDPE PRŮMĚRU DO 40 MM</t>
  </si>
  <si>
    <t>z výkresů č. 2_0111, 2_0112, 2_1000 a TZ</t>
  </si>
  <si>
    <t>1. Položka obsahuje: – dodávku specifikované kabelizace včetně potřebného drobného montážního materiálu – dopravu a skladování – práce spojené s montáží specifikované kabelizace specifikovaným způsobem (uložení na konstrukci, uložení, zatažení) – veškeré potřebné mechanizmy, včetně obsluhy, náklady na mzdy a přibližné (průměrné) náklady na pořízení potřebných materiálů 2. Položka neobsahuje: X 3. Způsob měření:</t>
  </si>
  <si>
    <t>R75I961</t>
  </si>
  <si>
    <t>OPTOTRUBKA - HERMETIZACE ÚSEKU DO 2000 M</t>
  </si>
  <si>
    <t>ÚSEK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</si>
  <si>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Měřící práce se udávají počtem úseků.</t>
  </si>
  <si>
    <t>R75I962</t>
  </si>
  <si>
    <t>OPTOTRUBKA - KALIBRACE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</si>
  <si>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Měřící práce se udávají počtem metrů.</t>
  </si>
  <si>
    <t>R75IA11</t>
  </si>
  <si>
    <t>OPTOTRUBKOVÁ SPOJKA PRŮMĚRU DO 40 MM</t>
  </si>
  <si>
    <t>1. Položka obsahuje: – dodávku specifikovaného bloku/zařízení včetně potřebného drobného montážního materiálu – dodávku souvisejícího příslušenství pro specifikovaný blok/zařízení – dopravu a skladování – kompletní montáž specifikovaného bloku/zařízení a souvisejícího příslušenství včetně potřebného drobného montážního materiálu – veškeré potřebné mechanizmy, včetně obsluhy, náklady na mzdy a přibližné (průměrné) náklady na pořízení potřebných materiálů včetně všech ostatních vedlejších nákladů 2. Položka neobsahuje: X 3. Způsob měření:</t>
  </si>
  <si>
    <t>R75IA61</t>
  </si>
  <si>
    <t>OPTOTRUBKOVÁ KONCOVKA S VENTILKEM PRŮMĚRU DO 40 MM</t>
  </si>
  <si>
    <t>75I22Y</t>
  </si>
  <si>
    <t>KABEL ZEMNÍ DVOUPLÁŠŤOVÝ BEZ PANCÍŘE PRŮMĚRU ŽÍLY 0,8 MM - DEMONTÁŽ</t>
  </si>
  <si>
    <t>75I91Y</t>
  </si>
  <si>
    <t>OPTOTRUBKA HDPE - DEMONTÁŽ</t>
  </si>
  <si>
    <t>75IE4Y</t>
  </si>
  <si>
    <t>SLOUPKOVÝ ROZVADĚČ DO 100 PÁRŮ - DEMONTÁŽ</t>
  </si>
  <si>
    <t>R015190</t>
  </si>
  <si>
    <t>915</t>
  </si>
  <si>
    <t>POPLATKY ZA LIKVIDACŮ ODPADŮ NEKONTAMINOVANÝCH - 17 02 03 PLASTY, VČETNĚ DOPRAVY</t>
  </si>
  <si>
    <t>R744ZBA</t>
  </si>
  <si>
    <t>DEMONTÁŽ ROZVADĚČE</t>
  </si>
  <si>
    <t>D.2.1.1</t>
  </si>
  <si>
    <t>Kolejový svršek a spodek</t>
  </si>
  <si>
    <t xml:space="preserve">  SO 11-10-01</t>
  </si>
  <si>
    <t>Železniční svršek na přejezdu P673 v km 8,288</t>
  </si>
  <si>
    <t>SO 11-10-01</t>
  </si>
  <si>
    <t>Železniční svršek</t>
  </si>
  <si>
    <t>541121</t>
  </si>
  <si>
    <t>PŘÍČNÝ POSUN KOLEJE NA PRAŽCÍCH BETONOVÝCH DO 0,5 M</t>
  </si>
  <si>
    <t>541521</t>
  </si>
  <si>
    <t>PODÉLNÝ POSUN BETONOVÉHO PRAŽCE V OSE KOLEJE</t>
  </si>
  <si>
    <t>921940</t>
  </si>
  <si>
    <t>MONTÁŽ PŘEJEZDU NEBO PŘECHODU Z JAKÝCHKOLIV VYZÍSKANÝCH NEBO REGENEROVANÝCH DÍLCŮ</t>
  </si>
  <si>
    <t>1. Položka obsahuje: – dodání a pokládka panelů včetně lože – příplatky za ztížené podmínky vyskytující se při zřízení kolejových vah, např. za překážky na straně koleje apod. 2. Položka neobsahuje: – zřízení, pronájem a odstranění dopravního značení objízdné trasy – úpravy koleje (např. posun pražců, doplnění kolejového lože, směrová a výšková úprava) – silniční panely v přechodu těles a prefabrikované základy pod závěrnými zídkami – prahovou vpusť 3. Způsob měření: Měří se půdorysná plocha (pojízdná nebo pochozí) vlastní přejezdové konstrukce tvořené daným systémem. kolejnice a žlábky se z plochy neodečítají. Do plochy se nezapočítávají ochranné klíny, prahové vpusti apod.</t>
  </si>
  <si>
    <t>923471</t>
  </si>
  <si>
    <t>SKLONOVNÍK</t>
  </si>
  <si>
    <t>R03590</t>
  </si>
  <si>
    <t>STROJOVÁ ÚPRAVA KOLEJOVÉHO LOŽE DO POŽADOVANÉHO PROFILU</t>
  </si>
  <si>
    <t>z výkresu č. 2_002 a TZ</t>
  </si>
  <si>
    <t>Položka obsahuje: STROJOVÁ ÚPRAVA KOLEJOVÉHO LOŽE DO POŽADOVANÉHO PROFILU. Úprava profilu kolejového lože strojem. Náklady na dopravu a výkon stroje, pronájem stroje</t>
  </si>
  <si>
    <t>R18110</t>
  </si>
  <si>
    <t>ÚPRAVA PLÁNĚ SE ZHUTNĚNÍM V HORNINĚ TŘ. I</t>
  </si>
  <si>
    <t>položka zahrnuje úpravu pláně včetně vyrovnání výškových rozdílů. Míru zhutnění určuje projekt.</t>
  </si>
  <si>
    <t>R512550</t>
  </si>
  <si>
    <t>KOLEJOVÉ LOŽE - ZŘÍZENÍ Z KAMENIVA HRUBÉHO DRCENÉHO (ŠTĚRK)</t>
  </si>
  <si>
    <t>z výkresů č. 2_002, 2_003 a TZ</t>
  </si>
  <si>
    <t>1. Položka obsahuje: – dodávku, dopravu a uložení kameniva předepsané specifikace a frakce v požadované míře zhutnění 2. Položka neobsahuje: X 3. Způsob měření:</t>
  </si>
  <si>
    <t>R513550</t>
  </si>
  <si>
    <t>KOLEJOVÉ LOŽE - DOPLNĚNÍ Z KAMENIVA HRUBÉHO DRCENÉHO (ŠTĚRK)</t>
  </si>
  <si>
    <t>R528331</t>
  </si>
  <si>
    <t>KOLEJ 49 E1, ROZD. "U", BEZSTYKOVÁ, PR. BET. PODKLADNICOVÝ, UP. TUHÉ</t>
  </si>
  <si>
    <t>z výkresů č. 2_001, 2_003 a TZ</t>
  </si>
  <si>
    <t>1. Položka obsahuje:  – defektoskopické zkoušky kolejnic, jsou-li vyžadovány  – dodávku uvedeného typu kolejnic, pražců (popř. mostnic), upevňovadel a drobného kolejiva v uvedeném rozdělení koleje pro normální rozchod kolejí (1435 mm)  – montáž kolejových polí ze součástí železničního svršku uvedených typů na montážní základně, popř. přímo na staveništi nebo strojní linkou  – dopravu smontovaných kolejových polí nebo součástí z montážní základny na místo určení, pokud si to zvolená technologie pokládky vyžaduje  – zřízení koleje pomocí kolejových polí za použití vhodného kladecího prostředku  – sespojkování kolejových polí bez jejich svaření   – směrovou a výškovou úpravu koleje do předepsané polohy včetně stabilizace kolejového lože  – očištění a naolejování spojkových a svěrkových šroubů před zahájením provozu  – pomocné a dokončovací práce  – případné ztížení práce při překážách na jedné nebo obou stranách, v tunelu i při rekonstrukcích 2. Položka neobsahuje:  – zřízení kolejového lože  – svařování kolejnic do bezstykové koleje  – broušení koleje  – případnou dodávku a montáž pražcových kotev  – následnou úpravu směrového a výškového uspořádání koleje 3. Způsob měření: Měří se délka koleje ve smyslu ČSN 73 6360, tj. v ose koleje.</t>
  </si>
  <si>
    <t>R52A341</t>
  </si>
  <si>
    <t>KOLEJ 49 E1 REGENEROVANÁ, ROZD. "U", BEZSTYKOVÁ, PR. BET. PODKLADNICOVÝ UŽITÝ, UP. TUHÉ</t>
  </si>
  <si>
    <t>z výkresu č. 2_001 a TZ</t>
  </si>
  <si>
    <t>1. Položka obsahuje:  – ověření kvality vyzískaných materiálů s případnou regenerací do předpisového stavu  – defektoskopické zkoušky kolejnic, jsou-li vyžadovány  – dodávku uvedeného typu kolejnic, pražců (popř. mostnic), upevňovadel a drobného kolejiva v uvedeném rozdělení koleje pro normální rozchod kolejí (1435 mm)  – montáž kolejových polí ze součástí železničního svršku uvedených typů na montážní základně, popř. přímo na staveništi nebo strojní linkou  – dopravu smontovaných kolejových polí nebo součástí z montážní základny na místo určení, pokud si to zvolená technologie pokládky vyžaduje  – zřízení koleje pomocí kolejových polí za použití vhodného kladecího prostředku  – sespojkování kolejových polí bez jejich svaření   – očištění a naolejování spojkových a svěrkových šroubů před zahájením provozu  – pomocné a dokončovací práce  – případné ztížení práce při překážách na jedné nebo obou stranách, v tunelu i při rekonstrukcích 2. Položka neobsahuje:  – zřízení kolejového lože  – svařování kolejnic do bezstykové koleje  – broušení koleje  – případnou dodávku a montáž pražcových kotev  – následnou úpravu směrového a výškového uspořádání koleje 3. Způsob měření: Měří se délka koleje ve smyslu ČSN 73 6360, tj. v ose koleje.</t>
  </si>
  <si>
    <t>R542121</t>
  </si>
  <si>
    <t>SMĚROVÉ A VÝŠKOVÉ VYROVNÁNÍ KOLEJE NA PRAŽCÍCH BETONOVÝCH DO 0,05 M</t>
  </si>
  <si>
    <t>1. Položka obsahuje: – podbíjení pražců, vyrovnání nivelety stávající koleje nebo výhybkové konstrukce do 50 mm při zapojování na novostavbu (přechodový úsek) – příplatky za ztížené podmínky při práci v koleji, např. překážky po stranách koleje, práci v tunelu apod. 2. Položka neobsahuje: – případné doplnění štěrkového lože 3. Způsob měření:</t>
  </si>
  <si>
    <t>R542312</t>
  </si>
  <si>
    <t>NÁSLEDNÁ ÚPRAVA SMĚROVÉHO A VÝŠKOVÉHO USPOŘÁDÁNÍ KOLEJE - PRAŽCE BETONOVÉ</t>
  </si>
  <si>
    <t>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Způsob měření:  
- Měří se délka koleje ve smyslu ČSN 73 6360, tj. v ose koleje.</t>
  </si>
  <si>
    <t>R545121</t>
  </si>
  <si>
    <t>SVAR KOLEJNIC (STEJNÉHO TVARU) 49 E1, T JEDNOTLIVĚ</t>
  </si>
  <si>
    <t>Jednotlivým svarem se rozumí svar, který splňuje některé z následujících kriterií: –  počet svarů v jednom objektu je menší než 20 ks –  při vevařování lepených izolovaných styků a dilatačních zařízení do kolejí –  závěrný svar při zřizování bezstykové koleje ve smyslu předpisu S3/2 Svar, který nesplňuje ani jedno z výše uvedených kriterií, je svar průběžný 1. Položka obsahuje: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–  úpravu kolejového lože pro nasazení formy, zpětnou úprava do profilu – svaření kolejnic nebo části výhybek, opracování a obroušení svaru – úprava koleje nebo výhybkové konstrukce do stavu před svařováním – příplatky za ztížené podmínky při práci v koleji, např. překážky po stranách koleje, práci v tunelu ap. 2. Položka neobsahuje: – případné řezání koleje 3. Způsob měření:</t>
  </si>
  <si>
    <t>R545230</t>
  </si>
  <si>
    <t>SVAR PŘECHODOVÝ (PŘECHODOVÁ KOLEJNICE) 49 E1/OSTATNÍ</t>
  </si>
  <si>
    <t>1. Položka obsahuje:  – úpravu koleje nebo výhybky, tj. povolení upevňovadel, jejich případná výměna, úprava DILATAČNÍích spar, vyrovnání kolejnic výškové a směrové, případné obroušení nutných ploch apod., tak, aby mohl být vyhotoven svar  – svaření kolejnic nebo části výhybek, jeho opracování a obroušení  – úprava koleje nebo výhybkové konstrukce do stavu před svařováním  – příplatky za ztížené podmínky při práci v koleji, např. překážky po stranách koleje, práci v tunelu ap. 2. Položka neobsahuje:  – případné řezání koleje  – zřízení bezstykové koleje 3. Způsob měření: Udává se počet kusů kompletní konstrukce nebo práce.</t>
  </si>
  <si>
    <t>R549331</t>
  </si>
  <si>
    <t>ZŘÍZENÍ BEZSTYKOVÉ KOLEJE NA STÁVAJÍCÍCH ÚSECÍCH V KOLEJI</t>
  </si>
  <si>
    <t>1. Položka obsahuje: – úprava dilatačních spár a následné utažení upevňovadel – montážní přípravky na zajištění podmínek daných předpisem SŽDC S 3/2, zejména dodržení upínací teploty – směrovou a výškovou úpravu koleje – podbíjení pražců, vyrovnání nivelety koleje nebo výhybkové konstrukce do 50 mm při zapojování na novostavbu (přechodový úsek) – příplatky za ztížené podmínky při práci v koleji, např. překážky po stranách koleje, práci v tunelu ap. 2. Položka neobsahuje: – případné doplnění kolejového lože – svary 3. Způsob měření: Měří se délka koleje ve smyslu ČSN 73 6360, tj. v ose koleje.</t>
  </si>
  <si>
    <t>R549510</t>
  </si>
  <si>
    <t>ŘEZÁNÍ KOLEJNIC BEZ OHLEDU NA TVAR</t>
  </si>
  <si>
    <t>1. Položka obsahuje: – veškeré práce a materiály spojené s řezáním kolejnic – příplatky za ztížené podmínky při práci v koleji, např. překážky po stranách koleje, práci v tunelu apod. 2. Položka neobsahuje: X 3. Způsob měření: Udává se počet kusů kompletní konstrukce nebo práce</t>
  </si>
  <si>
    <t>R5901015020</t>
  </si>
  <si>
    <t>MĚŘENÍ PROSTOROVÉ POLOHY KOLEJE (APK)</t>
  </si>
  <si>
    <t>Měření prostorové polohy koleje  (APK)</t>
  </si>
  <si>
    <t>R5910035030</t>
  </si>
  <si>
    <t>DOSAŽENÍ DOVOLENÉ UPÍNACÍ TEPLOTY V BK PRODLOUŽENÍM KOLEJNICOVÉHO PÁSU V KOLEJI TV. S49</t>
  </si>
  <si>
    <t>svar</t>
  </si>
  <si>
    <t>Dosažení dovolené upínací teploty v BK prodloužením kolejnicového pásu v koleji tv. S49</t>
  </si>
  <si>
    <t>R921930</t>
  </si>
  <si>
    <t>ANTIKOROZNÍ PROVEDENÍ UPEVŇOVADEL A JINÉHO DROBNÉHO KOLEJIVA</t>
  </si>
  <si>
    <t>(Položka je příplatkovou jakožto materiálový rozdíl oproti standardnímu upevnění. Samostatně ji tedy nelze použít.) 1. Položka obsahuje: – antikorozní provedení určených částí upevnění žárovým zinkováním nebo jiným vhodným způsobem ve výrobním závodu – příplatky za ztížené podmínky vyskytující se při zřízení kolejových vah, např. za překážky na straně koleje apod. 2. Položka neobsahuje: – dodávku materiálu, je součástí položek zřízení koleje nebo přejezdu 3. Způsob měření: Měří se metr délkový.</t>
  </si>
  <si>
    <t>R925110</t>
  </si>
  <si>
    <t>DRÁŽNÍ STEZKY Z DRTI TL. DO 50 MM</t>
  </si>
  <si>
    <t>1. Položka obsahuje: – kompletní provedení konstrukce s dodáním materiálu – urovnání povrchu do předepsaného tvaru, případně i ruční hutnění a výplň nerovností a prohlubní – zhutnění na předepsanou míru bez ohledu na způsob provádění – příplatky za ztížené podmínky vyskytující se při zřízení drážních stezek, např. za překážky na straně koleje ap. 2. Položka neobsahuje: – výplň pod drážní stezkou mezi kolejovým ložem sousedních kolejí, nacení se položkami ve sd 51 3. Způsob měření:</t>
  </si>
  <si>
    <t>R965311</t>
  </si>
  <si>
    <t>ROZEBRÁNÍ PŘEJEZDU, PŘECHODU Z DÍLCŮ</t>
  </si>
  <si>
    <t>1. Položka obsahuje: – rozebrání železničního přejezdu nebo přechodu do součástí včetně hrubého očištění – naložení vybouraného materiálu na dopravní prostředek – příplatky za ztížené podmínky při práci v kolejišti, např. za překážky na straně koleje apod. 2. Položka neobsahuje: – náklady na zřízení a odstranění dopravního značení objízdné trasy – odvoz vybouraného materiálu do skladu nebo na likvidaci – poplatky za likvidaci odpadů, nacení se položkami ze ssd 0 3. Způsob měření: Měří se půdorysná plocha (pojízdná nebo pochozí) vlastní přejezdové konstrukce tvořené daným systémem. kolejnice a žlábky se z plochy neodečítají. Do plochy se nezapočítávají ochranné klíny, prahové vpusti apod.</t>
  </si>
  <si>
    <t>965112</t>
  </si>
  <si>
    <t>DEMONTÁŽ KOLEJE NA BETONOVÝCH PRAŽCÍCH DO KOLEJOVÝCH POLÍ S ODVOZEM NA MONTÁŽNÍ ZÁKLADNU BEZ NÁSLEDNÉHO ROZEBRÁNÍ</t>
  </si>
  <si>
    <t>R015150</t>
  </si>
  <si>
    <t>901</t>
  </si>
  <si>
    <t>POPLATKY ZA LIKVIDACŮ ODPADŮ NEKONTAMINOVANÝCH - 17 05 08 ŠTĚRK Z KOLEJIŠTĚ, VČETNĚ DOPRAVY</t>
  </si>
  <si>
    <t>R015210</t>
  </si>
  <si>
    <t>900</t>
  </si>
  <si>
    <t>POPLATKY ZA LIKVIDACŮ ODPADŮ NEKONTAMINOVANÝCH - 17 01 01 ŽELEZNIČNÍ PRAŽCE BETONOVÉ, VČETNĚ DOPRAVY</t>
  </si>
  <si>
    <t>R5908005130</t>
  </si>
  <si>
    <t>DEMONTÁŽ KOLEJOVÉ SPOJKY</t>
  </si>
  <si>
    <t>R965010</t>
  </si>
  <si>
    <t>ODSTRANĚNÍ KOLEJOVÉHO LOŽE A DRÁŽNÍCH STEZEK</t>
  </si>
  <si>
    <t>1. Položka obsahuje: – odstranění kolejového lože ručně nebo mechanizací, a to po nebo bez sejmutí kolejového roštu – příplatky za ztížené podmínky při práci v kolejišti, např. za překážky na straně koleje apod. – naložení vybouraného materiálu na dopravní prostředek 2. Položka neobsahuje: – odvoz vybouraného materiálu do skladu nebo na likvidaci – poplatky za likvidaci odpadů, nacení se položkami ze ssd 0 3. Způsob měření:</t>
  </si>
  <si>
    <t>R965114</t>
  </si>
  <si>
    <t>DEMONTÁŽ KOLEJE NA BETONOVÝCH PRAŽCÍCH ROZEBRÁNÍM DO SOUČÁSTÍ</t>
  </si>
  <si>
    <t>1. Položka obsahuje: – uvolnění kolejového roštu z kolejového lože – odstranění kolejnicových propojek, uzemnění a jiného vybavení – případné rozřezání kolejového roštu – úplné rozebrání koleje v místě demontáže do jednotlivých součástí a jejich hrubé očištění – naložení vybouraného materiálu na dopravní prostředek – příplatky za ztížené podmínky při práci v kolejišti, např. za překážky na straně koleje apod. 2. Položka neobsahuje: – odvoz vybouraného materiálu na montážní základnu nebo na likvidaci – poplatky za likvidaci odpadů, nacení se položkami ze ssd 0 3. Způsob měření:</t>
  </si>
  <si>
    <t>R93331</t>
  </si>
  <si>
    <t>STATICKÁ ZATĚŽOVACÍ ZKOUŠKA</t>
  </si>
  <si>
    <t>STATICKÁ ZATĚŽOVACÍ ZKOUŠKA - PROVEDENÍ ZKOUŠKY SE VŠEMI POMOCNÝMI PRACEMI, VČ. VÝSTUPŮ A VYHODNOCENÍ</t>
  </si>
  <si>
    <t xml:space="preserve">  SO 11-11-01</t>
  </si>
  <si>
    <t>Železniční spodek na přejezdu P673 v km 8,288</t>
  </si>
  <si>
    <t>SO 11-11-01</t>
  </si>
  <si>
    <t>Železniční spodek a odvodnění</t>
  </si>
  <si>
    <t>12931</t>
  </si>
  <si>
    <t>ČIŠTĚNÍ PŘÍKOPŮ OD NÁNOSU DO 0,25M3/M</t>
  </si>
  <si>
    <t>z výkresů č. 2_001, 2_002 a TZ</t>
  </si>
  <si>
    <t>18222</t>
  </si>
  <si>
    <t>ROZPROSTŘENÍ ORNICE VE SVAHU V TL DO 0,15M</t>
  </si>
  <si>
    <t>Technická specifikace položky odpovídá příslušné cenové soustavě.</t>
  </si>
  <si>
    <t>18241</t>
  </si>
  <si>
    <t>ZALOŽENÍ TRÁVNÍKU RUČNÍM VÝSEVEM</t>
  </si>
  <si>
    <t>18331</t>
  </si>
  <si>
    <t>SADOVNICKÉ OBDĚLÁNÍ PŮDY</t>
  </si>
  <si>
    <t>21461</t>
  </si>
  <si>
    <t>SEPARAČNÍ GEOTEXTILIE</t>
  </si>
  <si>
    <t>z výkresu č. 2_003 a TZ</t>
  </si>
  <si>
    <t>87433</t>
  </si>
  <si>
    <t>POTRUBÍ Z TRUB PLASTOVÝCH ODPADNÍCH DN DO 150MM</t>
  </si>
  <si>
    <t>89516</t>
  </si>
  <si>
    <t>DRENÁŽNÍ VÝUSŤ Z BETON DÍLCŮ</t>
  </si>
  <si>
    <t>R18214</t>
  </si>
  <si>
    <t>TERÉNNÍ ÚPRAVY</t>
  </si>
  <si>
    <t>položka zahrnuje úpravu terénu do požadovaného profilu</t>
  </si>
  <si>
    <t>R18214A</t>
  </si>
  <si>
    <t>TERÉNNÍ ÚPRAVY, REPROFILACE PŘÍKOPU</t>
  </si>
  <si>
    <t>R212635</t>
  </si>
  <si>
    <t>TRATIVODY KOMPL Z TRUB Z PLAST HM DN DO 150MM, RÝHA TŘ I</t>
  </si>
  <si>
    <t>z výkresů č. 2_001, 2_002, 2_003 a TZ</t>
  </si>
  <si>
    <t>Položka platí pro kompletní konstrukce trativodů a zahrnuje zejména: - výkop rýhy předepsaného tvaru v dané třídě těžitelnosti, výplň, zásyp trativodu včetně dopravy, uložení přebytečného materiálu, dodávky předepsaného materiálu pro výplň a zásyp - zřízení spojovací vrstvy - zřízení podkladu a lože trativodu z předepsaného materiálu - dodávka a uložení trativodu předepsaného materiálu a profilu - obsyp trativodu předepsaným materiálem - ukončení trativodu zaústěním do potrubí nebo vodoteče, případně vybudování ukončujícího objektu (kapličky) dle VL - veškerý materiál, výrobky a polotovary, včetně mimostaveništní a vnitrostaveništní dopravy - nezahrnuje opláštění z geotextilie, fólie</t>
  </si>
  <si>
    <t>R451314</t>
  </si>
  <si>
    <t>PODKLADNÍ A VÝPLŇOVÉ VRSTVY Z PROSTÉHO BETONU C20/25</t>
  </si>
  <si>
    <t>- 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</t>
  </si>
  <si>
    <t>R45152</t>
  </si>
  <si>
    <t>PODKLADNÍ A VÝPLŇOVÉ VRSTVY Z KAMENIVA DRCENÉHO</t>
  </si>
  <si>
    <t>R501101</t>
  </si>
  <si>
    <t>ZŘÍZENÍ KONSTRUKČNÍ VRSTVY TĚLESA ŽELEZNIČNÍHO SPODKU ZE ŠTĚRKODRTI STABILIZOVANÉ CEMENTEM</t>
  </si>
  <si>
    <t>1. Položka obsahuje: – nákup a dodání materiálů pro uvedenou stabilizaci v požadované kvalitě podle zadávací dokumentace, včetně pojiva – očištění podkladu případně zřízení spojovací vrstvy – uložení materiálů pro stabilizaci dle předepsaného technologického předpisu – zřízení vrstvy na místě nebo z dovezeného materiálu (z mísícího centra), bez rozlišení šířky, pokládání vrstvy po etapách, příp. dílčích vrstvách, včetně pracovních spar a spojů – hutnění na předepsanou míru hutnění – průkazní zkoušky, kontrolní zkoušky a kontrolní měření – úpravu napojení, ukončení a těsnění podél odvodňovacích zařízení, vpustí, šachet apod. – těsnění, tmelení a výplň spar a otvorů – ošetření úložiště po celou dobu práce v něm včetně klimatických opatření – ztížení v okolí vedení, konstrukcí a objektů a jejich dočasné zajištění – ztížení provádění vč. hutnění ve ztížených podmínkách a stísněných prostorech – úpravu povrchu vrstvy 2. Položka neobsahuje: X 3. Způsob měření: Měří se metr krychlový.</t>
  </si>
  <si>
    <t>ZŘÍZENÍ KONSTRUKČNÍ VRSTVY TĚLESA ŽELEZNIČNÍHO SPODKU ZE ŠTĚRKODRTI NOVÉ</t>
  </si>
  <si>
    <t>1. Položka obsahuje: – nákup a dodání štěrkodrtě v požadované kvalitě podle zadávací dokumentace – očištění podkladu, případně zřízení spojovací vrstvy – uložení štěrkodrtě dle předepsaného technologického předpisu – zřízení podkladní nebo konstrukční vrstvy ze štěrkodrtě bez rozlišení šířky, pokládání vrstvy po etapách, případně dílčích vrstvách, včetně pracovních spar a spojů – hutnění na předepsanou míru hutnění – průkazní zkoušky, kontrolní zkoušky a kontrolní měření – úpravu napojení, ukončení a těsnění podél odvodňovacích zařízení, vpustí, šachet apod. – těsnění, tmelení a výplň spar a otvorů – ošetření úložiště po celou dobu práce v něm vč. klimatických opatření – ztížení v okolí inženýrských vedení, konstrukcí a objektů a jejich dočasné zajištění – ztížení provádění včetně hutnění ve ztížených podmínkách a stísněných prostorech – úpravu povrchu vrstvy 2. Položka neobsahuje: X 3. Způsob měření:</t>
  </si>
  <si>
    <t>R894846</t>
  </si>
  <si>
    <t>ŠACHTY KONTROLNÍ PLASTOVÉ D 400MM S TĚŽKÝM POKLOPEM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</si>
  <si>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</si>
  <si>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OST</t>
  </si>
  <si>
    <t>Ostatní práce, demontáže</t>
  </si>
  <si>
    <t>96616</t>
  </si>
  <si>
    <t>BOURÁNÍ KONSTRUKCÍ ZE ŽELEZOBETONU</t>
  </si>
  <si>
    <t>966358</t>
  </si>
  <si>
    <t>BOURÁNÍ PROPUSTŮ Z TRUB DN DO 600MM</t>
  </si>
  <si>
    <t>1. Položka obsahuje:    
 – veškeré poplatky provozovateli skládky, recyklační linky nebo jiného zařízení na zpracování nebo likvidaci odpadů související s převzetím, uložením, zpracováním nebo likvidací odpadu    
- náklady spojené s dopravou odpadu z místa stavby na místo převzetí provozovatelem skládky, recyklační linky nebo jiného zařízení na zpracování nebo likvidaci odpadů    
- náklady spojené s vyložením a manipulací s materiálem v místě skládky    
2. Položka neobsahuje:    
 – náklady spojené s naložením a manipulací s materiálem    
3. Způsob měření:    
(měrná jednotka - nejčastěji Tuna) určující množství odpadu vytříděného v souladu se zákonem č. 541/2020 Sb., o nakládání s odpady, v platném znění.</t>
  </si>
  <si>
    <t>R501101D</t>
  </si>
  <si>
    <t>ODSTRANĚNÍ KONSTRUKČNÍ VRSTVY TĚLESA ZE ŽELEZNIČNÍHO SPODKU ZE ŠTĚRKODRTI</t>
  </si>
  <si>
    <t>1. Položka obsahuje:  
 – odstranění koonstrukční vrstvy ručně nebo mechanizací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</si>
  <si>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D.2.1.3</t>
  </si>
  <si>
    <t>Přejezdy a přechody</t>
  </si>
  <si>
    <t xml:space="preserve">  SO 11-13-01</t>
  </si>
  <si>
    <t>Přejezdová konstrukce přejezdu P673 v km 8,288</t>
  </si>
  <si>
    <t>SO 11-13-01</t>
  </si>
  <si>
    <t>R27211.1</t>
  </si>
  <si>
    <t>ZÁKLADY Z DÍLCŮ BETONOVÝCH</t>
  </si>
  <si>
    <t>- dodání  dílce  požadovaného  tvaru  a  vlastností,  jeho  skladování,  doprava  a  osazení  do 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</si>
  <si>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R31815</t>
  </si>
  <si>
    <t>ZDI ODDĚLOVACÍ A OHRADNÍ Z DÍLCŮ Z PLAST HMOT - ZÁVĚRNÉ ZÍDKY</t>
  </si>
  <si>
    <t>R921112</t>
  </si>
  <si>
    <t>ŽELEZNIČNÍ PŘEJEZD CELOPRYŽOVÝ NA BETONOVÝCH PRAŽCÍCH</t>
  </si>
  <si>
    <t>1. Položka obsahuje: – úpravu a hutnění podloží přejezdové konstrukce – dodávku přejezdové konstrukce s veškerými prvky a částmi daného typu přejezdové konstrukce včetně závěrných zídek a jejich betonového základu dle odpovídajících vzorových listů a TKP – montáž přejezdové konstrukce z dílů a součástí na místě při přerušení železničního a silničního provozu – speciální montážní nářadí, závěsné zařízení – ochranné náběhy, koncové i mezilehlé zarážky, podélnou fixaci atd. – příplatky za ztížené podmínky vyskytující se při zřízení přejezdu, např. za překážky na straně koleje ap. 2. Položka neobsahuje: – zřízení, pronájem a odstranění dopravního značení objízdné trasy – úpravy koleje (např. posun pražců, doplnění kolejového lože, směrová a výšková úprava) – silniční panely v přechodu těles a prefabrikované základy pod závěrnými zídkami – prahovou vpusť 3. Způsob měření: Měří se půdorysná plocha (pojízdná nebo pochozí) vlastní přejezdové konstrukce tvořené daným systémem. kolejnice a žlábky se z plochy neodečítají. Do plochy se nezapočítávají ochranné klíny, prahové vpusti apod.</t>
  </si>
  <si>
    <t>Komunikace</t>
  </si>
  <si>
    <t>572211</t>
  </si>
  <si>
    <t>SPOJOVACÍ POSTŘIK Z ASFALTU DO 0,5KG/M2</t>
  </si>
  <si>
    <t>R56330</t>
  </si>
  <si>
    <t>VOZOVKOVÉ VRSTVY ZE ŠTĚRKODRTI</t>
  </si>
  <si>
    <t>- dodání kameniva předepsané kvality a zrnitosti - rozprostření a zhutnění vrstvy v předepsané tloušťce - zřízení vrstvy bez rozlišení šířky, pokládání vrstvy po etapách - nezahrnuje postřiky, nátěry</t>
  </si>
  <si>
    <t>R5740E6</t>
  </si>
  <si>
    <t>ASFALTOVÝ BETON PRO PODKLADNÍ VRSTVY ACP 16+, 16S</t>
  </si>
  <si>
    <t>- dodání směsi v požadované kvalitě - očištění podkladu - uložení směsi dle předepsaného technologického předpisu, zhutnění vrstvy v předepsané tloušťce - zřízení vrstvy bez rozlišení šířky, pokládání vrstvy po etapách, včetně pracovních spar a spojů - úp</t>
  </si>
  <si>
    <t>R574A04</t>
  </si>
  <si>
    <t>ASFALTOVÝ BETON PRO OBRUSNÉ VRSTVY ACO 11+, 11S</t>
  </si>
  <si>
    <t>R574C06</t>
  </si>
  <si>
    <t>ASFALTOVÝ BETON PRO LOŽNÍ VRSTVY ACL 16+, 16S</t>
  </si>
  <si>
    <t>R931322</t>
  </si>
  <si>
    <t>TĚSNĚNÍ DILATAČ SPAR ASF ZÁLIVKOU MODIFIK PRŮŘ DO 200MM2</t>
  </si>
  <si>
    <t>R93818</t>
  </si>
  <si>
    <t>OČIŠTĚNÍ ASFALT VOZOVEK ZAMETENÍM</t>
  </si>
  <si>
    <t>položka zahrnuje očištění předepsaným způsobem včetně odklizení vzniklého odpadu</t>
  </si>
  <si>
    <t>R015130</t>
  </si>
  <si>
    <t>912</t>
  </si>
  <si>
    <t>POPLATKY ZA LIKVIDACŮ ODPADŮ NEKONTAMINOVANÝCH - 17 03 02 VYBOURANÝ ASFALTOVÝ BETON BEZ DEHTU, VČETNĚ DOPRAVY</t>
  </si>
  <si>
    <t>R015330</t>
  </si>
  <si>
    <t>911</t>
  </si>
  <si>
    <t>POPLATKY ZA LIKVIDACŮ ODPADŮ NEKONTAMINOVANÝCH - 17 05 04 KAMENNÁ SUŤ, VČETNĚ DOPRAVY</t>
  </si>
  <si>
    <t>R11333</t>
  </si>
  <si>
    <t>ODSTRANĚNÍ PODKLADU ZPEVNĚNÝCH PLOCH S ASFALT POJIVEM</t>
  </si>
  <si>
    <t>Položka zahrnuje odstranění podkladu zpevněné plochy s asfaltovým pojivem, naložení odstraněného materiálu na dopravní prostředek. nezahrnuje dopravu na skládku ani poplatky za uložení na skládku.</t>
  </si>
  <si>
    <t>R11372</t>
  </si>
  <si>
    <t>FRÉZOVÁNÍ ZPEVNĚNÝCH PLOCH ASFALTOVÝCH</t>
  </si>
  <si>
    <t>Položka zahrnuje, frézování asfaltových ploch za účelem odstranění této vrstvy,  manipulaci s vybouranou sutí a s vybouranými hmotami - naložení na dopravní prostředek. Nezahrnuje dopravu na skládku ani poplatek za skládku.</t>
  </si>
  <si>
    <t>R465923</t>
  </si>
  <si>
    <t>ROZEBRÁNÍ DLAŽBY Z BETON DLAŽDIC</t>
  </si>
  <si>
    <t>rozebrání stávající dlažby zahrnuje nezbytnou manipulaci s tímto materiálem (nakládání, doprava, složení, očištění) - - nutné zemní práce (svahování, úpravu pláně a pod.)</t>
  </si>
  <si>
    <t>OSTATNÍ POŽADAVKY - INŽENÝRSKÉ PRÁCE</t>
  </si>
  <si>
    <t>NÁKLADY NA INŽENÝRSKÉ PRÁCE V PRŮBĚHU REALIZACE</t>
  </si>
  <si>
    <t>R3720</t>
  </si>
  <si>
    <t>POMOC PRÁCE ZAJIŠŤ NEBO ZŘÍZ REGULACI A OCHRANU DOPRAVY - DIO</t>
  </si>
  <si>
    <t>zahrnuje objednatelem povolené náklady na služby pro zhotovitele</t>
  </si>
  <si>
    <t>Ostatní práce</t>
  </si>
  <si>
    <t>917223</t>
  </si>
  <si>
    <t>SILNIČNÍ A CHODNÍKOVÉ OBRUBY Z BETONOVÝCH OBRUBNÍKŮ ŠÍŘ 100MM</t>
  </si>
  <si>
    <t>917224</t>
  </si>
  <si>
    <t>SILNIČNÍ A CHODNÍKOVÉ OBRUBY Z BETONOVÝCH OBRUBNÍKŮ ŠÍŘ 150MM</t>
  </si>
  <si>
    <t>919113</t>
  </si>
  <si>
    <t>ŘEZÁNÍ ASFALTOVÉHO KRYTU VOZOVEK TL DO 150MM</t>
  </si>
  <si>
    <t>R12373</t>
  </si>
  <si>
    <t>ODKOP PRO SPOD STAVBU SILNIC A ŽELEZNIC TŘ. I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</si>
  <si>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</si>
  <si>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položka zahrnuje dodávku předepsaného kameniva, mimostaveništní a vnitrostaveništní dopravu a jeho uložení  
není-li v zadávací dokumentaci uvedeno jinak, jedná se o nakupovaný materiál</t>
  </si>
  <si>
    <t>R582612</t>
  </si>
  <si>
    <t>KRYTY Z BETON DLAŽDIC SE ZÁMKEM ŠEDÝCH TL 80MM DO LOŽE Z KAM</t>
  </si>
  <si>
    <t>R58261B</t>
  </si>
  <si>
    <t>KRYTY Z BETON DLAŽDIC SE ZÁMKEM BAREV RELIÉF TL 80MM DO LOŽE Z KAM</t>
  </si>
  <si>
    <t>R915211</t>
  </si>
  <si>
    <t>VODOROVNÉ DOPRAVNÍ ZNAČENÍ PLASTEM HLADKÉ - DODÁVKA A POKLÁDKA</t>
  </si>
  <si>
    <t>položka zahrnuje: - dodání a pokládku nátěrového materiálu (měří se pouze natíraná plocha) - předznačení a reflexní úpravu</t>
  </si>
  <si>
    <t>D.2.3.6</t>
  </si>
  <si>
    <t>Rozvody VN, NN, osvětlení a dálkové ovládání odpojovačů</t>
  </si>
  <si>
    <t xml:space="preserve">  SO 11-76-01</t>
  </si>
  <si>
    <t>Elektrická přípojka NN přejezdu P673 v km 8,288</t>
  </si>
  <si>
    <t>SO 11-76-01</t>
  </si>
  <si>
    <t>Pokládka a montáž</t>
  </si>
  <si>
    <t>741413</t>
  </si>
  <si>
    <t>ZÁSUVKA/PŘÍVODKA PRŮMYSLOVÁ, KRYTÍ IP 44 400 V, DO 63 A</t>
  </si>
  <si>
    <t>742L14</t>
  </si>
  <si>
    <t>UKONČENÍ DVOU AŽ PĚTIŽÍLOVÉHO KABELU V ROZVADĚČI NEBO NA PŘÍSTROJI OD 70 DO 120 MM2</t>
  </si>
  <si>
    <t>742P13</t>
  </si>
  <si>
    <t>ZATAŽENÍ KABELU DO CHRÁNIČKY - KABEL DO 4 KG/M</t>
  </si>
  <si>
    <t>742Z23</t>
  </si>
  <si>
    <t>DEMONTÁŽ KABELOVÉHO VEDENÍ NN</t>
  </si>
  <si>
    <t>744633</t>
  </si>
  <si>
    <t>JISTIČ TŘÍPÓLOVÝ (10 KA) OD 13 DO 20 A</t>
  </si>
  <si>
    <t>744H11</t>
  </si>
  <si>
    <t>POJISTKOVÝ SPODEK/LIŠTA PRO NOŽOVÉ POJISTKY JEDNOPÓLOVÝ DO 160 A</t>
  </si>
  <si>
    <t>744I01</t>
  </si>
  <si>
    <t>POJISTKOVÁ VLOŽKA DO 160 A</t>
  </si>
  <si>
    <t>744J41</t>
  </si>
  <si>
    <t>SILOVÝ KOMPLETNÍ PŘEPÍNAČ 1-0-1 TŘÍ-ČTYŘPÓLOVÝ DO 32 A</t>
  </si>
  <si>
    <t>744Q21</t>
  </si>
  <si>
    <t>SVODIČ PŘEPĚTÍ TYP 1+2 (TŘÍDA B+C) 1-2 PÓLOVÝ</t>
  </si>
  <si>
    <t>747111</t>
  </si>
  <si>
    <t>KONTROLA SILOVÝCH ROZVADĚČŮ NN, 1 POLE</t>
  </si>
  <si>
    <t>747701</t>
  </si>
  <si>
    <t>DOKONČOVACÍ MONTÁŽNÍ PRÁCE NA ELEKTRICKÉM ZAŘÍZENÍ</t>
  </si>
  <si>
    <t>R742H24</t>
  </si>
  <si>
    <t>KABEL NN ČTYŘ- A PĚTIŽÍLOVÝ AL S PLASTOVOU IZOLACÍ OD 70 DO 120 MM2</t>
  </si>
  <si>
    <t>R744P04</t>
  </si>
  <si>
    <t>ODDĚLOVACÍ TLUMIVKA 16A</t>
  </si>
  <si>
    <t>1. Položka obsahuje: – veškerý spojovací materiál vč. připojovacího vedení – technický popis viz. projektová dokumentace 2. Položka neobsahuje: X 3. Způsob měření: Udává se počet kusů kompletní konstrukce nebo práce.</t>
  </si>
  <si>
    <t>R759999</t>
  </si>
  <si>
    <t>PODÍL PŘIDRUŽENÝCH MONTÁŽNÍCH PRACÍ A MATERIÁLU</t>
  </si>
  <si>
    <t>podíl přidružených motážních prací a materiálu</t>
  </si>
  <si>
    <t>R75II11</t>
  </si>
  <si>
    <t>SPOJKA PRO KABEL NN 4x70 MM2 - DODÁVKA A MONTÁŽ</t>
  </si>
  <si>
    <t>R75IJ12</t>
  </si>
  <si>
    <t>MĚŘENÍ A ZKOUŠENÍ KABELŮ, VČ. PROTOKOLŮ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</si>
  <si>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Udává se vždy pár, tj. po dvou kusech.</t>
  </si>
  <si>
    <t>D.98-98</t>
  </si>
  <si>
    <t>Všeobecný objekt</t>
  </si>
  <si>
    <t xml:space="preserve">  SO 98-98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</si>
  <si>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</si>
  <si>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</si>
  <si>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</si>
  <si>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</si>
  <si>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</si>
  <si>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</si>
  <si>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</si>
  <si>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</si>
  <si>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</si>
  <si>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</si>
  <si>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</si>
  <si>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</si>
  <si>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</si>
  <si>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</si>
  <si>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</si>
  <si>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</si>
  <si>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</si>
  <si>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</si>
  <si>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</si>
  <si>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</si>
  <si>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</si>
  <si>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</si>
  <si>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</si>
  <si>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Exkurze</t>
  </si>
  <si>
    <t>dle SoD</t>
  </si>
  <si>
    <t>Položka zahrnuje veškeré činnosti nezbytné k zajištění exkurze.</t>
  </si>
  <si>
    <t>VSEOB007</t>
  </si>
  <si>
    <t>Nájmy hrazené zhotovitelem stavby</t>
  </si>
  <si>
    <t>dle SoD a ZTP</t>
  </si>
  <si>
    <t>Pronájmy pozemků pro účely stavby v období dle harmonogramu stavby - včetně všech příslušných poplatků vyplývajících z užívání pozemků.</t>
  </si>
  <si>
    <t>za  Díl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</si>
</sst>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sharedStrings" Target="sharedStrings.xml" /><Relationship Id="rId1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0+C10+C12+C14+C17+C19+C21</f>
      </c>
    </row>
    <row r="7" spans="2:3" ht="12.75" customHeight="1">
      <c r="B7" s="8" t="s">
        <v>7</v>
      </c>
      <c s="10">
        <f>0+E10+E12+E14+E17+E19+E21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11-01-31'!K8+'PS 11-01-31'!M8</f>
      </c>
      <c s="14">
        <f>C11*0.21</f>
      </c>
      <c s="14">
        <f>C11+D11</f>
      </c>
      <c s="13">
        <f>'PS 11-01-31'!T7</f>
      </c>
    </row>
    <row r="12" spans="1:6" ht="12.75">
      <c r="A12" s="11" t="s">
        <v>438</v>
      </c>
      <c s="12" t="s">
        <v>439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440</v>
      </c>
      <c s="12" t="s">
        <v>441</v>
      </c>
      <c s="14">
        <f>'PS 11-02-11'!K8+'PS 11-02-11'!M8</f>
      </c>
      <c s="14">
        <f>C13*0.21</f>
      </c>
      <c s="14">
        <f>C13+D13</f>
      </c>
      <c s="13">
        <f>'PS 11-02-11'!T7</f>
      </c>
    </row>
    <row r="14" spans="1:6" ht="12.75">
      <c r="A14" s="11" t="s">
        <v>515</v>
      </c>
      <c s="12" t="s">
        <v>516</v>
      </c>
      <c s="14">
        <f>0+C15+C16</f>
      </c>
      <c s="14">
        <f>C14*0.21</f>
      </c>
      <c s="14">
        <f>0+E15+E16</f>
      </c>
      <c s="13">
        <f>0+F15+F16</f>
      </c>
    </row>
    <row r="15" spans="1:6" ht="12.75">
      <c r="A15" s="11" t="s">
        <v>517</v>
      </c>
      <c s="12" t="s">
        <v>518</v>
      </c>
      <c s="14">
        <f>'SO 11-10-01'!K8+'SO 11-10-01'!M8</f>
      </c>
      <c s="14">
        <f>C15*0.21</f>
      </c>
      <c s="14">
        <f>C15+D15</f>
      </c>
      <c s="13">
        <f>'SO 11-10-01'!T7</f>
      </c>
    </row>
    <row r="16" spans="1:6" ht="12.75">
      <c r="A16" s="11" t="s">
        <v>604</v>
      </c>
      <c s="12" t="s">
        <v>605</v>
      </c>
      <c s="14">
        <f>'SO 11-11-01'!K8+'SO 11-11-01'!M8</f>
      </c>
      <c s="14">
        <f>C16*0.21</f>
      </c>
      <c s="14">
        <f>C16+D16</f>
      </c>
      <c s="13">
        <f>'SO 11-11-01'!T7</f>
      </c>
    </row>
    <row r="17" spans="1:6" ht="12.75">
      <c r="A17" s="11" t="s">
        <v>657</v>
      </c>
      <c s="12" t="s">
        <v>658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659</v>
      </c>
      <c s="12" t="s">
        <v>660</v>
      </c>
      <c s="14">
        <f>'SO 11-13-01'!K8+'SO 11-13-01'!M8</f>
      </c>
      <c s="14">
        <f>C18*0.21</f>
      </c>
      <c s="14">
        <f>C18+D18</f>
      </c>
      <c s="13">
        <f>'SO 11-13-01'!T7</f>
      </c>
    </row>
    <row r="19" spans="1:6" ht="12.75">
      <c r="A19" s="11" t="s">
        <v>726</v>
      </c>
      <c s="12" t="s">
        <v>727</v>
      </c>
      <c s="14">
        <f>0+C20</f>
      </c>
      <c s="14">
        <f>C19*0.21</f>
      </c>
      <c s="14">
        <f>0+E20</f>
      </c>
      <c s="13">
        <f>0+F20</f>
      </c>
    </row>
    <row r="20" spans="1:6" ht="12.75">
      <c r="A20" s="11" t="s">
        <v>728</v>
      </c>
      <c s="12" t="s">
        <v>729</v>
      </c>
      <c s="14">
        <f>'SO 11-76-01'!K8+'SO 11-76-01'!M8</f>
      </c>
      <c s="14">
        <f>C20*0.21</f>
      </c>
      <c s="14">
        <f>C20+D20</f>
      </c>
      <c s="13">
        <f>'SO 11-76-01'!T7</f>
      </c>
    </row>
    <row r="21" spans="1:6" ht="12.75">
      <c r="A21" s="11" t="s">
        <v>767</v>
      </c>
      <c s="12" t="s">
        <v>768</v>
      </c>
      <c s="14">
        <f>0+C22</f>
      </c>
      <c s="14">
        <f>C21*0.21</f>
      </c>
      <c s="14">
        <f>0+E22</f>
      </c>
      <c s="13">
        <f>0+F22</f>
      </c>
    </row>
    <row r="22" spans="1:6" ht="12.75">
      <c r="A22" s="11" t="s">
        <v>769</v>
      </c>
      <c s="12" t="s">
        <v>768</v>
      </c>
      <c s="14">
        <f>'SO 98-98'!K8+'SO 98-98'!M8</f>
      </c>
      <c s="14">
        <f>C22*0.21</f>
      </c>
      <c s="14">
        <f>C22+D22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42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COUNTIFS(L8:L420,"=0",A8:A420,"P")+COUNTIFS(L8:L420,"",A8:A420,"P")+SUM(Q8:Q420)</f>
      </c>
    </row>
    <row r="8" spans="1:13" ht="12.75">
      <c r="A8" t="s">
        <v>44</v>
      </c>
      <c r="C8" s="28" t="s">
        <v>45</v>
      </c>
      <c r="E8" s="30" t="s">
        <v>17</v>
      </c>
      <c r="J8" s="29">
        <f>0+J9+J74+J175+J244+J329+J374+J411</f>
      </c>
      <c s="29">
        <f>0+K9+K74+K175+K244+K329+K374+K411</f>
      </c>
      <c s="29">
        <f>0+L9+L74+L175+L244+L329+L374+L411</f>
      </c>
      <c s="29">
        <f>0+M9+M74+M175+M244+M329+M374+M411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</f>
      </c>
      <c s="32">
        <f>0+M10+M14+M18+M22+M26+M30+M34+M38+M42+M46+M50+M54+M58+M62+M66+M70</f>
      </c>
    </row>
    <row r="10" spans="1:16" ht="12.7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57</v>
      </c>
    </row>
    <row r="13" spans="1:5" ht="12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60</v>
      </c>
      <c s="35" t="s">
        <v>47</v>
      </c>
      <c s="6" t="s">
        <v>61</v>
      </c>
      <c s="36" t="s">
        <v>52</v>
      </c>
      <c s="37">
        <v>75.5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26</v>
      </c>
      <c s="34" t="s">
        <v>62</v>
      </c>
      <c s="35" t="s">
        <v>47</v>
      </c>
      <c s="6" t="s">
        <v>63</v>
      </c>
      <c s="36" t="s">
        <v>64</v>
      </c>
      <c s="37">
        <v>495.85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65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66</v>
      </c>
      <c s="34" t="s">
        <v>67</v>
      </c>
      <c s="35" t="s">
        <v>47</v>
      </c>
      <c s="6" t="s">
        <v>68</v>
      </c>
      <c s="36" t="s">
        <v>69</v>
      </c>
      <c s="37">
        <v>26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70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71</v>
      </c>
      <c s="34" t="s">
        <v>72</v>
      </c>
      <c s="35" t="s">
        <v>47</v>
      </c>
      <c s="6" t="s">
        <v>73</v>
      </c>
      <c s="36" t="s">
        <v>52</v>
      </c>
      <c s="37">
        <v>84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74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75</v>
      </c>
      <c s="34" t="s">
        <v>76</v>
      </c>
      <c s="35" t="s">
        <v>47</v>
      </c>
      <c s="6" t="s">
        <v>77</v>
      </c>
      <c s="36" t="s">
        <v>52</v>
      </c>
      <c s="37">
        <v>1279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70</v>
      </c>
    </row>
    <row r="33" spans="1:5" ht="12.75">
      <c r="A33" t="s">
        <v>58</v>
      </c>
      <c r="E33" s="39" t="s">
        <v>59</v>
      </c>
    </row>
    <row r="34" spans="1:16" ht="25.5">
      <c r="A34" t="s">
        <v>49</v>
      </c>
      <c s="34" t="s">
        <v>78</v>
      </c>
      <c s="34" t="s">
        <v>79</v>
      </c>
      <c s="35" t="s">
        <v>47</v>
      </c>
      <c s="6" t="s">
        <v>80</v>
      </c>
      <c s="36" t="s">
        <v>69</v>
      </c>
      <c s="37">
        <v>11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70</v>
      </c>
    </row>
    <row r="37" spans="1:5" ht="12.75">
      <c r="A37" t="s">
        <v>58</v>
      </c>
      <c r="E37" s="39" t="s">
        <v>59</v>
      </c>
    </row>
    <row r="38" spans="1:16" ht="25.5">
      <c r="A38" t="s">
        <v>49</v>
      </c>
      <c s="34" t="s">
        <v>81</v>
      </c>
      <c s="34" t="s">
        <v>82</v>
      </c>
      <c s="35" t="s">
        <v>83</v>
      </c>
      <c s="6" t="s">
        <v>84</v>
      </c>
      <c s="36" t="s">
        <v>85</v>
      </c>
      <c s="37">
        <v>93.65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86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70</v>
      </c>
    </row>
    <row r="41" spans="1:5" ht="165.75">
      <c r="A41" t="s">
        <v>58</v>
      </c>
      <c r="E41" s="39" t="s">
        <v>87</v>
      </c>
    </row>
    <row r="42" spans="1:16" ht="12.75">
      <c r="A42" t="s">
        <v>49</v>
      </c>
      <c s="34" t="s">
        <v>88</v>
      </c>
      <c s="34" t="s">
        <v>89</v>
      </c>
      <c s="35" t="s">
        <v>47</v>
      </c>
      <c s="6" t="s">
        <v>90</v>
      </c>
      <c s="36" t="s">
        <v>91</v>
      </c>
      <c s="37">
        <v>78.7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86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92</v>
      </c>
    </row>
    <row r="45" spans="1:5" ht="216.75">
      <c r="A45" t="s">
        <v>58</v>
      </c>
      <c r="E45" s="39" t="s">
        <v>93</v>
      </c>
    </row>
    <row r="46" spans="1:16" ht="12.75">
      <c r="A46" t="s">
        <v>49</v>
      </c>
      <c s="34" t="s">
        <v>94</v>
      </c>
      <c s="34" t="s">
        <v>95</v>
      </c>
      <c s="35" t="s">
        <v>47</v>
      </c>
      <c s="6" t="s">
        <v>96</v>
      </c>
      <c s="36" t="s">
        <v>91</v>
      </c>
      <c s="37">
        <v>259.675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86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97</v>
      </c>
    </row>
    <row r="49" spans="1:5" ht="216.75">
      <c r="A49" t="s">
        <v>58</v>
      </c>
      <c r="E49" s="39" t="s">
        <v>93</v>
      </c>
    </row>
    <row r="50" spans="1:16" ht="25.5">
      <c r="A50" t="s">
        <v>49</v>
      </c>
      <c s="34" t="s">
        <v>98</v>
      </c>
      <c s="34" t="s">
        <v>95</v>
      </c>
      <c s="35" t="s">
        <v>99</v>
      </c>
      <c s="6" t="s">
        <v>100</v>
      </c>
      <c s="36" t="s">
        <v>91</v>
      </c>
      <c s="37">
        <v>88.48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86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101</v>
      </c>
    </row>
    <row r="53" spans="1:5" ht="229.5">
      <c r="A53" t="s">
        <v>58</v>
      </c>
      <c r="E53" s="39" t="s">
        <v>102</v>
      </c>
    </row>
    <row r="54" spans="1:16" ht="12.75">
      <c r="A54" t="s">
        <v>49</v>
      </c>
      <c s="34" t="s">
        <v>103</v>
      </c>
      <c s="34" t="s">
        <v>104</v>
      </c>
      <c s="35" t="s">
        <v>47</v>
      </c>
      <c s="6" t="s">
        <v>105</v>
      </c>
      <c s="36" t="s">
        <v>91</v>
      </c>
      <c s="37">
        <v>408.065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86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106</v>
      </c>
    </row>
    <row r="57" spans="1:5" ht="153">
      <c r="A57" t="s">
        <v>58</v>
      </c>
      <c r="E57" s="39" t="s">
        <v>107</v>
      </c>
    </row>
    <row r="58" spans="1:16" ht="12.75">
      <c r="A58" t="s">
        <v>49</v>
      </c>
      <c s="34" t="s">
        <v>108</v>
      </c>
      <c s="34" t="s">
        <v>109</v>
      </c>
      <c s="35" t="s">
        <v>47</v>
      </c>
      <c s="6" t="s">
        <v>110</v>
      </c>
      <c s="36" t="s">
        <v>111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86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70</v>
      </c>
    </row>
    <row r="61" spans="1:5" ht="12.75">
      <c r="A61" t="s">
        <v>58</v>
      </c>
      <c r="E61" s="39" t="s">
        <v>112</v>
      </c>
    </row>
    <row r="62" spans="1:16" ht="25.5">
      <c r="A62" t="s">
        <v>49</v>
      </c>
      <c s="34" t="s">
        <v>113</v>
      </c>
      <c s="34" t="s">
        <v>114</v>
      </c>
      <c s="35" t="s">
        <v>47</v>
      </c>
      <c s="6" t="s">
        <v>115</v>
      </c>
      <c s="36" t="s">
        <v>116</v>
      </c>
      <c s="37">
        <v>1.279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86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57</v>
      </c>
    </row>
    <row r="65" spans="1:5" ht="63.75">
      <c r="A65" t="s">
        <v>58</v>
      </c>
      <c r="E65" s="39" t="s">
        <v>117</v>
      </c>
    </row>
    <row r="66" spans="1:16" ht="12.75">
      <c r="A66" t="s">
        <v>49</v>
      </c>
      <c s="34" t="s">
        <v>118</v>
      </c>
      <c s="34" t="s">
        <v>119</v>
      </c>
      <c s="35" t="s">
        <v>47</v>
      </c>
      <c s="6" t="s">
        <v>120</v>
      </c>
      <c s="36" t="s">
        <v>69</v>
      </c>
      <c s="37">
        <v>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86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70</v>
      </c>
    </row>
    <row r="69" spans="1:5" ht="12.75">
      <c r="A69" t="s">
        <v>58</v>
      </c>
      <c r="E69" s="39" t="s">
        <v>121</v>
      </c>
    </row>
    <row r="70" spans="1:16" ht="25.5">
      <c r="A70" t="s">
        <v>49</v>
      </c>
      <c s="34" t="s">
        <v>122</v>
      </c>
      <c s="34" t="s">
        <v>123</v>
      </c>
      <c s="35" t="s">
        <v>47</v>
      </c>
      <c s="6" t="s">
        <v>124</v>
      </c>
      <c s="36" t="s">
        <v>52</v>
      </c>
      <c s="37">
        <v>963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86</v>
      </c>
      <c>
        <f>(M70*21)/100</f>
      </c>
      <c t="s">
        <v>27</v>
      </c>
    </row>
    <row r="71" spans="1:5" ht="12.75">
      <c r="A71" s="35" t="s">
        <v>54</v>
      </c>
      <c r="E71" s="39" t="s">
        <v>55</v>
      </c>
    </row>
    <row r="72" spans="1:5" ht="12.75">
      <c r="A72" s="35" t="s">
        <v>56</v>
      </c>
      <c r="E72" s="40" t="s">
        <v>70</v>
      </c>
    </row>
    <row r="73" spans="1:5" ht="25.5">
      <c r="A73" t="s">
        <v>58</v>
      </c>
      <c r="E73" s="39" t="s">
        <v>125</v>
      </c>
    </row>
    <row r="74" spans="1:13" ht="12.75">
      <c r="A74" t="s">
        <v>46</v>
      </c>
      <c r="C74" s="31" t="s">
        <v>27</v>
      </c>
      <c r="E74" s="33" t="s">
        <v>126</v>
      </c>
      <c r="J74" s="32">
        <f>0</f>
      </c>
      <c s="32">
        <f>0</f>
      </c>
      <c s="32">
        <f>0+L75+L79+L83+L87+L91+L95+L99+L103+L107+L111+L115+L119+L123+L127+L131+L135+L139+L143+L147+L151+L155+L159+L163+L167+L171</f>
      </c>
      <c s="32">
        <f>0+M75+M79+M83+M87+M91+M95+M99+M103+M107+M111+M115+M119+M123+M127+M131+M135+M139+M143+M147+M151+M155+M159+M163+M167+M171</f>
      </c>
    </row>
    <row r="75" spans="1:16" ht="12.75">
      <c r="A75" t="s">
        <v>49</v>
      </c>
      <c s="34" t="s">
        <v>127</v>
      </c>
      <c s="34" t="s">
        <v>128</v>
      </c>
      <c s="35" t="s">
        <v>47</v>
      </c>
      <c s="6" t="s">
        <v>129</v>
      </c>
      <c s="36" t="s">
        <v>69</v>
      </c>
      <c s="37">
        <v>10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55</v>
      </c>
    </row>
    <row r="77" spans="1:5" ht="12.75">
      <c r="A77" s="35" t="s">
        <v>56</v>
      </c>
      <c r="E77" s="40" t="s">
        <v>70</v>
      </c>
    </row>
    <row r="78" spans="1:5" ht="12.75">
      <c r="A78" t="s">
        <v>58</v>
      </c>
      <c r="E78" s="39" t="s">
        <v>59</v>
      </c>
    </row>
    <row r="79" spans="1:16" ht="12.75">
      <c r="A79" t="s">
        <v>49</v>
      </c>
      <c s="34" t="s">
        <v>130</v>
      </c>
      <c s="34" t="s">
        <v>131</v>
      </c>
      <c s="35" t="s">
        <v>47</v>
      </c>
      <c s="6" t="s">
        <v>132</v>
      </c>
      <c s="36" t="s">
        <v>69</v>
      </c>
      <c s="37">
        <v>19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133</v>
      </c>
    </row>
    <row r="82" spans="1:5" ht="12.75">
      <c r="A82" t="s">
        <v>58</v>
      </c>
      <c r="E82" s="39" t="s">
        <v>59</v>
      </c>
    </row>
    <row r="83" spans="1:16" ht="25.5">
      <c r="A83" t="s">
        <v>49</v>
      </c>
      <c s="34" t="s">
        <v>99</v>
      </c>
      <c s="34" t="s">
        <v>134</v>
      </c>
      <c s="35" t="s">
        <v>47</v>
      </c>
      <c s="6" t="s">
        <v>135</v>
      </c>
      <c s="36" t="s">
        <v>69</v>
      </c>
      <c s="37">
        <v>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74</v>
      </c>
    </row>
    <row r="86" spans="1:5" ht="12.75">
      <c r="A86" t="s">
        <v>58</v>
      </c>
      <c r="E86" s="39" t="s">
        <v>59</v>
      </c>
    </row>
    <row r="87" spans="1:16" ht="25.5">
      <c r="A87" t="s">
        <v>49</v>
      </c>
      <c s="34" t="s">
        <v>136</v>
      </c>
      <c s="34" t="s">
        <v>137</v>
      </c>
      <c s="35" t="s">
        <v>47</v>
      </c>
      <c s="6" t="s">
        <v>138</v>
      </c>
      <c s="36" t="s">
        <v>69</v>
      </c>
      <c s="37">
        <v>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74</v>
      </c>
    </row>
    <row r="90" spans="1:5" ht="12.75">
      <c r="A90" t="s">
        <v>58</v>
      </c>
      <c r="E90" s="39" t="s">
        <v>59</v>
      </c>
    </row>
    <row r="91" spans="1:16" ht="25.5">
      <c r="A91" t="s">
        <v>49</v>
      </c>
      <c s="34" t="s">
        <v>139</v>
      </c>
      <c s="34" t="s">
        <v>140</v>
      </c>
      <c s="35" t="s">
        <v>47</v>
      </c>
      <c s="6" t="s">
        <v>141</v>
      </c>
      <c s="36" t="s">
        <v>69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74</v>
      </c>
    </row>
    <row r="94" spans="1:5" ht="12.75">
      <c r="A94" t="s">
        <v>58</v>
      </c>
      <c r="E94" s="39" t="s">
        <v>59</v>
      </c>
    </row>
    <row r="95" spans="1:16" ht="12.75">
      <c r="A95" t="s">
        <v>49</v>
      </c>
      <c s="34" t="s">
        <v>142</v>
      </c>
      <c s="34" t="s">
        <v>143</v>
      </c>
      <c s="35" t="s">
        <v>47</v>
      </c>
      <c s="6" t="s">
        <v>144</v>
      </c>
      <c s="36" t="s">
        <v>69</v>
      </c>
      <c s="37">
        <v>73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70</v>
      </c>
    </row>
    <row r="98" spans="1:5" ht="12.75">
      <c r="A98" t="s">
        <v>58</v>
      </c>
      <c r="E98" s="39" t="s">
        <v>59</v>
      </c>
    </row>
    <row r="99" spans="1:16" ht="12.75">
      <c r="A99" t="s">
        <v>49</v>
      </c>
      <c s="34" t="s">
        <v>145</v>
      </c>
      <c s="34" t="s">
        <v>146</v>
      </c>
      <c s="35" t="s">
        <v>47</v>
      </c>
      <c s="6" t="s">
        <v>147</v>
      </c>
      <c s="36" t="s">
        <v>69</v>
      </c>
      <c s="37">
        <v>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70</v>
      </c>
    </row>
    <row r="102" spans="1:5" ht="12.75">
      <c r="A102" t="s">
        <v>58</v>
      </c>
      <c r="E102" s="39" t="s">
        <v>59</v>
      </c>
    </row>
    <row r="103" spans="1:16" ht="12.75">
      <c r="A103" t="s">
        <v>49</v>
      </c>
      <c s="34" t="s">
        <v>148</v>
      </c>
      <c s="34" t="s">
        <v>149</v>
      </c>
      <c s="35" t="s">
        <v>47</v>
      </c>
      <c s="6" t="s">
        <v>150</v>
      </c>
      <c s="36" t="s">
        <v>69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70</v>
      </c>
    </row>
    <row r="106" spans="1:5" ht="12.75">
      <c r="A106" t="s">
        <v>58</v>
      </c>
      <c r="E106" s="39" t="s">
        <v>59</v>
      </c>
    </row>
    <row r="107" spans="1:16" ht="12.75">
      <c r="A107" t="s">
        <v>49</v>
      </c>
      <c s="34" t="s">
        <v>151</v>
      </c>
      <c s="34" t="s">
        <v>152</v>
      </c>
      <c s="35" t="s">
        <v>47</v>
      </c>
      <c s="6" t="s">
        <v>153</v>
      </c>
      <c s="36" t="s">
        <v>154</v>
      </c>
      <c s="37">
        <v>8.259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155</v>
      </c>
    </row>
    <row r="110" spans="1:5" ht="12.75">
      <c r="A110" t="s">
        <v>58</v>
      </c>
      <c r="E110" s="39" t="s">
        <v>59</v>
      </c>
    </row>
    <row r="111" spans="1:16" ht="12.75">
      <c r="A111" t="s">
        <v>49</v>
      </c>
      <c s="34" t="s">
        <v>156</v>
      </c>
      <c s="34" t="s">
        <v>157</v>
      </c>
      <c s="35" t="s">
        <v>47</v>
      </c>
      <c s="6" t="s">
        <v>158</v>
      </c>
      <c s="36" t="s">
        <v>154</v>
      </c>
      <c s="37">
        <v>4.008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159</v>
      </c>
    </row>
    <row r="114" spans="1:5" ht="12.75">
      <c r="A114" t="s">
        <v>58</v>
      </c>
      <c r="E114" s="39" t="s">
        <v>59</v>
      </c>
    </row>
    <row r="115" spans="1:16" ht="25.5">
      <c r="A115" t="s">
        <v>49</v>
      </c>
      <c s="34" t="s">
        <v>160</v>
      </c>
      <c s="34" t="s">
        <v>161</v>
      </c>
      <c s="35" t="s">
        <v>47</v>
      </c>
      <c s="6" t="s">
        <v>162</v>
      </c>
      <c s="36" t="s">
        <v>69</v>
      </c>
      <c s="37">
        <v>17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74</v>
      </c>
    </row>
    <row r="118" spans="1:5" ht="12.75">
      <c r="A118" t="s">
        <v>58</v>
      </c>
      <c r="E118" s="39" t="s">
        <v>59</v>
      </c>
    </row>
    <row r="119" spans="1:16" ht="25.5">
      <c r="A119" t="s">
        <v>49</v>
      </c>
      <c s="34" t="s">
        <v>163</v>
      </c>
      <c s="34" t="s">
        <v>164</v>
      </c>
      <c s="35" t="s">
        <v>47</v>
      </c>
      <c s="6" t="s">
        <v>165</v>
      </c>
      <c s="36" t="s">
        <v>69</v>
      </c>
      <c s="37">
        <v>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74</v>
      </c>
    </row>
    <row r="122" spans="1:5" ht="12.75">
      <c r="A122" t="s">
        <v>58</v>
      </c>
      <c r="E122" s="39" t="s">
        <v>59</v>
      </c>
    </row>
    <row r="123" spans="1:16" ht="25.5">
      <c r="A123" t="s">
        <v>49</v>
      </c>
      <c s="34" t="s">
        <v>166</v>
      </c>
      <c s="34" t="s">
        <v>167</v>
      </c>
      <c s="35" t="s">
        <v>47</v>
      </c>
      <c s="6" t="s">
        <v>168</v>
      </c>
      <c s="36" t="s">
        <v>69</v>
      </c>
      <c s="37">
        <v>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55</v>
      </c>
    </row>
    <row r="125" spans="1:5" ht="12.75">
      <c r="A125" s="35" t="s">
        <v>56</v>
      </c>
      <c r="E125" s="40" t="s">
        <v>74</v>
      </c>
    </row>
    <row r="126" spans="1:5" ht="12.75">
      <c r="A126" t="s">
        <v>58</v>
      </c>
      <c r="E126" s="39" t="s">
        <v>59</v>
      </c>
    </row>
    <row r="127" spans="1:16" ht="25.5">
      <c r="A127" t="s">
        <v>49</v>
      </c>
      <c s="34" t="s">
        <v>169</v>
      </c>
      <c s="34" t="s">
        <v>170</v>
      </c>
      <c s="35" t="s">
        <v>47</v>
      </c>
      <c s="6" t="s">
        <v>171</v>
      </c>
      <c s="36" t="s">
        <v>69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55</v>
      </c>
    </row>
    <row r="129" spans="1:5" ht="12.75">
      <c r="A129" s="35" t="s">
        <v>56</v>
      </c>
      <c r="E129" s="40" t="s">
        <v>70</v>
      </c>
    </row>
    <row r="130" spans="1:5" ht="12.75">
      <c r="A130" t="s">
        <v>58</v>
      </c>
      <c r="E130" s="39" t="s">
        <v>59</v>
      </c>
    </row>
    <row r="131" spans="1:16" ht="12.75">
      <c r="A131" t="s">
        <v>49</v>
      </c>
      <c s="34" t="s">
        <v>172</v>
      </c>
      <c s="34" t="s">
        <v>173</v>
      </c>
      <c s="35" t="s">
        <v>47</v>
      </c>
      <c s="6" t="s">
        <v>174</v>
      </c>
      <c s="36" t="s">
        <v>69</v>
      </c>
      <c s="37">
        <v>12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55</v>
      </c>
    </row>
    <row r="133" spans="1:5" ht="12.75">
      <c r="A133" s="35" t="s">
        <v>56</v>
      </c>
      <c r="E133" s="40" t="s">
        <v>70</v>
      </c>
    </row>
    <row r="134" spans="1:5" ht="12.75">
      <c r="A134" t="s">
        <v>58</v>
      </c>
      <c r="E134" s="39" t="s">
        <v>59</v>
      </c>
    </row>
    <row r="135" spans="1:16" ht="25.5">
      <c r="A135" t="s">
        <v>49</v>
      </c>
      <c s="34" t="s">
        <v>175</v>
      </c>
      <c s="34" t="s">
        <v>176</v>
      </c>
      <c s="35" t="s">
        <v>47</v>
      </c>
      <c s="6" t="s">
        <v>177</v>
      </c>
      <c s="36" t="s">
        <v>52</v>
      </c>
      <c s="37">
        <v>10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86</v>
      </c>
      <c>
        <f>(M135*21)/100</f>
      </c>
      <c t="s">
        <v>27</v>
      </c>
    </row>
    <row r="136" spans="1:5" ht="12.75">
      <c r="A136" s="35" t="s">
        <v>54</v>
      </c>
      <c r="E136" s="39" t="s">
        <v>55</v>
      </c>
    </row>
    <row r="137" spans="1:5" ht="12.75">
      <c r="A137" s="35" t="s">
        <v>56</v>
      </c>
      <c r="E137" s="40" t="s">
        <v>178</v>
      </c>
    </row>
    <row r="138" spans="1:5" ht="51">
      <c r="A138" t="s">
        <v>58</v>
      </c>
      <c r="E138" s="39" t="s">
        <v>179</v>
      </c>
    </row>
    <row r="139" spans="1:16" ht="25.5">
      <c r="A139" t="s">
        <v>49</v>
      </c>
      <c s="34" t="s">
        <v>180</v>
      </c>
      <c s="34" t="s">
        <v>181</v>
      </c>
      <c s="35" t="s">
        <v>47</v>
      </c>
      <c s="6" t="s">
        <v>182</v>
      </c>
      <c s="36" t="s">
        <v>52</v>
      </c>
      <c s="37">
        <v>10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86</v>
      </c>
      <c>
        <f>(M139*21)/100</f>
      </c>
      <c t="s">
        <v>27</v>
      </c>
    </row>
    <row r="140" spans="1:5" ht="12.75">
      <c r="A140" s="35" t="s">
        <v>54</v>
      </c>
      <c r="E140" s="39" t="s">
        <v>55</v>
      </c>
    </row>
    <row r="141" spans="1:5" ht="12.75">
      <c r="A141" s="35" t="s">
        <v>56</v>
      </c>
      <c r="E141" s="40" t="s">
        <v>178</v>
      </c>
    </row>
    <row r="142" spans="1:5" ht="38.25">
      <c r="A142" t="s">
        <v>58</v>
      </c>
      <c r="E142" s="39" t="s">
        <v>183</v>
      </c>
    </row>
    <row r="143" spans="1:16" ht="12.75">
      <c r="A143" t="s">
        <v>49</v>
      </c>
      <c s="34" t="s">
        <v>184</v>
      </c>
      <c s="34" t="s">
        <v>185</v>
      </c>
      <c s="35" t="s">
        <v>47</v>
      </c>
      <c s="6" t="s">
        <v>186</v>
      </c>
      <c s="36" t="s">
        <v>52</v>
      </c>
      <c s="37">
        <v>74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86</v>
      </c>
      <c>
        <f>(M143*21)/100</f>
      </c>
      <c t="s">
        <v>27</v>
      </c>
    </row>
    <row r="144" spans="1:5" ht="12.75">
      <c r="A144" s="35" t="s">
        <v>54</v>
      </c>
      <c r="E144" s="39" t="s">
        <v>55</v>
      </c>
    </row>
    <row r="145" spans="1:5" ht="12.75">
      <c r="A145" s="35" t="s">
        <v>56</v>
      </c>
      <c r="E145" s="40" t="s">
        <v>133</v>
      </c>
    </row>
    <row r="146" spans="1:5" ht="51">
      <c r="A146" t="s">
        <v>58</v>
      </c>
      <c r="E146" s="39" t="s">
        <v>187</v>
      </c>
    </row>
    <row r="147" spans="1:16" ht="12.75">
      <c r="A147" t="s">
        <v>49</v>
      </c>
      <c s="34" t="s">
        <v>188</v>
      </c>
      <c s="34" t="s">
        <v>189</v>
      </c>
      <c s="35" t="s">
        <v>47</v>
      </c>
      <c s="6" t="s">
        <v>190</v>
      </c>
      <c s="36" t="s">
        <v>52</v>
      </c>
      <c s="37">
        <v>20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86</v>
      </c>
      <c>
        <f>(M147*21)/100</f>
      </c>
      <c t="s">
        <v>27</v>
      </c>
    </row>
    <row r="148" spans="1:5" ht="12.75">
      <c r="A148" s="35" t="s">
        <v>54</v>
      </c>
      <c r="E148" s="39" t="s">
        <v>55</v>
      </c>
    </row>
    <row r="149" spans="1:5" ht="12.75">
      <c r="A149" s="35" t="s">
        <v>56</v>
      </c>
      <c r="E149" s="40" t="s">
        <v>74</v>
      </c>
    </row>
    <row r="150" spans="1:5" ht="38.25">
      <c r="A150" t="s">
        <v>58</v>
      </c>
      <c r="E150" s="39" t="s">
        <v>191</v>
      </c>
    </row>
    <row r="151" spans="1:16" ht="12.75">
      <c r="A151" t="s">
        <v>49</v>
      </c>
      <c s="34" t="s">
        <v>192</v>
      </c>
      <c s="34" t="s">
        <v>193</v>
      </c>
      <c s="35" t="s">
        <v>47</v>
      </c>
      <c s="6" t="s">
        <v>194</v>
      </c>
      <c s="36" t="s">
        <v>52</v>
      </c>
      <c s="37">
        <v>94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86</v>
      </c>
      <c>
        <f>(M151*21)/100</f>
      </c>
      <c t="s">
        <v>27</v>
      </c>
    </row>
    <row r="152" spans="1:5" ht="12.75">
      <c r="A152" s="35" t="s">
        <v>54</v>
      </c>
      <c r="E152" s="39" t="s">
        <v>55</v>
      </c>
    </row>
    <row r="153" spans="1:5" ht="12.75">
      <c r="A153" s="35" t="s">
        <v>56</v>
      </c>
      <c r="E153" s="40" t="s">
        <v>74</v>
      </c>
    </row>
    <row r="154" spans="1:5" ht="38.25">
      <c r="A154" t="s">
        <v>58</v>
      </c>
      <c r="E154" s="39" t="s">
        <v>191</v>
      </c>
    </row>
    <row r="155" spans="1:16" ht="12.75">
      <c r="A155" t="s">
        <v>49</v>
      </c>
      <c s="34" t="s">
        <v>195</v>
      </c>
      <c s="34" t="s">
        <v>196</v>
      </c>
      <c s="35" t="s">
        <v>47</v>
      </c>
      <c s="6" t="s">
        <v>197</v>
      </c>
      <c s="36" t="s">
        <v>52</v>
      </c>
      <c s="37">
        <v>10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86</v>
      </c>
      <c>
        <f>(M155*21)/100</f>
      </c>
      <c t="s">
        <v>27</v>
      </c>
    </row>
    <row r="156" spans="1:5" ht="12.75">
      <c r="A156" s="35" t="s">
        <v>54</v>
      </c>
      <c r="E156" s="39" t="s">
        <v>55</v>
      </c>
    </row>
    <row r="157" spans="1:5" ht="12.75">
      <c r="A157" s="35" t="s">
        <v>56</v>
      </c>
      <c r="E157" s="40" t="s">
        <v>74</v>
      </c>
    </row>
    <row r="158" spans="1:5" ht="38.25">
      <c r="A158" t="s">
        <v>58</v>
      </c>
      <c r="E158" s="39" t="s">
        <v>191</v>
      </c>
    </row>
    <row r="159" spans="1:16" ht="12.75">
      <c r="A159" t="s">
        <v>49</v>
      </c>
      <c s="34" t="s">
        <v>198</v>
      </c>
      <c s="34" t="s">
        <v>199</v>
      </c>
      <c s="35" t="s">
        <v>47</v>
      </c>
      <c s="6" t="s">
        <v>200</v>
      </c>
      <c s="36" t="s">
        <v>154</v>
      </c>
      <c s="37">
        <v>8.259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86</v>
      </c>
      <c>
        <f>(M159*21)/100</f>
      </c>
      <c t="s">
        <v>27</v>
      </c>
    </row>
    <row r="160" spans="1:5" ht="12.75">
      <c r="A160" s="35" t="s">
        <v>54</v>
      </c>
      <c r="E160" s="39" t="s">
        <v>55</v>
      </c>
    </row>
    <row r="161" spans="1:5" ht="12.75">
      <c r="A161" s="35" t="s">
        <v>56</v>
      </c>
      <c r="E161" s="40" t="s">
        <v>155</v>
      </c>
    </row>
    <row r="162" spans="1:5" ht="25.5">
      <c r="A162" t="s">
        <v>58</v>
      </c>
      <c r="E162" s="39" t="s">
        <v>201</v>
      </c>
    </row>
    <row r="163" spans="1:16" ht="12.75">
      <c r="A163" t="s">
        <v>49</v>
      </c>
      <c s="34" t="s">
        <v>202</v>
      </c>
      <c s="34" t="s">
        <v>203</v>
      </c>
      <c s="35" t="s">
        <v>47</v>
      </c>
      <c s="6" t="s">
        <v>204</v>
      </c>
      <c s="36" t="s">
        <v>154</v>
      </c>
      <c s="37">
        <v>4.008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86</v>
      </c>
      <c>
        <f>(M163*21)/100</f>
      </c>
      <c t="s">
        <v>27</v>
      </c>
    </row>
    <row r="164" spans="1:5" ht="12.75">
      <c r="A164" s="35" t="s">
        <v>54</v>
      </c>
      <c r="E164" s="39" t="s">
        <v>55</v>
      </c>
    </row>
    <row r="165" spans="1:5" ht="12.75">
      <c r="A165" s="35" t="s">
        <v>56</v>
      </c>
      <c r="E165" s="40" t="s">
        <v>159</v>
      </c>
    </row>
    <row r="166" spans="1:5" ht="25.5">
      <c r="A166" t="s">
        <v>58</v>
      </c>
      <c r="E166" s="39" t="s">
        <v>201</v>
      </c>
    </row>
    <row r="167" spans="1:16" ht="12.75">
      <c r="A167" t="s">
        <v>49</v>
      </c>
      <c s="34" t="s">
        <v>205</v>
      </c>
      <c s="34" t="s">
        <v>206</v>
      </c>
      <c s="35" t="s">
        <v>47</v>
      </c>
      <c s="6" t="s">
        <v>207</v>
      </c>
      <c s="36" t="s">
        <v>208</v>
      </c>
      <c s="37">
        <v>125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86</v>
      </c>
      <c>
        <f>(M167*21)/100</f>
      </c>
      <c t="s">
        <v>27</v>
      </c>
    </row>
    <row r="168" spans="1:5" ht="12.75">
      <c r="A168" s="35" t="s">
        <v>54</v>
      </c>
      <c r="E168" s="39" t="s">
        <v>55</v>
      </c>
    </row>
    <row r="169" spans="1:5" ht="12.75">
      <c r="A169" s="35" t="s">
        <v>56</v>
      </c>
      <c r="E169" s="40" t="s">
        <v>70</v>
      </c>
    </row>
    <row r="170" spans="1:5" ht="38.25">
      <c r="A170" t="s">
        <v>58</v>
      </c>
      <c r="E170" s="39" t="s">
        <v>209</v>
      </c>
    </row>
    <row r="171" spans="1:16" ht="12.75">
      <c r="A171" t="s">
        <v>49</v>
      </c>
      <c s="34" t="s">
        <v>210</v>
      </c>
      <c s="34" t="s">
        <v>211</v>
      </c>
      <c s="35" t="s">
        <v>47</v>
      </c>
      <c s="6" t="s">
        <v>212</v>
      </c>
      <c s="36" t="s">
        <v>208</v>
      </c>
      <c s="37">
        <v>13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86</v>
      </c>
      <c>
        <f>(M171*21)/100</f>
      </c>
      <c t="s">
        <v>27</v>
      </c>
    </row>
    <row r="172" spans="1:5" ht="12.75">
      <c r="A172" s="35" t="s">
        <v>54</v>
      </c>
      <c r="E172" s="39" t="s">
        <v>55</v>
      </c>
    </row>
    <row r="173" spans="1:5" ht="12.75">
      <c r="A173" s="35" t="s">
        <v>56</v>
      </c>
      <c r="E173" s="40" t="s">
        <v>70</v>
      </c>
    </row>
    <row r="174" spans="1:5" ht="38.25">
      <c r="A174" t="s">
        <v>58</v>
      </c>
      <c r="E174" s="39" t="s">
        <v>213</v>
      </c>
    </row>
    <row r="175" spans="1:13" ht="12.75">
      <c r="A175" t="s">
        <v>46</v>
      </c>
      <c r="C175" s="31" t="s">
        <v>26</v>
      </c>
      <c r="E175" s="33" t="s">
        <v>214</v>
      </c>
      <c r="J175" s="32">
        <f>0</f>
      </c>
      <c s="32">
        <f>0</f>
      </c>
      <c s="32">
        <f>0+L176+L180+L184+L188+L192+L196+L200+L204+L208+L212+L216+L220+L224+L228+L232+L236+L240</f>
      </c>
      <c s="32">
        <f>0+M176+M180+M184+M188+M192+M196+M200+M204+M208+M212+M216+M220+M224+M228+M232+M236+M240</f>
      </c>
    </row>
    <row r="176" spans="1:16" ht="12.75">
      <c r="A176" t="s">
        <v>49</v>
      </c>
      <c s="34" t="s">
        <v>215</v>
      </c>
      <c s="34" t="s">
        <v>216</v>
      </c>
      <c s="35" t="s">
        <v>47</v>
      </c>
      <c s="6" t="s">
        <v>217</v>
      </c>
      <c s="36" t="s">
        <v>69</v>
      </c>
      <c s="37">
        <v>3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53</v>
      </c>
      <c>
        <f>(M176*21)/100</f>
      </c>
      <c t="s">
        <v>27</v>
      </c>
    </row>
    <row r="177" spans="1:5" ht="12.75">
      <c r="A177" s="35" t="s">
        <v>54</v>
      </c>
      <c r="E177" s="39" t="s">
        <v>55</v>
      </c>
    </row>
    <row r="178" spans="1:5" ht="12.75">
      <c r="A178" s="35" t="s">
        <v>56</v>
      </c>
      <c r="E178" s="40" t="s">
        <v>218</v>
      </c>
    </row>
    <row r="179" spans="1:5" ht="12.75">
      <c r="A179" t="s">
        <v>58</v>
      </c>
      <c r="E179" s="39" t="s">
        <v>59</v>
      </c>
    </row>
    <row r="180" spans="1:16" ht="12.75">
      <c r="A180" t="s">
        <v>49</v>
      </c>
      <c s="34" t="s">
        <v>219</v>
      </c>
      <c s="34" t="s">
        <v>220</v>
      </c>
      <c s="35" t="s">
        <v>47</v>
      </c>
      <c s="6" t="s">
        <v>221</v>
      </c>
      <c s="36" t="s">
        <v>69</v>
      </c>
      <c s="37">
        <v>2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53</v>
      </c>
      <c>
        <f>(M180*21)/100</f>
      </c>
      <c t="s">
        <v>27</v>
      </c>
    </row>
    <row r="181" spans="1:5" ht="12.75">
      <c r="A181" s="35" t="s">
        <v>54</v>
      </c>
      <c r="E181" s="39" t="s">
        <v>55</v>
      </c>
    </row>
    <row r="182" spans="1:5" ht="12.75">
      <c r="A182" s="35" t="s">
        <v>56</v>
      </c>
      <c r="E182" s="40" t="s">
        <v>218</v>
      </c>
    </row>
    <row r="183" spans="1:5" ht="12.75">
      <c r="A183" t="s">
        <v>58</v>
      </c>
      <c r="E183" s="39" t="s">
        <v>59</v>
      </c>
    </row>
    <row r="184" spans="1:16" ht="12.75">
      <c r="A184" t="s">
        <v>49</v>
      </c>
      <c s="34" t="s">
        <v>222</v>
      </c>
      <c s="34" t="s">
        <v>223</v>
      </c>
      <c s="35" t="s">
        <v>47</v>
      </c>
      <c s="6" t="s">
        <v>224</v>
      </c>
      <c s="36" t="s">
        <v>69</v>
      </c>
      <c s="37">
        <v>1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53</v>
      </c>
      <c>
        <f>(M184*21)/100</f>
      </c>
      <c t="s">
        <v>27</v>
      </c>
    </row>
    <row r="185" spans="1:5" ht="12.75">
      <c r="A185" s="35" t="s">
        <v>54</v>
      </c>
      <c r="E185" s="39" t="s">
        <v>55</v>
      </c>
    </row>
    <row r="186" spans="1:5" ht="12.75">
      <c r="A186" s="35" t="s">
        <v>56</v>
      </c>
      <c r="E186" s="40" t="s">
        <v>218</v>
      </c>
    </row>
    <row r="187" spans="1:5" ht="12.75">
      <c r="A187" t="s">
        <v>58</v>
      </c>
      <c r="E187" s="39" t="s">
        <v>59</v>
      </c>
    </row>
    <row r="188" spans="1:16" ht="12.75">
      <c r="A188" t="s">
        <v>49</v>
      </c>
      <c s="34" t="s">
        <v>225</v>
      </c>
      <c s="34" t="s">
        <v>226</v>
      </c>
      <c s="35" t="s">
        <v>47</v>
      </c>
      <c s="6" t="s">
        <v>227</v>
      </c>
      <c s="36" t="s">
        <v>69</v>
      </c>
      <c s="37">
        <v>1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53</v>
      </c>
      <c>
        <f>(M188*21)/100</f>
      </c>
      <c t="s">
        <v>27</v>
      </c>
    </row>
    <row r="189" spans="1:5" ht="12.75">
      <c r="A189" s="35" t="s">
        <v>54</v>
      </c>
      <c r="E189" s="39" t="s">
        <v>55</v>
      </c>
    </row>
    <row r="190" spans="1:5" ht="12.75">
      <c r="A190" s="35" t="s">
        <v>56</v>
      </c>
      <c r="E190" s="40" t="s">
        <v>218</v>
      </c>
    </row>
    <row r="191" spans="1:5" ht="12.75">
      <c r="A191" t="s">
        <v>58</v>
      </c>
      <c r="E191" s="39" t="s">
        <v>59</v>
      </c>
    </row>
    <row r="192" spans="1:16" ht="12.75">
      <c r="A192" t="s">
        <v>49</v>
      </c>
      <c s="34" t="s">
        <v>228</v>
      </c>
      <c s="34" t="s">
        <v>229</v>
      </c>
      <c s="35" t="s">
        <v>47</v>
      </c>
      <c s="6" t="s">
        <v>230</v>
      </c>
      <c s="36" t="s">
        <v>69</v>
      </c>
      <c s="37">
        <v>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53</v>
      </c>
      <c>
        <f>(M192*21)/100</f>
      </c>
      <c t="s">
        <v>27</v>
      </c>
    </row>
    <row r="193" spans="1:5" ht="12.75">
      <c r="A193" s="35" t="s">
        <v>54</v>
      </c>
      <c r="E193" s="39" t="s">
        <v>55</v>
      </c>
    </row>
    <row r="194" spans="1:5" ht="12.75">
      <c r="A194" s="35" t="s">
        <v>56</v>
      </c>
      <c r="E194" s="40" t="s">
        <v>218</v>
      </c>
    </row>
    <row r="195" spans="1:5" ht="12.75">
      <c r="A195" t="s">
        <v>58</v>
      </c>
      <c r="E195" s="39" t="s">
        <v>59</v>
      </c>
    </row>
    <row r="196" spans="1:16" ht="12.75">
      <c r="A196" t="s">
        <v>49</v>
      </c>
      <c s="34" t="s">
        <v>231</v>
      </c>
      <c s="34" t="s">
        <v>232</v>
      </c>
      <c s="35" t="s">
        <v>47</v>
      </c>
      <c s="6" t="s">
        <v>233</v>
      </c>
      <c s="36" t="s">
        <v>69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53</v>
      </c>
      <c>
        <f>(M196*21)/100</f>
      </c>
      <c t="s">
        <v>27</v>
      </c>
    </row>
    <row r="197" spans="1:5" ht="12.75">
      <c r="A197" s="35" t="s">
        <v>54</v>
      </c>
      <c r="E197" s="39" t="s">
        <v>55</v>
      </c>
    </row>
    <row r="198" spans="1:5" ht="12.75">
      <c r="A198" s="35" t="s">
        <v>56</v>
      </c>
      <c r="E198" s="40" t="s">
        <v>218</v>
      </c>
    </row>
    <row r="199" spans="1:5" ht="12.75">
      <c r="A199" t="s">
        <v>58</v>
      </c>
      <c r="E199" s="39" t="s">
        <v>59</v>
      </c>
    </row>
    <row r="200" spans="1:16" ht="12.75">
      <c r="A200" t="s">
        <v>49</v>
      </c>
      <c s="34" t="s">
        <v>234</v>
      </c>
      <c s="34" t="s">
        <v>235</v>
      </c>
      <c s="35" t="s">
        <v>47</v>
      </c>
      <c s="6" t="s">
        <v>236</v>
      </c>
      <c s="36" t="s">
        <v>69</v>
      </c>
      <c s="37">
        <v>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53</v>
      </c>
      <c>
        <f>(M200*21)/100</f>
      </c>
      <c t="s">
        <v>27</v>
      </c>
    </row>
    <row r="201" spans="1:5" ht="12.75">
      <c r="A201" s="35" t="s">
        <v>54</v>
      </c>
      <c r="E201" s="39" t="s">
        <v>55</v>
      </c>
    </row>
    <row r="202" spans="1:5" ht="12.75">
      <c r="A202" s="35" t="s">
        <v>56</v>
      </c>
      <c r="E202" s="40" t="s">
        <v>218</v>
      </c>
    </row>
    <row r="203" spans="1:5" ht="12.75">
      <c r="A203" t="s">
        <v>58</v>
      </c>
      <c r="E203" s="39" t="s">
        <v>59</v>
      </c>
    </row>
    <row r="204" spans="1:16" ht="12.75">
      <c r="A204" t="s">
        <v>49</v>
      </c>
      <c s="34" t="s">
        <v>237</v>
      </c>
      <c s="34" t="s">
        <v>238</v>
      </c>
      <c s="35" t="s">
        <v>47</v>
      </c>
      <c s="6" t="s">
        <v>239</v>
      </c>
      <c s="36" t="s">
        <v>69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53</v>
      </c>
      <c>
        <f>(M204*21)/100</f>
      </c>
      <c t="s">
        <v>27</v>
      </c>
    </row>
    <row r="205" spans="1:5" ht="12.75">
      <c r="A205" s="35" t="s">
        <v>54</v>
      </c>
      <c r="E205" s="39" t="s">
        <v>55</v>
      </c>
    </row>
    <row r="206" spans="1:5" ht="12.75">
      <c r="A206" s="35" t="s">
        <v>56</v>
      </c>
      <c r="E206" s="40" t="s">
        <v>218</v>
      </c>
    </row>
    <row r="207" spans="1:5" ht="12.75">
      <c r="A207" t="s">
        <v>58</v>
      </c>
      <c r="E207" s="39" t="s">
        <v>59</v>
      </c>
    </row>
    <row r="208" spans="1:16" ht="12.75">
      <c r="A208" t="s">
        <v>49</v>
      </c>
      <c s="34" t="s">
        <v>240</v>
      </c>
      <c s="34" t="s">
        <v>241</v>
      </c>
      <c s="35" t="s">
        <v>47</v>
      </c>
      <c s="6" t="s">
        <v>242</v>
      </c>
      <c s="36" t="s">
        <v>69</v>
      </c>
      <c s="37">
        <v>1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86</v>
      </c>
      <c>
        <f>(M208*21)/100</f>
      </c>
      <c t="s">
        <v>27</v>
      </c>
    </row>
    <row r="209" spans="1:5" ht="12.75">
      <c r="A209" s="35" t="s">
        <v>54</v>
      </c>
      <c r="E209" s="39" t="s">
        <v>55</v>
      </c>
    </row>
    <row r="210" spans="1:5" ht="12.75">
      <c r="A210" s="35" t="s">
        <v>56</v>
      </c>
      <c r="E210" s="40" t="s">
        <v>218</v>
      </c>
    </row>
    <row r="211" spans="1:5" ht="12.75">
      <c r="A211" t="s">
        <v>58</v>
      </c>
      <c r="E211" s="39" t="s">
        <v>242</v>
      </c>
    </row>
    <row r="212" spans="1:16" ht="12.75">
      <c r="A212" t="s">
        <v>49</v>
      </c>
      <c s="34" t="s">
        <v>243</v>
      </c>
      <c s="34" t="s">
        <v>244</v>
      </c>
      <c s="35" t="s">
        <v>47</v>
      </c>
      <c s="6" t="s">
        <v>245</v>
      </c>
      <c s="36" t="s">
        <v>69</v>
      </c>
      <c s="37">
        <v>1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86</v>
      </c>
      <c>
        <f>(M212*21)/100</f>
      </c>
      <c t="s">
        <v>27</v>
      </c>
    </row>
    <row r="213" spans="1:5" ht="12.75">
      <c r="A213" s="35" t="s">
        <v>54</v>
      </c>
      <c r="E213" s="39" t="s">
        <v>55</v>
      </c>
    </row>
    <row r="214" spans="1:5" ht="12.75">
      <c r="A214" s="35" t="s">
        <v>56</v>
      </c>
      <c r="E214" s="40" t="s">
        <v>218</v>
      </c>
    </row>
    <row r="215" spans="1:5" ht="12.75">
      <c r="A215" t="s">
        <v>58</v>
      </c>
      <c r="E215" s="39" t="s">
        <v>245</v>
      </c>
    </row>
    <row r="216" spans="1:16" ht="12.75">
      <c r="A216" t="s">
        <v>49</v>
      </c>
      <c s="34" t="s">
        <v>246</v>
      </c>
      <c s="34" t="s">
        <v>247</v>
      </c>
      <c s="35" t="s">
        <v>47</v>
      </c>
      <c s="6" t="s">
        <v>248</v>
      </c>
      <c s="36" t="s">
        <v>69</v>
      </c>
      <c s="37">
        <v>1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86</v>
      </c>
      <c>
        <f>(M216*21)/100</f>
      </c>
      <c t="s">
        <v>27</v>
      </c>
    </row>
    <row r="217" spans="1:5" ht="12.75">
      <c r="A217" s="35" t="s">
        <v>54</v>
      </c>
      <c r="E217" s="39" t="s">
        <v>55</v>
      </c>
    </row>
    <row r="218" spans="1:5" ht="12.75">
      <c r="A218" s="35" t="s">
        <v>56</v>
      </c>
      <c r="E218" s="40" t="s">
        <v>218</v>
      </c>
    </row>
    <row r="219" spans="1:5" ht="12.75">
      <c r="A219" t="s">
        <v>58</v>
      </c>
      <c r="E219" s="39" t="s">
        <v>248</v>
      </c>
    </row>
    <row r="220" spans="1:16" ht="12.75">
      <c r="A220" t="s">
        <v>49</v>
      </c>
      <c s="34" t="s">
        <v>249</v>
      </c>
      <c s="34" t="s">
        <v>250</v>
      </c>
      <c s="35" t="s">
        <v>47</v>
      </c>
      <c s="6" t="s">
        <v>251</v>
      </c>
      <c s="36" t="s">
        <v>111</v>
      </c>
      <c s="37">
        <v>1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86</v>
      </c>
      <c>
        <f>(M220*21)/100</f>
      </c>
      <c t="s">
        <v>27</v>
      </c>
    </row>
    <row r="221" spans="1:5" ht="12.75">
      <c r="A221" s="35" t="s">
        <v>54</v>
      </c>
      <c r="E221" s="39" t="s">
        <v>55</v>
      </c>
    </row>
    <row r="222" spans="1:5" ht="12.75">
      <c r="A222" s="35" t="s">
        <v>56</v>
      </c>
      <c r="E222" s="40" t="s">
        <v>218</v>
      </c>
    </row>
    <row r="223" spans="1:5" ht="12.75">
      <c r="A223" t="s">
        <v>58</v>
      </c>
      <c r="E223" s="39" t="s">
        <v>251</v>
      </c>
    </row>
    <row r="224" spans="1:16" ht="12.75">
      <c r="A224" t="s">
        <v>49</v>
      </c>
      <c s="34" t="s">
        <v>252</v>
      </c>
      <c s="34" t="s">
        <v>253</v>
      </c>
      <c s="35" t="s">
        <v>47</v>
      </c>
      <c s="6" t="s">
        <v>254</v>
      </c>
      <c s="36" t="s">
        <v>69</v>
      </c>
      <c s="37">
        <v>1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86</v>
      </c>
      <c>
        <f>(M224*21)/100</f>
      </c>
      <c t="s">
        <v>27</v>
      </c>
    </row>
    <row r="225" spans="1:5" ht="12.75">
      <c r="A225" s="35" t="s">
        <v>54</v>
      </c>
      <c r="E225" s="39" t="s">
        <v>55</v>
      </c>
    </row>
    <row r="226" spans="1:5" ht="12.75">
      <c r="A226" s="35" t="s">
        <v>56</v>
      </c>
      <c r="E226" s="40" t="s">
        <v>218</v>
      </c>
    </row>
    <row r="227" spans="1:5" ht="63.75">
      <c r="A227" t="s">
        <v>58</v>
      </c>
      <c r="E227" s="39" t="s">
        <v>255</v>
      </c>
    </row>
    <row r="228" spans="1:16" ht="12.75">
      <c r="A228" t="s">
        <v>49</v>
      </c>
      <c s="34" t="s">
        <v>256</v>
      </c>
      <c s="34" t="s">
        <v>257</v>
      </c>
      <c s="35" t="s">
        <v>47</v>
      </c>
      <c s="6" t="s">
        <v>258</v>
      </c>
      <c s="36" t="s">
        <v>69</v>
      </c>
      <c s="37">
        <v>1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86</v>
      </c>
      <c>
        <f>(M228*21)/100</f>
      </c>
      <c t="s">
        <v>27</v>
      </c>
    </row>
    <row r="229" spans="1:5" ht="12.75">
      <c r="A229" s="35" t="s">
        <v>54</v>
      </c>
      <c r="E229" s="39" t="s">
        <v>55</v>
      </c>
    </row>
    <row r="230" spans="1:5" ht="12.75">
      <c r="A230" s="35" t="s">
        <v>56</v>
      </c>
      <c r="E230" s="40" t="s">
        <v>218</v>
      </c>
    </row>
    <row r="231" spans="1:5" ht="63.75">
      <c r="A231" t="s">
        <v>58</v>
      </c>
      <c r="E231" s="39" t="s">
        <v>259</v>
      </c>
    </row>
    <row r="232" spans="1:16" ht="12.75">
      <c r="A232" t="s">
        <v>49</v>
      </c>
      <c s="34" t="s">
        <v>260</v>
      </c>
      <c s="34" t="s">
        <v>261</v>
      </c>
      <c s="35" t="s">
        <v>47</v>
      </c>
      <c s="6" t="s">
        <v>262</v>
      </c>
      <c s="36" t="s">
        <v>69</v>
      </c>
      <c s="37">
        <v>1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86</v>
      </c>
      <c>
        <f>(M232*21)/100</f>
      </c>
      <c t="s">
        <v>27</v>
      </c>
    </row>
    <row r="233" spans="1:5" ht="12.75">
      <c r="A233" s="35" t="s">
        <v>54</v>
      </c>
      <c r="E233" s="39" t="s">
        <v>55</v>
      </c>
    </row>
    <row r="234" spans="1:5" ht="12.75">
      <c r="A234" s="35" t="s">
        <v>56</v>
      </c>
      <c r="E234" s="40" t="s">
        <v>218</v>
      </c>
    </row>
    <row r="235" spans="1:5" ht="12.75">
      <c r="A235" t="s">
        <v>58</v>
      </c>
      <c r="E235" s="39" t="s">
        <v>263</v>
      </c>
    </row>
    <row r="236" spans="1:16" ht="12.75">
      <c r="A236" t="s">
        <v>49</v>
      </c>
      <c s="34" t="s">
        <v>264</v>
      </c>
      <c s="34" t="s">
        <v>265</v>
      </c>
      <c s="35" t="s">
        <v>47</v>
      </c>
      <c s="6" t="s">
        <v>266</v>
      </c>
      <c s="36" t="s">
        <v>69</v>
      </c>
      <c s="37">
        <v>1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86</v>
      </c>
      <c>
        <f>(M236*21)/100</f>
      </c>
      <c t="s">
        <v>27</v>
      </c>
    </row>
    <row r="237" spans="1:5" ht="12.75">
      <c r="A237" s="35" t="s">
        <v>54</v>
      </c>
      <c r="E237" s="39" t="s">
        <v>55</v>
      </c>
    </row>
    <row r="238" spans="1:5" ht="12.75">
      <c r="A238" s="35" t="s">
        <v>56</v>
      </c>
      <c r="E238" s="40" t="s">
        <v>218</v>
      </c>
    </row>
    <row r="239" spans="1:5" ht="51">
      <c r="A239" t="s">
        <v>58</v>
      </c>
      <c r="E239" s="39" t="s">
        <v>267</v>
      </c>
    </row>
    <row r="240" spans="1:16" ht="12.75">
      <c r="A240" t="s">
        <v>49</v>
      </c>
      <c s="34" t="s">
        <v>268</v>
      </c>
      <c s="34" t="s">
        <v>269</v>
      </c>
      <c s="35" t="s">
        <v>47</v>
      </c>
      <c s="6" t="s">
        <v>270</v>
      </c>
      <c s="36" t="s">
        <v>69</v>
      </c>
      <c s="37">
        <v>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86</v>
      </c>
      <c>
        <f>(M240*21)/100</f>
      </c>
      <c t="s">
        <v>27</v>
      </c>
    </row>
    <row r="241" spans="1:5" ht="12.75">
      <c r="A241" s="35" t="s">
        <v>54</v>
      </c>
      <c r="E241" s="39" t="s">
        <v>55</v>
      </c>
    </row>
    <row r="242" spans="1:5" ht="12.75">
      <c r="A242" s="35" t="s">
        <v>56</v>
      </c>
      <c r="E242" s="40" t="s">
        <v>218</v>
      </c>
    </row>
    <row r="243" spans="1:5" ht="51">
      <c r="A243" t="s">
        <v>58</v>
      </c>
      <c r="E243" s="39" t="s">
        <v>271</v>
      </c>
    </row>
    <row r="244" spans="1:13" ht="12.75">
      <c r="A244" t="s">
        <v>46</v>
      </c>
      <c r="C244" s="31" t="s">
        <v>127</v>
      </c>
      <c r="E244" s="33" t="s">
        <v>272</v>
      </c>
      <c r="J244" s="32">
        <f>0</f>
      </c>
      <c s="32">
        <f>0</f>
      </c>
      <c s="32">
        <f>0+L245+L249+L253+L257+L261+L265+L269+L273+L277+L281+L285+L289+L293+L297+L301+L305+L309+L313+L317+L321+L325</f>
      </c>
      <c s="32">
        <f>0+M245+M249+M253+M257+M261+M265+M269+M273+M277+M281+M285+M289+M293+M297+M301+M305+M309+M313+M317+M321+M325</f>
      </c>
    </row>
    <row r="245" spans="1:16" ht="12.75">
      <c r="A245" t="s">
        <v>49</v>
      </c>
      <c s="34" t="s">
        <v>273</v>
      </c>
      <c s="34" t="s">
        <v>274</v>
      </c>
      <c s="35" t="s">
        <v>47</v>
      </c>
      <c s="6" t="s">
        <v>275</v>
      </c>
      <c s="36" t="s">
        <v>69</v>
      </c>
      <c s="37">
        <v>1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53</v>
      </c>
      <c>
        <f>(M245*21)/100</f>
      </c>
      <c t="s">
        <v>27</v>
      </c>
    </row>
    <row r="246" spans="1:5" ht="12.75">
      <c r="A246" s="35" t="s">
        <v>54</v>
      </c>
      <c r="E246" s="39" t="s">
        <v>55</v>
      </c>
    </row>
    <row r="247" spans="1:5" ht="12.75">
      <c r="A247" s="35" t="s">
        <v>56</v>
      </c>
      <c r="E247" s="40" t="s">
        <v>276</v>
      </c>
    </row>
    <row r="248" spans="1:5" ht="12.75">
      <c r="A248" t="s">
        <v>58</v>
      </c>
      <c r="E248" s="39" t="s">
        <v>59</v>
      </c>
    </row>
    <row r="249" spans="1:16" ht="25.5">
      <c r="A249" t="s">
        <v>49</v>
      </c>
      <c s="34" t="s">
        <v>277</v>
      </c>
      <c s="34" t="s">
        <v>278</v>
      </c>
      <c s="35" t="s">
        <v>47</v>
      </c>
      <c s="6" t="s">
        <v>279</v>
      </c>
      <c s="36" t="s">
        <v>69</v>
      </c>
      <c s="37">
        <v>2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53</v>
      </c>
      <c>
        <f>(M249*21)/100</f>
      </c>
      <c t="s">
        <v>27</v>
      </c>
    </row>
    <row r="250" spans="1:5" ht="12.75">
      <c r="A250" s="35" t="s">
        <v>54</v>
      </c>
      <c r="E250" s="39" t="s">
        <v>55</v>
      </c>
    </row>
    <row r="251" spans="1:5" ht="12.75">
      <c r="A251" s="35" t="s">
        <v>56</v>
      </c>
      <c r="E251" s="40" t="s">
        <v>280</v>
      </c>
    </row>
    <row r="252" spans="1:5" ht="12.75">
      <c r="A252" t="s">
        <v>58</v>
      </c>
      <c r="E252" s="39" t="s">
        <v>59</v>
      </c>
    </row>
    <row r="253" spans="1:16" ht="25.5">
      <c r="A253" t="s">
        <v>49</v>
      </c>
      <c s="34" t="s">
        <v>281</v>
      </c>
      <c s="34" t="s">
        <v>282</v>
      </c>
      <c s="35" t="s">
        <v>47</v>
      </c>
      <c s="6" t="s">
        <v>283</v>
      </c>
      <c s="36" t="s">
        <v>69</v>
      </c>
      <c s="37">
        <v>2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53</v>
      </c>
      <c>
        <f>(M253*21)/100</f>
      </c>
      <c t="s">
        <v>27</v>
      </c>
    </row>
    <row r="254" spans="1:5" ht="12.75">
      <c r="A254" s="35" t="s">
        <v>54</v>
      </c>
      <c r="E254" s="39" t="s">
        <v>55</v>
      </c>
    </row>
    <row r="255" spans="1:5" ht="12.75">
      <c r="A255" s="35" t="s">
        <v>56</v>
      </c>
      <c r="E255" s="40" t="s">
        <v>280</v>
      </c>
    </row>
    <row r="256" spans="1:5" ht="12.75">
      <c r="A256" t="s">
        <v>58</v>
      </c>
      <c r="E256" s="39" t="s">
        <v>59</v>
      </c>
    </row>
    <row r="257" spans="1:16" ht="12.75">
      <c r="A257" t="s">
        <v>49</v>
      </c>
      <c s="34" t="s">
        <v>284</v>
      </c>
      <c s="34" t="s">
        <v>285</v>
      </c>
      <c s="35" t="s">
        <v>47</v>
      </c>
      <c s="6" t="s">
        <v>286</v>
      </c>
      <c s="36" t="s">
        <v>69</v>
      </c>
      <c s="37">
        <v>12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53</v>
      </c>
      <c>
        <f>(M257*21)/100</f>
      </c>
      <c t="s">
        <v>27</v>
      </c>
    </row>
    <row r="258" spans="1:5" ht="12.75">
      <c r="A258" s="35" t="s">
        <v>54</v>
      </c>
      <c r="E258" s="39" t="s">
        <v>55</v>
      </c>
    </row>
    <row r="259" spans="1:5" ht="12.75">
      <c r="A259" s="35" t="s">
        <v>56</v>
      </c>
      <c r="E259" s="40" t="s">
        <v>133</v>
      </c>
    </row>
    <row r="260" spans="1:5" ht="12.75">
      <c r="A260" t="s">
        <v>58</v>
      </c>
      <c r="E260" s="39" t="s">
        <v>59</v>
      </c>
    </row>
    <row r="261" spans="1:16" ht="12.75">
      <c r="A261" t="s">
        <v>49</v>
      </c>
      <c s="34" t="s">
        <v>287</v>
      </c>
      <c s="34" t="s">
        <v>288</v>
      </c>
      <c s="35" t="s">
        <v>47</v>
      </c>
      <c s="6" t="s">
        <v>289</v>
      </c>
      <c s="36" t="s">
        <v>69</v>
      </c>
      <c s="37">
        <v>12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53</v>
      </c>
      <c>
        <f>(M261*21)/100</f>
      </c>
      <c t="s">
        <v>27</v>
      </c>
    </row>
    <row r="262" spans="1:5" ht="12.75">
      <c r="A262" s="35" t="s">
        <v>54</v>
      </c>
      <c r="E262" s="39" t="s">
        <v>55</v>
      </c>
    </row>
    <row r="263" spans="1:5" ht="12.75">
      <c r="A263" s="35" t="s">
        <v>56</v>
      </c>
      <c r="E263" s="40" t="s">
        <v>133</v>
      </c>
    </row>
    <row r="264" spans="1:5" ht="12.75">
      <c r="A264" t="s">
        <v>58</v>
      </c>
      <c r="E264" s="39" t="s">
        <v>59</v>
      </c>
    </row>
    <row r="265" spans="1:16" ht="25.5">
      <c r="A265" t="s">
        <v>49</v>
      </c>
      <c s="34" t="s">
        <v>290</v>
      </c>
      <c s="34" t="s">
        <v>291</v>
      </c>
      <c s="35" t="s">
        <v>47</v>
      </c>
      <c s="6" t="s">
        <v>292</v>
      </c>
      <c s="36" t="s">
        <v>69</v>
      </c>
      <c s="37">
        <v>1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53</v>
      </c>
      <c>
        <f>(M265*21)/100</f>
      </c>
      <c t="s">
        <v>27</v>
      </c>
    </row>
    <row r="266" spans="1:5" ht="12.75">
      <c r="A266" s="35" t="s">
        <v>54</v>
      </c>
      <c r="E266" s="39" t="s">
        <v>55</v>
      </c>
    </row>
    <row r="267" spans="1:5" ht="12.75">
      <c r="A267" s="35" t="s">
        <v>56</v>
      </c>
      <c r="E267" s="40" t="s">
        <v>293</v>
      </c>
    </row>
    <row r="268" spans="1:5" ht="12.75">
      <c r="A268" t="s">
        <v>58</v>
      </c>
      <c r="E268" s="39" t="s">
        <v>59</v>
      </c>
    </row>
    <row r="269" spans="1:16" ht="12.75">
      <c r="A269" t="s">
        <v>49</v>
      </c>
      <c s="34" t="s">
        <v>294</v>
      </c>
      <c s="34" t="s">
        <v>295</v>
      </c>
      <c s="35" t="s">
        <v>47</v>
      </c>
      <c s="6" t="s">
        <v>296</v>
      </c>
      <c s="36" t="s">
        <v>69</v>
      </c>
      <c s="37">
        <v>1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53</v>
      </c>
      <c>
        <f>(M269*21)/100</f>
      </c>
      <c t="s">
        <v>27</v>
      </c>
    </row>
    <row r="270" spans="1:5" ht="12.75">
      <c r="A270" s="35" t="s">
        <v>54</v>
      </c>
      <c r="E270" s="39" t="s">
        <v>55</v>
      </c>
    </row>
    <row r="271" spans="1:5" ht="12.75">
      <c r="A271" s="35" t="s">
        <v>56</v>
      </c>
      <c r="E271" s="40" t="s">
        <v>293</v>
      </c>
    </row>
    <row r="272" spans="1:5" ht="12.75">
      <c r="A272" t="s">
        <v>58</v>
      </c>
      <c r="E272" s="39" t="s">
        <v>59</v>
      </c>
    </row>
    <row r="273" spans="1:16" ht="12.75">
      <c r="A273" t="s">
        <v>49</v>
      </c>
      <c s="34" t="s">
        <v>297</v>
      </c>
      <c s="34" t="s">
        <v>298</v>
      </c>
      <c s="35" t="s">
        <v>47</v>
      </c>
      <c s="6" t="s">
        <v>299</v>
      </c>
      <c s="36" t="s">
        <v>69</v>
      </c>
      <c s="37">
        <v>2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53</v>
      </c>
      <c>
        <f>(M273*21)/100</f>
      </c>
      <c t="s">
        <v>27</v>
      </c>
    </row>
    <row r="274" spans="1:5" ht="12.75">
      <c r="A274" s="35" t="s">
        <v>54</v>
      </c>
      <c r="E274" s="39" t="s">
        <v>55</v>
      </c>
    </row>
    <row r="275" spans="1:5" ht="12.75">
      <c r="A275" s="35" t="s">
        <v>56</v>
      </c>
      <c r="E275" s="40" t="s">
        <v>276</v>
      </c>
    </row>
    <row r="276" spans="1:5" ht="12.75">
      <c r="A276" t="s">
        <v>58</v>
      </c>
      <c r="E276" s="39" t="s">
        <v>59</v>
      </c>
    </row>
    <row r="277" spans="1:16" ht="12.75">
      <c r="A277" t="s">
        <v>49</v>
      </c>
      <c s="34" t="s">
        <v>300</v>
      </c>
      <c s="34" t="s">
        <v>301</v>
      </c>
      <c s="35" t="s">
        <v>47</v>
      </c>
      <c s="6" t="s">
        <v>302</v>
      </c>
      <c s="36" t="s">
        <v>69</v>
      </c>
      <c s="37">
        <v>1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53</v>
      </c>
      <c>
        <f>(M277*21)/100</f>
      </c>
      <c t="s">
        <v>27</v>
      </c>
    </row>
    <row r="278" spans="1:5" ht="12.75">
      <c r="A278" s="35" t="s">
        <v>54</v>
      </c>
      <c r="E278" s="39" t="s">
        <v>55</v>
      </c>
    </row>
    <row r="279" spans="1:5" ht="12.75">
      <c r="A279" s="35" t="s">
        <v>56</v>
      </c>
      <c r="E279" s="40" t="s">
        <v>276</v>
      </c>
    </row>
    <row r="280" spans="1:5" ht="12.75">
      <c r="A280" t="s">
        <v>58</v>
      </c>
      <c r="E280" s="39" t="s">
        <v>59</v>
      </c>
    </row>
    <row r="281" spans="1:16" ht="12.75">
      <c r="A281" t="s">
        <v>49</v>
      </c>
      <c s="34" t="s">
        <v>303</v>
      </c>
      <c s="34" t="s">
        <v>304</v>
      </c>
      <c s="35" t="s">
        <v>47</v>
      </c>
      <c s="6" t="s">
        <v>305</v>
      </c>
      <c s="36" t="s">
        <v>69</v>
      </c>
      <c s="37">
        <v>2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53</v>
      </c>
      <c>
        <f>(M281*21)/100</f>
      </c>
      <c t="s">
        <v>27</v>
      </c>
    </row>
    <row r="282" spans="1:5" ht="12.75">
      <c r="A282" s="35" t="s">
        <v>54</v>
      </c>
      <c r="E282" s="39" t="s">
        <v>55</v>
      </c>
    </row>
    <row r="283" spans="1:5" ht="12.75">
      <c r="A283" s="35" t="s">
        <v>56</v>
      </c>
      <c r="E283" s="40" t="s">
        <v>306</v>
      </c>
    </row>
    <row r="284" spans="1:5" ht="12.75">
      <c r="A284" t="s">
        <v>58</v>
      </c>
      <c r="E284" s="39" t="s">
        <v>59</v>
      </c>
    </row>
    <row r="285" spans="1:16" ht="12.75">
      <c r="A285" t="s">
        <v>49</v>
      </c>
      <c s="34" t="s">
        <v>307</v>
      </c>
      <c s="34" t="s">
        <v>308</v>
      </c>
      <c s="35" t="s">
        <v>47</v>
      </c>
      <c s="6" t="s">
        <v>309</v>
      </c>
      <c s="36" t="s">
        <v>69</v>
      </c>
      <c s="37">
        <v>1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53</v>
      </c>
      <c>
        <f>(M285*21)/100</f>
      </c>
      <c t="s">
        <v>27</v>
      </c>
    </row>
    <row r="286" spans="1:5" ht="12.75">
      <c r="A286" s="35" t="s">
        <v>54</v>
      </c>
      <c r="E286" s="39" t="s">
        <v>55</v>
      </c>
    </row>
    <row r="287" spans="1:5" ht="12.75">
      <c r="A287" s="35" t="s">
        <v>56</v>
      </c>
      <c r="E287" s="40" t="s">
        <v>276</v>
      </c>
    </row>
    <row r="288" spans="1:5" ht="12.75">
      <c r="A288" t="s">
        <v>58</v>
      </c>
      <c r="E288" s="39" t="s">
        <v>59</v>
      </c>
    </row>
    <row r="289" spans="1:16" ht="12.75">
      <c r="A289" t="s">
        <v>49</v>
      </c>
      <c s="34" t="s">
        <v>310</v>
      </c>
      <c s="34" t="s">
        <v>311</v>
      </c>
      <c s="35" t="s">
        <v>47</v>
      </c>
      <c s="6" t="s">
        <v>312</v>
      </c>
      <c s="36" t="s">
        <v>69</v>
      </c>
      <c s="37">
        <v>1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53</v>
      </c>
      <c>
        <f>(M289*21)/100</f>
      </c>
      <c t="s">
        <v>27</v>
      </c>
    </row>
    <row r="290" spans="1:5" ht="12.75">
      <c r="A290" s="35" t="s">
        <v>54</v>
      </c>
      <c r="E290" s="39" t="s">
        <v>55</v>
      </c>
    </row>
    <row r="291" spans="1:5" ht="12.75">
      <c r="A291" s="35" t="s">
        <v>56</v>
      </c>
      <c r="E291" s="40" t="s">
        <v>276</v>
      </c>
    </row>
    <row r="292" spans="1:5" ht="12.75">
      <c r="A292" t="s">
        <v>58</v>
      </c>
      <c r="E292" s="39" t="s">
        <v>59</v>
      </c>
    </row>
    <row r="293" spans="1:16" ht="25.5">
      <c r="A293" t="s">
        <v>49</v>
      </c>
      <c s="34" t="s">
        <v>313</v>
      </c>
      <c s="34" t="s">
        <v>314</v>
      </c>
      <c s="35" t="s">
        <v>47</v>
      </c>
      <c s="6" t="s">
        <v>315</v>
      </c>
      <c s="36" t="s">
        <v>69</v>
      </c>
      <c s="37">
        <v>2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53</v>
      </c>
      <c>
        <f>(M293*21)/100</f>
      </c>
      <c t="s">
        <v>27</v>
      </c>
    </row>
    <row r="294" spans="1:5" ht="12.75">
      <c r="A294" s="35" t="s">
        <v>54</v>
      </c>
      <c r="E294" s="39" t="s">
        <v>55</v>
      </c>
    </row>
    <row r="295" spans="1:5" ht="12.75">
      <c r="A295" s="35" t="s">
        <v>56</v>
      </c>
      <c r="E295" s="40" t="s">
        <v>70</v>
      </c>
    </row>
    <row r="296" spans="1:5" ht="12.75">
      <c r="A296" t="s">
        <v>58</v>
      </c>
      <c r="E296" s="39" t="s">
        <v>59</v>
      </c>
    </row>
    <row r="297" spans="1:16" ht="12.75">
      <c r="A297" t="s">
        <v>49</v>
      </c>
      <c s="34" t="s">
        <v>316</v>
      </c>
      <c s="34" t="s">
        <v>317</v>
      </c>
      <c s="35" t="s">
        <v>47</v>
      </c>
      <c s="6" t="s">
        <v>318</v>
      </c>
      <c s="36" t="s">
        <v>69</v>
      </c>
      <c s="37">
        <v>1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53</v>
      </c>
      <c>
        <f>(M297*21)/100</f>
      </c>
      <c t="s">
        <v>27</v>
      </c>
    </row>
    <row r="298" spans="1:5" ht="12.75">
      <c r="A298" s="35" t="s">
        <v>54</v>
      </c>
      <c r="E298" s="39" t="s">
        <v>55</v>
      </c>
    </row>
    <row r="299" spans="1:5" ht="12.75">
      <c r="A299" s="35" t="s">
        <v>56</v>
      </c>
      <c r="E299" s="40" t="s">
        <v>70</v>
      </c>
    </row>
    <row r="300" spans="1:5" ht="12.75">
      <c r="A300" t="s">
        <v>58</v>
      </c>
      <c r="E300" s="39" t="s">
        <v>59</v>
      </c>
    </row>
    <row r="301" spans="1:16" ht="12.75">
      <c r="A301" t="s">
        <v>49</v>
      </c>
      <c s="34" t="s">
        <v>319</v>
      </c>
      <c s="34" t="s">
        <v>320</v>
      </c>
      <c s="35" t="s">
        <v>47</v>
      </c>
      <c s="6" t="s">
        <v>321</v>
      </c>
      <c s="36" t="s">
        <v>69</v>
      </c>
      <c s="37">
        <v>1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53</v>
      </c>
      <c>
        <f>(M301*21)/100</f>
      </c>
      <c t="s">
        <v>27</v>
      </c>
    </row>
    <row r="302" spans="1:5" ht="12.75">
      <c r="A302" s="35" t="s">
        <v>54</v>
      </c>
      <c r="E302" s="39" t="s">
        <v>55</v>
      </c>
    </row>
    <row r="303" spans="1:5" ht="12.75">
      <c r="A303" s="35" t="s">
        <v>56</v>
      </c>
      <c r="E303" s="40" t="s">
        <v>70</v>
      </c>
    </row>
    <row r="304" spans="1:5" ht="12.75">
      <c r="A304" t="s">
        <v>58</v>
      </c>
      <c r="E304" s="39" t="s">
        <v>59</v>
      </c>
    </row>
    <row r="305" spans="1:16" ht="12.75">
      <c r="A305" t="s">
        <v>49</v>
      </c>
      <c s="34" t="s">
        <v>322</v>
      </c>
      <c s="34" t="s">
        <v>323</v>
      </c>
      <c s="35" t="s">
        <v>47</v>
      </c>
      <c s="6" t="s">
        <v>324</v>
      </c>
      <c s="36" t="s">
        <v>69</v>
      </c>
      <c s="37">
        <v>1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86</v>
      </c>
      <c>
        <f>(M305*21)/100</f>
      </c>
      <c t="s">
        <v>27</v>
      </c>
    </row>
    <row r="306" spans="1:5" ht="12.75">
      <c r="A306" s="35" t="s">
        <v>54</v>
      </c>
      <c r="E306" s="39" t="s">
        <v>55</v>
      </c>
    </row>
    <row r="307" spans="1:5" ht="12.75">
      <c r="A307" s="35" t="s">
        <v>56</v>
      </c>
      <c r="E307" s="40" t="s">
        <v>276</v>
      </c>
    </row>
    <row r="308" spans="1:5" ht="12.75">
      <c r="A308" t="s">
        <v>58</v>
      </c>
      <c r="E308" s="39" t="s">
        <v>325</v>
      </c>
    </row>
    <row r="309" spans="1:16" ht="12.75">
      <c r="A309" t="s">
        <v>49</v>
      </c>
      <c s="34" t="s">
        <v>326</v>
      </c>
      <c s="34" t="s">
        <v>327</v>
      </c>
      <c s="35" t="s">
        <v>47</v>
      </c>
      <c s="6" t="s">
        <v>328</v>
      </c>
      <c s="36" t="s">
        <v>111</v>
      </c>
      <c s="37">
        <v>1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86</v>
      </c>
      <c>
        <f>(M309*21)/100</f>
      </c>
      <c t="s">
        <v>27</v>
      </c>
    </row>
    <row r="310" spans="1:5" ht="12.75">
      <c r="A310" s="35" t="s">
        <v>54</v>
      </c>
      <c r="E310" s="39" t="s">
        <v>55</v>
      </c>
    </row>
    <row r="311" spans="1:5" ht="12.75">
      <c r="A311" s="35" t="s">
        <v>56</v>
      </c>
      <c r="E311" s="40" t="s">
        <v>70</v>
      </c>
    </row>
    <row r="312" spans="1:5" ht="12.75">
      <c r="A312" t="s">
        <v>58</v>
      </c>
      <c r="E312" s="39" t="s">
        <v>329</v>
      </c>
    </row>
    <row r="313" spans="1:16" ht="12.75">
      <c r="A313" t="s">
        <v>49</v>
      </c>
      <c s="34" t="s">
        <v>330</v>
      </c>
      <c s="34" t="s">
        <v>331</v>
      </c>
      <c s="35" t="s">
        <v>47</v>
      </c>
      <c s="6" t="s">
        <v>332</v>
      </c>
      <c s="36" t="s">
        <v>69</v>
      </c>
      <c s="37">
        <v>2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86</v>
      </c>
      <c>
        <f>(M313*21)/100</f>
      </c>
      <c t="s">
        <v>27</v>
      </c>
    </row>
    <row r="314" spans="1:5" ht="12.75">
      <c r="A314" s="35" t="s">
        <v>54</v>
      </c>
      <c r="E314" s="39" t="s">
        <v>55</v>
      </c>
    </row>
    <row r="315" spans="1:5" ht="12.75">
      <c r="A315" s="35" t="s">
        <v>56</v>
      </c>
      <c r="E315" s="40" t="s">
        <v>276</v>
      </c>
    </row>
    <row r="316" spans="1:5" ht="51">
      <c r="A316" t="s">
        <v>58</v>
      </c>
      <c r="E316" s="39" t="s">
        <v>333</v>
      </c>
    </row>
    <row r="317" spans="1:16" ht="12.75">
      <c r="A317" t="s">
        <v>49</v>
      </c>
      <c s="34" t="s">
        <v>334</v>
      </c>
      <c s="34" t="s">
        <v>335</v>
      </c>
      <c s="35" t="s">
        <v>47</v>
      </c>
      <c s="6" t="s">
        <v>336</v>
      </c>
      <c s="36" t="s">
        <v>69</v>
      </c>
      <c s="37">
        <v>2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86</v>
      </c>
      <c>
        <f>(M317*21)/100</f>
      </c>
      <c t="s">
        <v>27</v>
      </c>
    </row>
    <row r="318" spans="1:5" ht="12.75">
      <c r="A318" s="35" t="s">
        <v>54</v>
      </c>
      <c r="E318" s="39" t="s">
        <v>55</v>
      </c>
    </row>
    <row r="319" spans="1:5" ht="12.75">
      <c r="A319" s="35" t="s">
        <v>56</v>
      </c>
      <c r="E319" s="40" t="s">
        <v>70</v>
      </c>
    </row>
    <row r="320" spans="1:5" ht="51">
      <c r="A320" t="s">
        <v>58</v>
      </c>
      <c r="E320" s="39" t="s">
        <v>337</v>
      </c>
    </row>
    <row r="321" spans="1:16" ht="12.75">
      <c r="A321" t="s">
        <v>49</v>
      </c>
      <c s="34" t="s">
        <v>338</v>
      </c>
      <c s="34" t="s">
        <v>339</v>
      </c>
      <c s="35" t="s">
        <v>47</v>
      </c>
      <c s="6" t="s">
        <v>340</v>
      </c>
      <c s="36" t="s">
        <v>69</v>
      </c>
      <c s="37">
        <v>1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86</v>
      </c>
      <c>
        <f>(M321*21)/100</f>
      </c>
      <c t="s">
        <v>27</v>
      </c>
    </row>
    <row r="322" spans="1:5" ht="12.75">
      <c r="A322" s="35" t="s">
        <v>54</v>
      </c>
      <c r="E322" s="39" t="s">
        <v>55</v>
      </c>
    </row>
    <row r="323" spans="1:5" ht="12.75">
      <c r="A323" s="35" t="s">
        <v>56</v>
      </c>
      <c r="E323" s="40" t="s">
        <v>276</v>
      </c>
    </row>
    <row r="324" spans="1:5" ht="51">
      <c r="A324" t="s">
        <v>58</v>
      </c>
      <c r="E324" s="39" t="s">
        <v>341</v>
      </c>
    </row>
    <row r="325" spans="1:16" ht="12.75">
      <c r="A325" t="s">
        <v>49</v>
      </c>
      <c s="34" t="s">
        <v>342</v>
      </c>
      <c s="34" t="s">
        <v>343</v>
      </c>
      <c s="35" t="s">
        <v>47</v>
      </c>
      <c s="6" t="s">
        <v>344</v>
      </c>
      <c s="36" t="s">
        <v>69</v>
      </c>
      <c s="37">
        <v>2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86</v>
      </c>
      <c>
        <f>(M325*21)/100</f>
      </c>
      <c t="s">
        <v>27</v>
      </c>
    </row>
    <row r="326" spans="1:5" ht="12.75">
      <c r="A326" s="35" t="s">
        <v>54</v>
      </c>
      <c r="E326" s="39" t="s">
        <v>55</v>
      </c>
    </row>
    <row r="327" spans="1:5" ht="12.75">
      <c r="A327" s="35" t="s">
        <v>56</v>
      </c>
      <c r="E327" s="40" t="s">
        <v>306</v>
      </c>
    </row>
    <row r="328" spans="1:5" ht="51">
      <c r="A328" t="s">
        <v>58</v>
      </c>
      <c r="E328" s="39" t="s">
        <v>345</v>
      </c>
    </row>
    <row r="329" spans="1:13" ht="12.75">
      <c r="A329" t="s">
        <v>46</v>
      </c>
      <c r="C329" s="31" t="s">
        <v>346</v>
      </c>
      <c r="E329" s="33" t="s">
        <v>347</v>
      </c>
      <c r="J329" s="32">
        <f>0</f>
      </c>
      <c s="32">
        <f>0</f>
      </c>
      <c s="32">
        <f>0+L330+L334+L338+L342+L346+L350+L354+L358+L362+L366+L370</f>
      </c>
      <c s="32">
        <f>0+M330+M334+M338+M342+M346+M350+M354+M358+M362+M366+M370</f>
      </c>
    </row>
    <row r="330" spans="1:16" ht="12.75">
      <c r="A330" t="s">
        <v>49</v>
      </c>
      <c s="34" t="s">
        <v>348</v>
      </c>
      <c s="34" t="s">
        <v>349</v>
      </c>
      <c s="35" t="s">
        <v>47</v>
      </c>
      <c s="6" t="s">
        <v>350</v>
      </c>
      <c s="36" t="s">
        <v>52</v>
      </c>
      <c s="37">
        <v>11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53</v>
      </c>
      <c>
        <f>(M330*21)/100</f>
      </c>
      <c t="s">
        <v>27</v>
      </c>
    </row>
    <row r="331" spans="1:5" ht="12.75">
      <c r="A331" s="35" t="s">
        <v>54</v>
      </c>
      <c r="E331" s="39" t="s">
        <v>55</v>
      </c>
    </row>
    <row r="332" spans="1:5" ht="12.75">
      <c r="A332" s="35" t="s">
        <v>56</v>
      </c>
      <c r="E332" s="40" t="s">
        <v>70</v>
      </c>
    </row>
    <row r="333" spans="1:5" ht="12.75">
      <c r="A333" t="s">
        <v>58</v>
      </c>
      <c r="E333" s="39" t="s">
        <v>59</v>
      </c>
    </row>
    <row r="334" spans="1:16" ht="12.75">
      <c r="A334" t="s">
        <v>49</v>
      </c>
      <c s="34" t="s">
        <v>351</v>
      </c>
      <c s="34" t="s">
        <v>352</v>
      </c>
      <c s="35" t="s">
        <v>47</v>
      </c>
      <c s="6" t="s">
        <v>353</v>
      </c>
      <c s="36" t="s">
        <v>154</v>
      </c>
      <c s="37">
        <v>1.056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53</v>
      </c>
      <c>
        <f>(M334*21)/100</f>
      </c>
      <c t="s">
        <v>27</v>
      </c>
    </row>
    <row r="335" spans="1:5" ht="12.75">
      <c r="A335" s="35" t="s">
        <v>54</v>
      </c>
      <c r="E335" s="39" t="s">
        <v>55</v>
      </c>
    </row>
    <row r="336" spans="1:5" ht="12.75">
      <c r="A336" s="35" t="s">
        <v>56</v>
      </c>
      <c r="E336" s="40" t="s">
        <v>354</v>
      </c>
    </row>
    <row r="337" spans="1:5" ht="12.75">
      <c r="A337" t="s">
        <v>58</v>
      </c>
      <c r="E337" s="39" t="s">
        <v>59</v>
      </c>
    </row>
    <row r="338" spans="1:16" ht="12.75">
      <c r="A338" t="s">
        <v>49</v>
      </c>
      <c s="34" t="s">
        <v>355</v>
      </c>
      <c s="34" t="s">
        <v>356</v>
      </c>
      <c s="35" t="s">
        <v>47</v>
      </c>
      <c s="6" t="s">
        <v>357</v>
      </c>
      <c s="36" t="s">
        <v>154</v>
      </c>
      <c s="37">
        <v>2.232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53</v>
      </c>
      <c>
        <f>(M338*21)/100</f>
      </c>
      <c t="s">
        <v>27</v>
      </c>
    </row>
    <row r="339" spans="1:5" ht="12.75">
      <c r="A339" s="35" t="s">
        <v>54</v>
      </c>
      <c r="E339" s="39" t="s">
        <v>55</v>
      </c>
    </row>
    <row r="340" spans="1:5" ht="12.75">
      <c r="A340" s="35" t="s">
        <v>56</v>
      </c>
      <c r="E340" s="40" t="s">
        <v>358</v>
      </c>
    </row>
    <row r="341" spans="1:5" ht="12.75">
      <c r="A341" t="s">
        <v>58</v>
      </c>
      <c r="E341" s="39" t="s">
        <v>59</v>
      </c>
    </row>
    <row r="342" spans="1:16" ht="25.5">
      <c r="A342" t="s">
        <v>49</v>
      </c>
      <c s="34" t="s">
        <v>359</v>
      </c>
      <c s="34" t="s">
        <v>360</v>
      </c>
      <c s="35" t="s">
        <v>47</v>
      </c>
      <c s="6" t="s">
        <v>361</v>
      </c>
      <c s="36" t="s">
        <v>69</v>
      </c>
      <c s="37">
        <v>2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53</v>
      </c>
      <c>
        <f>(M342*21)/100</f>
      </c>
      <c t="s">
        <v>27</v>
      </c>
    </row>
    <row r="343" spans="1:5" ht="12.75">
      <c r="A343" s="35" t="s">
        <v>54</v>
      </c>
      <c r="E343" s="39" t="s">
        <v>55</v>
      </c>
    </row>
    <row r="344" spans="1:5" ht="12.75">
      <c r="A344" s="35" t="s">
        <v>56</v>
      </c>
      <c r="E344" s="40" t="s">
        <v>70</v>
      </c>
    </row>
    <row r="345" spans="1:5" ht="12.75">
      <c r="A345" t="s">
        <v>58</v>
      </c>
      <c r="E345" s="39" t="s">
        <v>59</v>
      </c>
    </row>
    <row r="346" spans="1:16" ht="12.75">
      <c r="A346" t="s">
        <v>49</v>
      </c>
      <c s="34" t="s">
        <v>362</v>
      </c>
      <c s="34" t="s">
        <v>363</v>
      </c>
      <c s="35" t="s">
        <v>47</v>
      </c>
      <c s="6" t="s">
        <v>364</v>
      </c>
      <c s="36" t="s">
        <v>69</v>
      </c>
      <c s="37">
        <v>1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53</v>
      </c>
      <c>
        <f>(M346*21)/100</f>
      </c>
      <c t="s">
        <v>27</v>
      </c>
    </row>
    <row r="347" spans="1:5" ht="12.75">
      <c r="A347" s="35" t="s">
        <v>54</v>
      </c>
      <c r="E347" s="39" t="s">
        <v>55</v>
      </c>
    </row>
    <row r="348" spans="1:5" ht="12.75">
      <c r="A348" s="35" t="s">
        <v>56</v>
      </c>
      <c r="E348" s="40" t="s">
        <v>70</v>
      </c>
    </row>
    <row r="349" spans="1:5" ht="12.75">
      <c r="A349" t="s">
        <v>58</v>
      </c>
      <c r="E349" s="39" t="s">
        <v>59</v>
      </c>
    </row>
    <row r="350" spans="1:16" ht="12.75">
      <c r="A350" t="s">
        <v>49</v>
      </c>
      <c s="34" t="s">
        <v>365</v>
      </c>
      <c s="34" t="s">
        <v>366</v>
      </c>
      <c s="35" t="s">
        <v>47</v>
      </c>
      <c s="6" t="s">
        <v>367</v>
      </c>
      <c s="36" t="s">
        <v>69</v>
      </c>
      <c s="37">
        <v>1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53</v>
      </c>
      <c>
        <f>(M350*21)/100</f>
      </c>
      <c t="s">
        <v>27</v>
      </c>
    </row>
    <row r="351" spans="1:5" ht="12.75">
      <c r="A351" s="35" t="s">
        <v>54</v>
      </c>
      <c r="E351" s="39" t="s">
        <v>55</v>
      </c>
    </row>
    <row r="352" spans="1:5" ht="12.75">
      <c r="A352" s="35" t="s">
        <v>56</v>
      </c>
      <c r="E352" s="40" t="s">
        <v>70</v>
      </c>
    </row>
    <row r="353" spans="1:5" ht="12.75">
      <c r="A353" t="s">
        <v>58</v>
      </c>
      <c r="E353" s="39" t="s">
        <v>59</v>
      </c>
    </row>
    <row r="354" spans="1:16" ht="25.5">
      <c r="A354" t="s">
        <v>49</v>
      </c>
      <c s="34" t="s">
        <v>368</v>
      </c>
      <c s="34" t="s">
        <v>369</v>
      </c>
      <c s="35" t="s">
        <v>370</v>
      </c>
      <c s="6" t="s">
        <v>371</v>
      </c>
      <c s="36" t="s">
        <v>85</v>
      </c>
      <c s="37">
        <v>0.06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86</v>
      </c>
      <c>
        <f>(M354*21)/100</f>
      </c>
      <c t="s">
        <v>27</v>
      </c>
    </row>
    <row r="355" spans="1:5" ht="12.75">
      <c r="A355" s="35" t="s">
        <v>54</v>
      </c>
      <c r="E355" s="39" t="s">
        <v>55</v>
      </c>
    </row>
    <row r="356" spans="1:5" ht="12.75">
      <c r="A356" s="35" t="s">
        <v>56</v>
      </c>
      <c r="E356" s="40" t="s">
        <v>70</v>
      </c>
    </row>
    <row r="357" spans="1:5" ht="165.75">
      <c r="A357" t="s">
        <v>58</v>
      </c>
      <c r="E357" s="39" t="s">
        <v>87</v>
      </c>
    </row>
    <row r="358" spans="1:16" ht="38.25">
      <c r="A358" t="s">
        <v>49</v>
      </c>
      <c s="34" t="s">
        <v>372</v>
      </c>
      <c s="34" t="s">
        <v>373</v>
      </c>
      <c s="35" t="s">
        <v>374</v>
      </c>
      <c s="6" t="s">
        <v>375</v>
      </c>
      <c s="36" t="s">
        <v>85</v>
      </c>
      <c s="37">
        <v>0.476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86</v>
      </c>
      <c>
        <f>(M358*21)/100</f>
      </c>
      <c t="s">
        <v>27</v>
      </c>
    </row>
    <row r="359" spans="1:5" ht="12.75">
      <c r="A359" s="35" t="s">
        <v>54</v>
      </c>
      <c r="E359" s="39" t="s">
        <v>55</v>
      </c>
    </row>
    <row r="360" spans="1:5" ht="12.75">
      <c r="A360" s="35" t="s">
        <v>56</v>
      </c>
      <c r="E360" s="40" t="s">
        <v>70</v>
      </c>
    </row>
    <row r="361" spans="1:5" ht="165.75">
      <c r="A361" t="s">
        <v>58</v>
      </c>
      <c r="E361" s="39" t="s">
        <v>87</v>
      </c>
    </row>
    <row r="362" spans="1:16" ht="25.5">
      <c r="A362" t="s">
        <v>49</v>
      </c>
      <c s="34" t="s">
        <v>376</v>
      </c>
      <c s="34" t="s">
        <v>377</v>
      </c>
      <c s="35" t="s">
        <v>378</v>
      </c>
      <c s="6" t="s">
        <v>379</v>
      </c>
      <c s="36" t="s">
        <v>85</v>
      </c>
      <c s="37">
        <v>0.04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86</v>
      </c>
      <c>
        <f>(M362*21)/100</f>
      </c>
      <c t="s">
        <v>27</v>
      </c>
    </row>
    <row r="363" spans="1:5" ht="12.75">
      <c r="A363" s="35" t="s">
        <v>54</v>
      </c>
      <c r="E363" s="39" t="s">
        <v>55</v>
      </c>
    </row>
    <row r="364" spans="1:5" ht="12.75">
      <c r="A364" s="35" t="s">
        <v>56</v>
      </c>
      <c r="E364" s="40" t="s">
        <v>380</v>
      </c>
    </row>
    <row r="365" spans="1:5" ht="140.25">
      <c r="A365" t="s">
        <v>58</v>
      </c>
      <c r="E365" s="39" t="s">
        <v>381</v>
      </c>
    </row>
    <row r="366" spans="1:16" ht="12.75">
      <c r="A366" t="s">
        <v>49</v>
      </c>
      <c s="34" t="s">
        <v>382</v>
      </c>
      <c s="34" t="s">
        <v>383</v>
      </c>
      <c s="35" t="s">
        <v>47</v>
      </c>
      <c s="6" t="s">
        <v>384</v>
      </c>
      <c s="36" t="s">
        <v>69</v>
      </c>
      <c s="37">
        <v>2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86</v>
      </c>
      <c>
        <f>(M366*21)/100</f>
      </c>
      <c t="s">
        <v>27</v>
      </c>
    </row>
    <row r="367" spans="1:5" ht="12.75">
      <c r="A367" s="35" t="s">
        <v>54</v>
      </c>
      <c r="E367" s="39" t="s">
        <v>55</v>
      </c>
    </row>
    <row r="368" spans="1:5" ht="12.75">
      <c r="A368" s="35" t="s">
        <v>56</v>
      </c>
      <c r="E368" s="40" t="s">
        <v>70</v>
      </c>
    </row>
    <row r="369" spans="1:5" ht="12.75">
      <c r="A369" t="s">
        <v>58</v>
      </c>
      <c r="E369" s="39" t="s">
        <v>385</v>
      </c>
    </row>
    <row r="370" spans="1:16" ht="25.5">
      <c r="A370" t="s">
        <v>49</v>
      </c>
      <c s="34" t="s">
        <v>386</v>
      </c>
      <c s="34" t="s">
        <v>387</v>
      </c>
      <c s="35" t="s">
        <v>47</v>
      </c>
      <c s="6" t="s">
        <v>388</v>
      </c>
      <c s="36" t="s">
        <v>69</v>
      </c>
      <c s="37">
        <v>3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86</v>
      </c>
      <c>
        <f>(M370*21)/100</f>
      </c>
      <c t="s">
        <v>27</v>
      </c>
    </row>
    <row r="371" spans="1:5" ht="12.75">
      <c r="A371" s="35" t="s">
        <v>54</v>
      </c>
      <c r="E371" s="39" t="s">
        <v>55</v>
      </c>
    </row>
    <row r="372" spans="1:5" ht="12.75">
      <c r="A372" s="35" t="s">
        <v>56</v>
      </c>
      <c r="E372" s="40" t="s">
        <v>70</v>
      </c>
    </row>
    <row r="373" spans="1:5" ht="25.5">
      <c r="A373" t="s">
        <v>58</v>
      </c>
      <c r="E373" s="39" t="s">
        <v>389</v>
      </c>
    </row>
    <row r="374" spans="1:13" ht="12.75">
      <c r="A374" t="s">
        <v>46</v>
      </c>
      <c r="C374" s="31" t="s">
        <v>20</v>
      </c>
      <c r="E374" s="33" t="s">
        <v>390</v>
      </c>
      <c r="J374" s="32">
        <f>0</f>
      </c>
      <c s="32">
        <f>0</f>
      </c>
      <c s="32">
        <f>0+L375+L379+L383+L387+L391+L395+L399+L403+L407</f>
      </c>
      <c s="32">
        <f>0+M375+M379+M383+M387+M391+M395+M399+M403+M407</f>
      </c>
    </row>
    <row r="375" spans="1:16" ht="12.75">
      <c r="A375" t="s">
        <v>49</v>
      </c>
      <c s="34" t="s">
        <v>391</v>
      </c>
      <c s="34" t="s">
        <v>392</v>
      </c>
      <c s="35" t="s">
        <v>47</v>
      </c>
      <c s="6" t="s">
        <v>393</v>
      </c>
      <c s="36" t="s">
        <v>394</v>
      </c>
      <c s="37">
        <v>48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53</v>
      </c>
      <c>
        <f>(M375*21)/100</f>
      </c>
      <c t="s">
        <v>27</v>
      </c>
    </row>
    <row r="376" spans="1:5" ht="12.75">
      <c r="A376" s="35" t="s">
        <v>54</v>
      </c>
      <c r="E376" s="39" t="s">
        <v>55</v>
      </c>
    </row>
    <row r="377" spans="1:5" ht="12.75">
      <c r="A377" s="35" t="s">
        <v>56</v>
      </c>
      <c r="E377" s="40" t="s">
        <v>70</v>
      </c>
    </row>
    <row r="378" spans="1:5" ht="12.75">
      <c r="A378" t="s">
        <v>58</v>
      </c>
      <c r="E378" s="39" t="s">
        <v>59</v>
      </c>
    </row>
    <row r="379" spans="1:16" ht="12.75">
      <c r="A379" t="s">
        <v>49</v>
      </c>
      <c s="34" t="s">
        <v>395</v>
      </c>
      <c s="34" t="s">
        <v>396</v>
      </c>
      <c s="35" t="s">
        <v>47</v>
      </c>
      <c s="6" t="s">
        <v>397</v>
      </c>
      <c s="36" t="s">
        <v>394</v>
      </c>
      <c s="37">
        <v>36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53</v>
      </c>
      <c>
        <f>(M379*21)/100</f>
      </c>
      <c t="s">
        <v>27</v>
      </c>
    </row>
    <row r="380" spans="1:5" ht="12.75">
      <c r="A380" s="35" t="s">
        <v>54</v>
      </c>
      <c r="E380" s="39" t="s">
        <v>55</v>
      </c>
    </row>
    <row r="381" spans="1:5" ht="12.75">
      <c r="A381" s="35" t="s">
        <v>56</v>
      </c>
      <c r="E381" s="40" t="s">
        <v>70</v>
      </c>
    </row>
    <row r="382" spans="1:5" ht="12.75">
      <c r="A382" t="s">
        <v>58</v>
      </c>
      <c r="E382" s="39" t="s">
        <v>59</v>
      </c>
    </row>
    <row r="383" spans="1:16" ht="25.5">
      <c r="A383" t="s">
        <v>49</v>
      </c>
      <c s="34" t="s">
        <v>398</v>
      </c>
      <c s="34" t="s">
        <v>399</v>
      </c>
      <c s="35" t="s">
        <v>47</v>
      </c>
      <c s="6" t="s">
        <v>400</v>
      </c>
      <c s="36" t="s">
        <v>69</v>
      </c>
      <c s="37">
        <v>1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53</v>
      </c>
      <c>
        <f>(M383*21)/100</f>
      </c>
      <c t="s">
        <v>27</v>
      </c>
    </row>
    <row r="384" spans="1:5" ht="12.75">
      <c r="A384" s="35" t="s">
        <v>54</v>
      </c>
      <c r="E384" s="39" t="s">
        <v>55</v>
      </c>
    </row>
    <row r="385" spans="1:5" ht="12.75">
      <c r="A385" s="35" t="s">
        <v>56</v>
      </c>
      <c r="E385" s="40" t="s">
        <v>70</v>
      </c>
    </row>
    <row r="386" spans="1:5" ht="12.75">
      <c r="A386" t="s">
        <v>58</v>
      </c>
      <c r="E386" s="39" t="s">
        <v>59</v>
      </c>
    </row>
    <row r="387" spans="1:16" ht="12.75">
      <c r="A387" t="s">
        <v>49</v>
      </c>
      <c s="34" t="s">
        <v>401</v>
      </c>
      <c s="34" t="s">
        <v>402</v>
      </c>
      <c s="35" t="s">
        <v>47</v>
      </c>
      <c s="6" t="s">
        <v>403</v>
      </c>
      <c s="36" t="s">
        <v>394</v>
      </c>
      <c s="37">
        <v>64</v>
      </c>
      <c s="36">
        <v>0</v>
      </c>
      <c s="36">
        <f>ROUND(G387*H387,6)</f>
      </c>
      <c r="L387" s="38">
        <v>0</v>
      </c>
      <c s="32">
        <f>ROUND(ROUND(L387,2)*ROUND(G387,3),2)</f>
      </c>
      <c s="36" t="s">
        <v>53</v>
      </c>
      <c>
        <f>(M387*21)/100</f>
      </c>
      <c t="s">
        <v>27</v>
      </c>
    </row>
    <row r="388" spans="1:5" ht="12.75">
      <c r="A388" s="35" t="s">
        <v>54</v>
      </c>
      <c r="E388" s="39" t="s">
        <v>55</v>
      </c>
    </row>
    <row r="389" spans="1:5" ht="12.75">
      <c r="A389" s="35" t="s">
        <v>56</v>
      </c>
      <c r="E389" s="40" t="s">
        <v>70</v>
      </c>
    </row>
    <row r="390" spans="1:5" ht="12.75">
      <c r="A390" t="s">
        <v>58</v>
      </c>
      <c r="E390" s="39" t="s">
        <v>59</v>
      </c>
    </row>
    <row r="391" spans="1:16" ht="12.75">
      <c r="A391" t="s">
        <v>49</v>
      </c>
      <c s="34" t="s">
        <v>404</v>
      </c>
      <c s="34" t="s">
        <v>405</v>
      </c>
      <c s="35" t="s">
        <v>47</v>
      </c>
      <c s="6" t="s">
        <v>406</v>
      </c>
      <c s="36" t="s">
        <v>111</v>
      </c>
      <c s="37">
        <v>1</v>
      </c>
      <c s="36">
        <v>0</v>
      </c>
      <c s="36">
        <f>ROUND(G391*H391,6)</f>
      </c>
      <c r="L391" s="38">
        <v>0</v>
      </c>
      <c s="32">
        <f>ROUND(ROUND(L391,2)*ROUND(G391,3),2)</f>
      </c>
      <c s="36" t="s">
        <v>86</v>
      </c>
      <c>
        <f>(M391*21)/100</f>
      </c>
      <c t="s">
        <v>27</v>
      </c>
    </row>
    <row r="392" spans="1:5" ht="12.75">
      <c r="A392" s="35" t="s">
        <v>54</v>
      </c>
      <c r="E392" s="39" t="s">
        <v>55</v>
      </c>
    </row>
    <row r="393" spans="1:5" ht="12.75">
      <c r="A393" s="35" t="s">
        <v>56</v>
      </c>
      <c r="E393" s="40" t="s">
        <v>70</v>
      </c>
    </row>
    <row r="394" spans="1:5" ht="38.25">
      <c r="A394" t="s">
        <v>58</v>
      </c>
      <c r="E394" s="39" t="s">
        <v>407</v>
      </c>
    </row>
    <row r="395" spans="1:16" ht="12.75">
      <c r="A395" t="s">
        <v>49</v>
      </c>
      <c s="34" t="s">
        <v>408</v>
      </c>
      <c s="34" t="s">
        <v>409</v>
      </c>
      <c s="35" t="s">
        <v>47</v>
      </c>
      <c s="6" t="s">
        <v>410</v>
      </c>
      <c s="36" t="s">
        <v>394</v>
      </c>
      <c s="37">
        <v>64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86</v>
      </c>
      <c>
        <f>(M395*21)/100</f>
      </c>
      <c t="s">
        <v>27</v>
      </c>
    </row>
    <row r="396" spans="1:5" ht="12.75">
      <c r="A396" s="35" t="s">
        <v>54</v>
      </c>
      <c r="E396" s="39" t="s">
        <v>55</v>
      </c>
    </row>
    <row r="397" spans="1:5" ht="12.75">
      <c r="A397" s="35" t="s">
        <v>56</v>
      </c>
      <c r="E397" s="40" t="s">
        <v>70</v>
      </c>
    </row>
    <row r="398" spans="1:5" ht="12.75">
      <c r="A398" t="s">
        <v>58</v>
      </c>
      <c r="E398" s="39" t="s">
        <v>411</v>
      </c>
    </row>
    <row r="399" spans="1:16" ht="12.75">
      <c r="A399" t="s">
        <v>49</v>
      </c>
      <c s="34" t="s">
        <v>412</v>
      </c>
      <c s="34" t="s">
        <v>413</v>
      </c>
      <c s="35" t="s">
        <v>47</v>
      </c>
      <c s="6" t="s">
        <v>414</v>
      </c>
      <c s="36" t="s">
        <v>69</v>
      </c>
      <c s="37">
        <v>2</v>
      </c>
      <c s="36">
        <v>0</v>
      </c>
      <c s="36">
        <f>ROUND(G399*H399,6)</f>
      </c>
      <c r="L399" s="38">
        <v>0</v>
      </c>
      <c s="32">
        <f>ROUND(ROUND(L399,2)*ROUND(G399,3),2)</f>
      </c>
      <c s="36" t="s">
        <v>86</v>
      </c>
      <c>
        <f>(M399*21)/100</f>
      </c>
      <c t="s">
        <v>27</v>
      </c>
    </row>
    <row r="400" spans="1:5" ht="12.75">
      <c r="A400" s="35" t="s">
        <v>54</v>
      </c>
      <c r="E400" s="39" t="s">
        <v>55</v>
      </c>
    </row>
    <row r="401" spans="1:5" ht="12.75">
      <c r="A401" s="35" t="s">
        <v>56</v>
      </c>
      <c r="E401" s="40" t="s">
        <v>70</v>
      </c>
    </row>
    <row r="402" spans="1:5" ht="63.75">
      <c r="A402" t="s">
        <v>58</v>
      </c>
      <c r="E402" s="39" t="s">
        <v>415</v>
      </c>
    </row>
    <row r="403" spans="1:16" ht="12.75">
      <c r="A403" t="s">
        <v>49</v>
      </c>
      <c s="34" t="s">
        <v>416</v>
      </c>
      <c s="34" t="s">
        <v>417</v>
      </c>
      <c s="35" t="s">
        <v>47</v>
      </c>
      <c s="6" t="s">
        <v>418</v>
      </c>
      <c s="36" t="s">
        <v>69</v>
      </c>
      <c s="37">
        <v>1</v>
      </c>
      <c s="36">
        <v>0</v>
      </c>
      <c s="36">
        <f>ROUND(G403*H403,6)</f>
      </c>
      <c r="L403" s="38">
        <v>0</v>
      </c>
      <c s="32">
        <f>ROUND(ROUND(L403,2)*ROUND(G403,3),2)</f>
      </c>
      <c s="36" t="s">
        <v>86</v>
      </c>
      <c>
        <f>(M403*21)/100</f>
      </c>
      <c t="s">
        <v>27</v>
      </c>
    </row>
    <row r="404" spans="1:5" ht="12.75">
      <c r="A404" s="35" t="s">
        <v>54</v>
      </c>
      <c r="E404" s="39" t="s">
        <v>55</v>
      </c>
    </row>
    <row r="405" spans="1:5" ht="12.75">
      <c r="A405" s="35" t="s">
        <v>56</v>
      </c>
      <c r="E405" s="40" t="s">
        <v>70</v>
      </c>
    </row>
    <row r="406" spans="1:5" ht="25.5">
      <c r="A406" t="s">
        <v>58</v>
      </c>
      <c r="E406" s="39" t="s">
        <v>419</v>
      </c>
    </row>
    <row r="407" spans="1:16" ht="12.75">
      <c r="A407" t="s">
        <v>49</v>
      </c>
      <c s="34" t="s">
        <v>420</v>
      </c>
      <c s="34" t="s">
        <v>421</v>
      </c>
      <c s="35" t="s">
        <v>47</v>
      </c>
      <c s="6" t="s">
        <v>422</v>
      </c>
      <c s="36" t="s">
        <v>394</v>
      </c>
      <c s="37">
        <v>124</v>
      </c>
      <c s="36">
        <v>0</v>
      </c>
      <c s="36">
        <f>ROUND(G407*H407,6)</f>
      </c>
      <c r="L407" s="38">
        <v>0</v>
      </c>
      <c s="32">
        <f>ROUND(ROUND(L407,2)*ROUND(G407,3),2)</f>
      </c>
      <c s="36" t="s">
        <v>86</v>
      </c>
      <c>
        <f>(M407*21)/100</f>
      </c>
      <c t="s">
        <v>27</v>
      </c>
    </row>
    <row r="408" spans="1:5" ht="12.75">
      <c r="A408" s="35" t="s">
        <v>54</v>
      </c>
      <c r="E408" s="39" t="s">
        <v>55</v>
      </c>
    </row>
    <row r="409" spans="1:5" ht="12.75">
      <c r="A409" s="35" t="s">
        <v>56</v>
      </c>
      <c r="E409" s="40" t="s">
        <v>70</v>
      </c>
    </row>
    <row r="410" spans="1:5" ht="38.25">
      <c r="A410" t="s">
        <v>58</v>
      </c>
      <c r="E410" s="39" t="s">
        <v>423</v>
      </c>
    </row>
    <row r="411" spans="1:13" ht="12.75">
      <c r="A411" t="s">
        <v>46</v>
      </c>
      <c r="C411" s="31" t="s">
        <v>424</v>
      </c>
      <c r="E411" s="33" t="s">
        <v>425</v>
      </c>
      <c r="J411" s="32">
        <f>0</f>
      </c>
      <c s="32">
        <f>0</f>
      </c>
      <c s="32">
        <f>0+L412+L416+L420</f>
      </c>
      <c s="32">
        <f>0+M412+M416+M420</f>
      </c>
    </row>
    <row r="412" spans="1:16" ht="12.75">
      <c r="A412" t="s">
        <v>49</v>
      </c>
      <c s="34" t="s">
        <v>426</v>
      </c>
      <c s="34" t="s">
        <v>427</v>
      </c>
      <c s="35" t="s">
        <v>47</v>
      </c>
      <c s="6" t="s">
        <v>428</v>
      </c>
      <c s="36" t="s">
        <v>69</v>
      </c>
      <c s="37">
        <v>2</v>
      </c>
      <c s="36">
        <v>0</v>
      </c>
      <c s="36">
        <f>ROUND(G412*H412,6)</f>
      </c>
      <c r="L412" s="38">
        <v>0</v>
      </c>
      <c s="32">
        <f>ROUND(ROUND(L412,2)*ROUND(G412,3),2)</f>
      </c>
      <c s="36" t="s">
        <v>53</v>
      </c>
      <c>
        <f>(M412*21)/100</f>
      </c>
      <c t="s">
        <v>27</v>
      </c>
    </row>
    <row r="413" spans="1:5" ht="12.75">
      <c r="A413" s="35" t="s">
        <v>54</v>
      </c>
      <c r="E413" s="39" t="s">
        <v>55</v>
      </c>
    </row>
    <row r="414" spans="1:5" ht="12.75">
      <c r="A414" s="35" t="s">
        <v>56</v>
      </c>
      <c r="E414" s="40" t="s">
        <v>429</v>
      </c>
    </row>
    <row r="415" spans="1:5" ht="12.75">
      <c r="A415" t="s">
        <v>58</v>
      </c>
      <c r="E415" s="39" t="s">
        <v>59</v>
      </c>
    </row>
    <row r="416" spans="1:16" ht="12.75">
      <c r="A416" t="s">
        <v>49</v>
      </c>
      <c s="34" t="s">
        <v>430</v>
      </c>
      <c s="34" t="s">
        <v>431</v>
      </c>
      <c s="35" t="s">
        <v>47</v>
      </c>
      <c s="6" t="s">
        <v>432</v>
      </c>
      <c s="36" t="s">
        <v>69</v>
      </c>
      <c s="37">
        <v>2</v>
      </c>
      <c s="36">
        <v>0</v>
      </c>
      <c s="36">
        <f>ROUND(G416*H416,6)</f>
      </c>
      <c r="L416" s="38">
        <v>0</v>
      </c>
      <c s="32">
        <f>ROUND(ROUND(L416,2)*ROUND(G416,3),2)</f>
      </c>
      <c s="36" t="s">
        <v>86</v>
      </c>
      <c>
        <f>(M416*21)/100</f>
      </c>
      <c t="s">
        <v>27</v>
      </c>
    </row>
    <row r="417" spans="1:5" ht="12.75">
      <c r="A417" s="35" t="s">
        <v>54</v>
      </c>
      <c r="E417" s="39" t="s">
        <v>55</v>
      </c>
    </row>
    <row r="418" spans="1:5" ht="12.75">
      <c r="A418" s="35" t="s">
        <v>56</v>
      </c>
      <c r="E418" s="40" t="s">
        <v>429</v>
      </c>
    </row>
    <row r="419" spans="1:5" ht="63.75">
      <c r="A419" t="s">
        <v>58</v>
      </c>
      <c r="E419" s="39" t="s">
        <v>433</v>
      </c>
    </row>
    <row r="420" spans="1:16" ht="12.75">
      <c r="A420" t="s">
        <v>49</v>
      </c>
      <c s="34" t="s">
        <v>434</v>
      </c>
      <c s="34" t="s">
        <v>435</v>
      </c>
      <c s="35" t="s">
        <v>47</v>
      </c>
      <c s="6" t="s">
        <v>436</v>
      </c>
      <c s="36" t="s">
        <v>69</v>
      </c>
      <c s="37">
        <v>1</v>
      </c>
      <c s="36">
        <v>0</v>
      </c>
      <c s="36">
        <f>ROUND(G420*H420,6)</f>
      </c>
      <c r="L420" s="38">
        <v>0</v>
      </c>
      <c s="32">
        <f>ROUND(ROUND(L420,2)*ROUND(G420,3),2)</f>
      </c>
      <c s="36" t="s">
        <v>86</v>
      </c>
      <c>
        <f>(M420*21)/100</f>
      </c>
      <c t="s">
        <v>27</v>
      </c>
    </row>
    <row r="421" spans="1:5" ht="12.75">
      <c r="A421" s="35" t="s">
        <v>54</v>
      </c>
      <c r="E421" s="39" t="s">
        <v>55</v>
      </c>
    </row>
    <row r="422" spans="1:5" ht="12.75">
      <c r="A422" s="35" t="s">
        <v>56</v>
      </c>
      <c r="E422" s="40" t="s">
        <v>70</v>
      </c>
    </row>
    <row r="423" spans="1:5" ht="51">
      <c r="A423" t="s">
        <v>58</v>
      </c>
      <c r="E423" s="39" t="s">
        <v>437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438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438</v>
      </c>
      <c r="E4" s="26" t="s">
        <v>439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COUNTIFS(L8:L193,"=0",A8:A193,"P")+COUNTIFS(L8:L193,"",A8:A193,"P")+SUM(Q8:Q193)</f>
      </c>
    </row>
    <row r="8" spans="1:13" ht="12.75">
      <c r="A8" t="s">
        <v>44</v>
      </c>
      <c r="C8" s="28" t="s">
        <v>442</v>
      </c>
      <c r="E8" s="30" t="s">
        <v>441</v>
      </c>
      <c r="J8" s="29">
        <f>0+J9+J70+J163+J188</f>
      </c>
      <c s="29">
        <f>0+K9+K70+K163+K188</f>
      </c>
      <c s="29">
        <f>0+L9+L70+L163+L188</f>
      </c>
      <c s="29">
        <f>0+M9+M70+M163+M188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12.75">
      <c r="A10" t="s">
        <v>49</v>
      </c>
      <c s="34" t="s">
        <v>47</v>
      </c>
      <c s="34" t="s">
        <v>60</v>
      </c>
      <c s="35" t="s">
        <v>47</v>
      </c>
      <c s="6" t="s">
        <v>61</v>
      </c>
      <c s="36" t="s">
        <v>52</v>
      </c>
      <c s="37">
        <v>41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443</v>
      </c>
    </row>
    <row r="13" spans="1:5" ht="12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62</v>
      </c>
      <c s="35" t="s">
        <v>47</v>
      </c>
      <c s="6" t="s">
        <v>63</v>
      </c>
      <c s="36" t="s">
        <v>64</v>
      </c>
      <c s="37">
        <v>289.25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444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127</v>
      </c>
      <c s="34" t="s">
        <v>67</v>
      </c>
      <c s="35" t="s">
        <v>47</v>
      </c>
      <c s="6" t="s">
        <v>68</v>
      </c>
      <c s="36" t="s">
        <v>69</v>
      </c>
      <c s="37">
        <v>23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70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66</v>
      </c>
      <c s="34" t="s">
        <v>76</v>
      </c>
      <c s="35" t="s">
        <v>47</v>
      </c>
      <c s="6" t="s">
        <v>77</v>
      </c>
      <c s="36" t="s">
        <v>52</v>
      </c>
      <c s="37">
        <v>735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70</v>
      </c>
    </row>
    <row r="25" spans="1:5" ht="12.75">
      <c r="A25" t="s">
        <v>58</v>
      </c>
      <c r="E25" s="39" t="s">
        <v>59</v>
      </c>
    </row>
    <row r="26" spans="1:16" ht="25.5">
      <c r="A26" t="s">
        <v>49</v>
      </c>
      <c s="34" t="s">
        <v>71</v>
      </c>
      <c s="34" t="s">
        <v>79</v>
      </c>
      <c s="35" t="s">
        <v>47</v>
      </c>
      <c s="6" t="s">
        <v>80</v>
      </c>
      <c s="36" t="s">
        <v>69</v>
      </c>
      <c s="37">
        <v>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70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215</v>
      </c>
      <c s="34" t="s">
        <v>445</v>
      </c>
      <c s="35" t="s">
        <v>47</v>
      </c>
      <c s="6" t="s">
        <v>446</v>
      </c>
      <c s="36" t="s">
        <v>69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447</v>
      </c>
    </row>
    <row r="33" spans="1:5" ht="102">
      <c r="A33" t="s">
        <v>58</v>
      </c>
      <c r="E33" s="39" t="s">
        <v>448</v>
      </c>
    </row>
    <row r="34" spans="1:16" ht="12.75">
      <c r="A34" t="s">
        <v>49</v>
      </c>
      <c s="34" t="s">
        <v>273</v>
      </c>
      <c s="34" t="s">
        <v>449</v>
      </c>
      <c s="35" t="s">
        <v>47</v>
      </c>
      <c s="6" t="s">
        <v>450</v>
      </c>
      <c s="36" t="s">
        <v>69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447</v>
      </c>
    </row>
    <row r="37" spans="1:5" ht="12.75">
      <c r="A37" t="s">
        <v>58</v>
      </c>
      <c r="E37" s="39" t="s">
        <v>59</v>
      </c>
    </row>
    <row r="38" spans="1:16" ht="25.5">
      <c r="A38" t="s">
        <v>49</v>
      </c>
      <c s="34" t="s">
        <v>166</v>
      </c>
      <c s="34" t="s">
        <v>82</v>
      </c>
      <c s="35" t="s">
        <v>83</v>
      </c>
      <c s="6" t="s">
        <v>84</v>
      </c>
      <c s="36" t="s">
        <v>85</v>
      </c>
      <c s="37">
        <v>3.4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86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70</v>
      </c>
    </row>
    <row r="41" spans="1:5" ht="165.75">
      <c r="A41" t="s">
        <v>58</v>
      </c>
      <c r="E41" s="39" t="s">
        <v>87</v>
      </c>
    </row>
    <row r="42" spans="1:16" ht="12.75">
      <c r="A42" t="s">
        <v>49</v>
      </c>
      <c s="34" t="s">
        <v>222</v>
      </c>
      <c s="34" t="s">
        <v>89</v>
      </c>
      <c s="35" t="s">
        <v>47</v>
      </c>
      <c s="6" t="s">
        <v>90</v>
      </c>
      <c s="36" t="s">
        <v>91</v>
      </c>
      <c s="37">
        <v>68.3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86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451</v>
      </c>
    </row>
    <row r="45" spans="1:5" ht="216.75">
      <c r="A45" t="s">
        <v>58</v>
      </c>
      <c r="E45" s="39" t="s">
        <v>93</v>
      </c>
    </row>
    <row r="46" spans="1:16" ht="25.5">
      <c r="A46" t="s">
        <v>49</v>
      </c>
      <c s="34" t="s">
        <v>225</v>
      </c>
      <c s="34" t="s">
        <v>95</v>
      </c>
      <c s="35" t="s">
        <v>47</v>
      </c>
      <c s="6" t="s">
        <v>100</v>
      </c>
      <c s="36" t="s">
        <v>91</v>
      </c>
      <c s="37">
        <v>205.8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86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452</v>
      </c>
    </row>
    <row r="49" spans="1:5" ht="229.5">
      <c r="A49" t="s">
        <v>58</v>
      </c>
      <c r="E49" s="39" t="s">
        <v>102</v>
      </c>
    </row>
    <row r="50" spans="1:16" ht="12.75">
      <c r="A50" t="s">
        <v>49</v>
      </c>
      <c s="34" t="s">
        <v>228</v>
      </c>
      <c s="34" t="s">
        <v>104</v>
      </c>
      <c s="35" t="s">
        <v>47</v>
      </c>
      <c s="6" t="s">
        <v>105</v>
      </c>
      <c s="36" t="s">
        <v>91</v>
      </c>
      <c s="37">
        <v>272.4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86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453</v>
      </c>
    </row>
    <row r="53" spans="1:5" ht="153">
      <c r="A53" t="s">
        <v>58</v>
      </c>
      <c r="E53" s="39" t="s">
        <v>107</v>
      </c>
    </row>
    <row r="54" spans="1:16" ht="12.75">
      <c r="A54" t="s">
        <v>49</v>
      </c>
      <c s="34" t="s">
        <v>231</v>
      </c>
      <c s="34" t="s">
        <v>109</v>
      </c>
      <c s="35" t="s">
        <v>47</v>
      </c>
      <c s="6" t="s">
        <v>110</v>
      </c>
      <c s="36" t="s">
        <v>111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86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70</v>
      </c>
    </row>
    <row r="57" spans="1:5" ht="12.75">
      <c r="A57" t="s">
        <v>58</v>
      </c>
      <c r="E57" s="39" t="s">
        <v>112</v>
      </c>
    </row>
    <row r="58" spans="1:16" ht="25.5">
      <c r="A58" t="s">
        <v>49</v>
      </c>
      <c s="34" t="s">
        <v>277</v>
      </c>
      <c s="34" t="s">
        <v>114</v>
      </c>
      <c s="35" t="s">
        <v>47</v>
      </c>
      <c s="6" t="s">
        <v>115</v>
      </c>
      <c s="36" t="s">
        <v>116</v>
      </c>
      <c s="37">
        <v>0.735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86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443</v>
      </c>
    </row>
    <row r="61" spans="1:5" ht="63.75">
      <c r="A61" t="s">
        <v>58</v>
      </c>
      <c r="E61" s="39" t="s">
        <v>117</v>
      </c>
    </row>
    <row r="62" spans="1:16" ht="12.75">
      <c r="A62" t="s">
        <v>49</v>
      </c>
      <c s="34" t="s">
        <v>281</v>
      </c>
      <c s="34" t="s">
        <v>119</v>
      </c>
      <c s="35" t="s">
        <v>47</v>
      </c>
      <c s="6" t="s">
        <v>120</v>
      </c>
      <c s="36" t="s">
        <v>69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86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70</v>
      </c>
    </row>
    <row r="65" spans="1:5" ht="12.75">
      <c r="A65" t="s">
        <v>58</v>
      </c>
      <c r="E65" s="39" t="s">
        <v>121</v>
      </c>
    </row>
    <row r="66" spans="1:16" ht="12.75">
      <c r="A66" t="s">
        <v>49</v>
      </c>
      <c s="34" t="s">
        <v>359</v>
      </c>
      <c s="34" t="s">
        <v>454</v>
      </c>
      <c s="35" t="s">
        <v>47</v>
      </c>
      <c s="6" t="s">
        <v>455</v>
      </c>
      <c s="36" t="s">
        <v>52</v>
      </c>
      <c s="37">
        <v>71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86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456</v>
      </c>
    </row>
    <row r="69" spans="1:5" ht="38.25">
      <c r="A69" t="s">
        <v>58</v>
      </c>
      <c r="E69" s="39" t="s">
        <v>183</v>
      </c>
    </row>
    <row r="70" spans="1:13" ht="12.75">
      <c r="A70" t="s">
        <v>46</v>
      </c>
      <c r="C70" s="31" t="s">
        <v>27</v>
      </c>
      <c r="E70" s="33" t="s">
        <v>126</v>
      </c>
      <c r="J70" s="32">
        <f>0</f>
      </c>
      <c s="32">
        <f>0</f>
      </c>
      <c s="32">
        <f>0+L71+L75+L79+L83+L87+L91+L95+L99+L103+L107+L111+L115+L119+L123+L127+L131+L135+L139+L143+L147+L151+L155+L159</f>
      </c>
      <c s="32">
        <f>0+M71+M75+M79+M83+M87+M91+M95+M99+M103+M107+M111+M115+M119+M123+M127+M131+M135+M139+M143+M147+M151+M155+M159</f>
      </c>
    </row>
    <row r="71" spans="1:16" ht="12.75">
      <c r="A71" t="s">
        <v>49</v>
      </c>
      <c s="34" t="s">
        <v>26</v>
      </c>
      <c s="34" t="s">
        <v>128</v>
      </c>
      <c s="35" t="s">
        <v>47</v>
      </c>
      <c s="6" t="s">
        <v>129</v>
      </c>
      <c s="36" t="s">
        <v>69</v>
      </c>
      <c s="37">
        <v>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55</v>
      </c>
    </row>
    <row r="73" spans="1:5" ht="12.75">
      <c r="A73" s="35" t="s">
        <v>56</v>
      </c>
      <c r="E73" s="40" t="s">
        <v>70</v>
      </c>
    </row>
    <row r="74" spans="1:5" ht="12.75">
      <c r="A74" t="s">
        <v>58</v>
      </c>
      <c r="E74" s="39" t="s">
        <v>59</v>
      </c>
    </row>
    <row r="75" spans="1:16" ht="12.75">
      <c r="A75" t="s">
        <v>49</v>
      </c>
      <c s="34" t="s">
        <v>75</v>
      </c>
      <c s="34" t="s">
        <v>143</v>
      </c>
      <c s="35" t="s">
        <v>47</v>
      </c>
      <c s="6" t="s">
        <v>144</v>
      </c>
      <c s="36" t="s">
        <v>69</v>
      </c>
      <c s="37">
        <v>22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55</v>
      </c>
    </row>
    <row r="77" spans="1:5" ht="12.75">
      <c r="A77" s="35" t="s">
        <v>56</v>
      </c>
      <c r="E77" s="40" t="s">
        <v>70</v>
      </c>
    </row>
    <row r="78" spans="1:5" ht="12.75">
      <c r="A78" t="s">
        <v>58</v>
      </c>
      <c r="E78" s="39" t="s">
        <v>59</v>
      </c>
    </row>
    <row r="79" spans="1:16" ht="12.75">
      <c r="A79" t="s">
        <v>49</v>
      </c>
      <c s="34" t="s">
        <v>78</v>
      </c>
      <c s="34" t="s">
        <v>457</v>
      </c>
      <c s="35" t="s">
        <v>47</v>
      </c>
      <c s="6" t="s">
        <v>458</v>
      </c>
      <c s="36" t="s">
        <v>459</v>
      </c>
      <c s="37">
        <v>5.05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460</v>
      </c>
    </row>
    <row r="82" spans="1:5" ht="12.75">
      <c r="A82" t="s">
        <v>58</v>
      </c>
      <c r="E82" s="39" t="s">
        <v>59</v>
      </c>
    </row>
    <row r="83" spans="1:16" ht="25.5">
      <c r="A83" t="s">
        <v>49</v>
      </c>
      <c s="34" t="s">
        <v>348</v>
      </c>
      <c s="34" t="s">
        <v>461</v>
      </c>
      <c s="35" t="s">
        <v>47</v>
      </c>
      <c s="6" t="s">
        <v>462</v>
      </c>
      <c s="36" t="s">
        <v>52</v>
      </c>
      <c s="37">
        <v>1010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447</v>
      </c>
    </row>
    <row r="86" spans="1:5" ht="63.75">
      <c r="A86" t="s">
        <v>58</v>
      </c>
      <c r="E86" s="39" t="s">
        <v>463</v>
      </c>
    </row>
    <row r="87" spans="1:16" ht="12.75">
      <c r="A87" t="s">
        <v>49</v>
      </c>
      <c s="34" t="s">
        <v>99</v>
      </c>
      <c s="34" t="s">
        <v>464</v>
      </c>
      <c s="35" t="s">
        <v>47</v>
      </c>
      <c s="6" t="s">
        <v>465</v>
      </c>
      <c s="36" t="s">
        <v>52</v>
      </c>
      <c s="37">
        <v>4944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74</v>
      </c>
    </row>
    <row r="90" spans="1:5" ht="12.75">
      <c r="A90" t="s">
        <v>58</v>
      </c>
      <c r="E90" s="39" t="s">
        <v>59</v>
      </c>
    </row>
    <row r="91" spans="1:16" ht="12.75">
      <c r="A91" t="s">
        <v>49</v>
      </c>
      <c s="34" t="s">
        <v>139</v>
      </c>
      <c s="34" t="s">
        <v>466</v>
      </c>
      <c s="35" t="s">
        <v>47</v>
      </c>
      <c s="6" t="s">
        <v>467</v>
      </c>
      <c s="36" t="s">
        <v>69</v>
      </c>
      <c s="37">
        <v>28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74</v>
      </c>
    </row>
    <row r="94" spans="1:5" ht="12.75">
      <c r="A94" t="s">
        <v>58</v>
      </c>
      <c r="E94" s="39" t="s">
        <v>59</v>
      </c>
    </row>
    <row r="95" spans="1:16" ht="12.75">
      <c r="A95" t="s">
        <v>49</v>
      </c>
      <c s="34" t="s">
        <v>142</v>
      </c>
      <c s="34" t="s">
        <v>468</v>
      </c>
      <c s="35" t="s">
        <v>47</v>
      </c>
      <c s="6" t="s">
        <v>469</v>
      </c>
      <c s="36" t="s">
        <v>69</v>
      </c>
      <c s="37">
        <v>9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74</v>
      </c>
    </row>
    <row r="98" spans="1:5" ht="12.75">
      <c r="A98" t="s">
        <v>58</v>
      </c>
      <c r="E98" s="39" t="s">
        <v>59</v>
      </c>
    </row>
    <row r="99" spans="1:16" ht="12.75">
      <c r="A99" t="s">
        <v>49</v>
      </c>
      <c s="34" t="s">
        <v>219</v>
      </c>
      <c s="34" t="s">
        <v>470</v>
      </c>
      <c s="35" t="s">
        <v>47</v>
      </c>
      <c s="6" t="s">
        <v>471</v>
      </c>
      <c s="36" t="s">
        <v>69</v>
      </c>
      <c s="37">
        <v>10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74</v>
      </c>
    </row>
    <row r="102" spans="1:5" ht="12.75">
      <c r="A102" t="s">
        <v>58</v>
      </c>
      <c r="E102" s="39" t="s">
        <v>59</v>
      </c>
    </row>
    <row r="103" spans="1:16" ht="25.5">
      <c r="A103" t="s">
        <v>49</v>
      </c>
      <c s="34" t="s">
        <v>145</v>
      </c>
      <c s="34" t="s">
        <v>472</v>
      </c>
      <c s="35" t="s">
        <v>47</v>
      </c>
      <c s="6" t="s">
        <v>473</v>
      </c>
      <c s="36" t="s">
        <v>69</v>
      </c>
      <c s="37">
        <v>10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74</v>
      </c>
    </row>
    <row r="106" spans="1:5" ht="12.75">
      <c r="A106" t="s">
        <v>58</v>
      </c>
      <c r="E106" s="39" t="s">
        <v>59</v>
      </c>
    </row>
    <row r="107" spans="1:16" ht="12.75">
      <c r="A107" t="s">
        <v>49</v>
      </c>
      <c s="34" t="s">
        <v>148</v>
      </c>
      <c s="34" t="s">
        <v>474</v>
      </c>
      <c s="35" t="s">
        <v>47</v>
      </c>
      <c s="6" t="s">
        <v>475</v>
      </c>
      <c s="36" t="s">
        <v>69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74</v>
      </c>
    </row>
    <row r="110" spans="1:5" ht="12.75">
      <c r="A110" t="s">
        <v>58</v>
      </c>
      <c r="E110" s="39" t="s">
        <v>59</v>
      </c>
    </row>
    <row r="111" spans="1:16" ht="12.75">
      <c r="A111" t="s">
        <v>49</v>
      </c>
      <c s="34" t="s">
        <v>391</v>
      </c>
      <c s="34" t="s">
        <v>476</v>
      </c>
      <c s="35" t="s">
        <v>47</v>
      </c>
      <c s="6" t="s">
        <v>477</v>
      </c>
      <c s="36" t="s">
        <v>69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74</v>
      </c>
    </row>
    <row r="114" spans="1:5" ht="12.75">
      <c r="A114" t="s">
        <v>58</v>
      </c>
      <c r="E114" s="39" t="s">
        <v>59</v>
      </c>
    </row>
    <row r="115" spans="1:16" ht="12.75">
      <c r="A115" t="s">
        <v>49</v>
      </c>
      <c s="34" t="s">
        <v>351</v>
      </c>
      <c s="34" t="s">
        <v>478</v>
      </c>
      <c s="35" t="s">
        <v>47</v>
      </c>
      <c s="6" t="s">
        <v>479</v>
      </c>
      <c s="36" t="s">
        <v>69</v>
      </c>
      <c s="37">
        <v>3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70</v>
      </c>
    </row>
    <row r="118" spans="1:5" ht="12.75">
      <c r="A118" t="s">
        <v>58</v>
      </c>
      <c r="E118" s="39" t="s">
        <v>59</v>
      </c>
    </row>
    <row r="119" spans="1:16" ht="12.75">
      <c r="A119" t="s">
        <v>49</v>
      </c>
      <c s="34" t="s">
        <v>156</v>
      </c>
      <c s="34" t="s">
        <v>480</v>
      </c>
      <c s="35" t="s">
        <v>47</v>
      </c>
      <c s="6" t="s">
        <v>481</v>
      </c>
      <c s="36" t="s">
        <v>69</v>
      </c>
      <c s="37">
        <v>3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70</v>
      </c>
    </row>
    <row r="122" spans="1:5" ht="12.75">
      <c r="A122" t="s">
        <v>58</v>
      </c>
      <c r="E122" s="39" t="s">
        <v>59</v>
      </c>
    </row>
    <row r="123" spans="1:16" ht="12.75">
      <c r="A123" t="s">
        <v>49</v>
      </c>
      <c s="34" t="s">
        <v>355</v>
      </c>
      <c s="34" t="s">
        <v>482</v>
      </c>
      <c s="35" t="s">
        <v>47</v>
      </c>
      <c s="6" t="s">
        <v>483</v>
      </c>
      <c s="36" t="s">
        <v>69</v>
      </c>
      <c s="37">
        <v>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55</v>
      </c>
    </row>
    <row r="125" spans="1:5" ht="12.75">
      <c r="A125" s="35" t="s">
        <v>56</v>
      </c>
      <c r="E125" s="40" t="s">
        <v>447</v>
      </c>
    </row>
    <row r="126" spans="1:5" ht="12.75">
      <c r="A126" t="s">
        <v>58</v>
      </c>
      <c r="E126" s="39" t="s">
        <v>59</v>
      </c>
    </row>
    <row r="127" spans="1:16" ht="12.75">
      <c r="A127" t="s">
        <v>49</v>
      </c>
      <c s="34" t="s">
        <v>160</v>
      </c>
      <c s="34" t="s">
        <v>484</v>
      </c>
      <c s="35" t="s">
        <v>47</v>
      </c>
      <c s="6" t="s">
        <v>485</v>
      </c>
      <c s="36" t="s">
        <v>69</v>
      </c>
      <c s="37">
        <v>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55</v>
      </c>
    </row>
    <row r="129" spans="1:5" ht="12.75">
      <c r="A129" s="35" t="s">
        <v>56</v>
      </c>
      <c r="E129" s="40" t="s">
        <v>447</v>
      </c>
    </row>
    <row r="130" spans="1:5" ht="12.75">
      <c r="A130" t="s">
        <v>58</v>
      </c>
      <c r="E130" s="39" t="s">
        <v>59</v>
      </c>
    </row>
    <row r="131" spans="1:16" ht="12.75">
      <c r="A131" t="s">
        <v>49</v>
      </c>
      <c s="34" t="s">
        <v>163</v>
      </c>
      <c s="34" t="s">
        <v>486</v>
      </c>
      <c s="35" t="s">
        <v>47</v>
      </c>
      <c s="6" t="s">
        <v>487</v>
      </c>
      <c s="36" t="s">
        <v>69</v>
      </c>
      <c s="37">
        <v>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55</v>
      </c>
    </row>
    <row r="133" spans="1:5" ht="12.75">
      <c r="A133" s="35" t="s">
        <v>56</v>
      </c>
      <c r="E133" s="40" t="s">
        <v>447</v>
      </c>
    </row>
    <row r="134" spans="1:5" ht="12.75">
      <c r="A134" t="s">
        <v>58</v>
      </c>
      <c r="E134" s="39" t="s">
        <v>59</v>
      </c>
    </row>
    <row r="135" spans="1:16" ht="12.75">
      <c r="A135" t="s">
        <v>49</v>
      </c>
      <c s="34" t="s">
        <v>426</v>
      </c>
      <c s="34" t="s">
        <v>206</v>
      </c>
      <c s="35" t="s">
        <v>47</v>
      </c>
      <c s="6" t="s">
        <v>207</v>
      </c>
      <c s="36" t="s">
        <v>208</v>
      </c>
      <c s="37">
        <v>30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86</v>
      </c>
      <c>
        <f>(M135*21)/100</f>
      </c>
      <c t="s">
        <v>27</v>
      </c>
    </row>
    <row r="136" spans="1:5" ht="12.75">
      <c r="A136" s="35" t="s">
        <v>54</v>
      </c>
      <c r="E136" s="39" t="s">
        <v>55</v>
      </c>
    </row>
    <row r="137" spans="1:5" ht="12.75">
      <c r="A137" s="35" t="s">
        <v>56</v>
      </c>
      <c r="E137" s="40" t="s">
        <v>70</v>
      </c>
    </row>
    <row r="138" spans="1:5" ht="38.25">
      <c r="A138" t="s">
        <v>58</v>
      </c>
      <c r="E138" s="39" t="s">
        <v>209</v>
      </c>
    </row>
    <row r="139" spans="1:16" ht="12.75">
      <c r="A139" t="s">
        <v>49</v>
      </c>
      <c s="34" t="s">
        <v>362</v>
      </c>
      <c s="34" t="s">
        <v>211</v>
      </c>
      <c s="35" t="s">
        <v>47</v>
      </c>
      <c s="6" t="s">
        <v>212</v>
      </c>
      <c s="36" t="s">
        <v>208</v>
      </c>
      <c s="37">
        <v>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86</v>
      </c>
      <c>
        <f>(M139*21)/100</f>
      </c>
      <c t="s">
        <v>27</v>
      </c>
    </row>
    <row r="140" spans="1:5" ht="12.75">
      <c r="A140" s="35" t="s">
        <v>54</v>
      </c>
      <c r="E140" s="39" t="s">
        <v>55</v>
      </c>
    </row>
    <row r="141" spans="1:5" ht="12.75">
      <c r="A141" s="35" t="s">
        <v>56</v>
      </c>
      <c r="E141" s="40" t="s">
        <v>70</v>
      </c>
    </row>
    <row r="142" spans="1:5" ht="38.25">
      <c r="A142" t="s">
        <v>58</v>
      </c>
      <c r="E142" s="39" t="s">
        <v>213</v>
      </c>
    </row>
    <row r="143" spans="1:16" ht="12.75">
      <c r="A143" t="s">
        <v>49</v>
      </c>
      <c s="34" t="s">
        <v>290</v>
      </c>
      <c s="34" t="s">
        <v>488</v>
      </c>
      <c s="35" t="s">
        <v>47</v>
      </c>
      <c s="6" t="s">
        <v>489</v>
      </c>
      <c s="36" t="s">
        <v>52</v>
      </c>
      <c s="37">
        <v>4944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86</v>
      </c>
      <c>
        <f>(M143*21)/100</f>
      </c>
      <c t="s">
        <v>27</v>
      </c>
    </row>
    <row r="144" spans="1:5" ht="12.75">
      <c r="A144" s="35" t="s">
        <v>54</v>
      </c>
      <c r="E144" s="39" t="s">
        <v>55</v>
      </c>
    </row>
    <row r="145" spans="1:5" ht="12.75">
      <c r="A145" s="35" t="s">
        <v>56</v>
      </c>
      <c r="E145" s="40" t="s">
        <v>490</v>
      </c>
    </row>
    <row r="146" spans="1:5" ht="76.5">
      <c r="A146" t="s">
        <v>58</v>
      </c>
      <c r="E146" s="39" t="s">
        <v>491</v>
      </c>
    </row>
    <row r="147" spans="1:16" ht="12.75">
      <c r="A147" t="s">
        <v>49</v>
      </c>
      <c s="34" t="s">
        <v>294</v>
      </c>
      <c s="34" t="s">
        <v>492</v>
      </c>
      <c s="35" t="s">
        <v>47</v>
      </c>
      <c s="6" t="s">
        <v>493</v>
      </c>
      <c s="36" t="s">
        <v>494</v>
      </c>
      <c s="37">
        <v>5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86</v>
      </c>
      <c>
        <f>(M147*21)/100</f>
      </c>
      <c t="s">
        <v>27</v>
      </c>
    </row>
    <row r="148" spans="1:5" ht="12.75">
      <c r="A148" s="35" t="s">
        <v>54</v>
      </c>
      <c r="E148" s="39" t="s">
        <v>55</v>
      </c>
    </row>
    <row r="149" spans="1:5" ht="12.75">
      <c r="A149" s="35" t="s">
        <v>56</v>
      </c>
      <c r="E149" s="40" t="s">
        <v>70</v>
      </c>
    </row>
    <row r="150" spans="1:5" ht="76.5">
      <c r="A150" t="s">
        <v>58</v>
      </c>
      <c r="E150" s="39" t="s">
        <v>495</v>
      </c>
    </row>
    <row r="151" spans="1:16" ht="12.75">
      <c r="A151" t="s">
        <v>49</v>
      </c>
      <c s="34" t="s">
        <v>297</v>
      </c>
      <c s="34" t="s">
        <v>496</v>
      </c>
      <c s="35" t="s">
        <v>47</v>
      </c>
      <c s="6" t="s">
        <v>497</v>
      </c>
      <c s="36" t="s">
        <v>52</v>
      </c>
      <c s="37">
        <v>4944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86</v>
      </c>
      <c>
        <f>(M151*21)/100</f>
      </c>
      <c t="s">
        <v>27</v>
      </c>
    </row>
    <row r="152" spans="1:5" ht="12.75">
      <c r="A152" s="35" t="s">
        <v>54</v>
      </c>
      <c r="E152" s="39" t="s">
        <v>55</v>
      </c>
    </row>
    <row r="153" spans="1:5" ht="12.75">
      <c r="A153" s="35" t="s">
        <v>56</v>
      </c>
      <c r="E153" s="40" t="s">
        <v>70</v>
      </c>
    </row>
    <row r="154" spans="1:5" ht="76.5">
      <c r="A154" t="s">
        <v>58</v>
      </c>
      <c r="E154" s="39" t="s">
        <v>498</v>
      </c>
    </row>
    <row r="155" spans="1:16" ht="12.75">
      <c r="A155" t="s">
        <v>49</v>
      </c>
      <c s="34" t="s">
        <v>300</v>
      </c>
      <c s="34" t="s">
        <v>499</v>
      </c>
      <c s="35" t="s">
        <v>47</v>
      </c>
      <c s="6" t="s">
        <v>500</v>
      </c>
      <c s="36" t="s">
        <v>69</v>
      </c>
      <c s="37">
        <v>28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86</v>
      </c>
      <c>
        <f>(M155*21)/100</f>
      </c>
      <c t="s">
        <v>27</v>
      </c>
    </row>
    <row r="156" spans="1:5" ht="12.75">
      <c r="A156" s="35" t="s">
        <v>54</v>
      </c>
      <c r="E156" s="39" t="s">
        <v>55</v>
      </c>
    </row>
    <row r="157" spans="1:5" ht="12.75">
      <c r="A157" s="35" t="s">
        <v>56</v>
      </c>
      <c r="E157" s="40" t="s">
        <v>74</v>
      </c>
    </row>
    <row r="158" spans="1:5" ht="102">
      <c r="A158" t="s">
        <v>58</v>
      </c>
      <c r="E158" s="39" t="s">
        <v>501</v>
      </c>
    </row>
    <row r="159" spans="1:16" ht="12.75">
      <c r="A159" t="s">
        <v>49</v>
      </c>
      <c s="34" t="s">
        <v>303</v>
      </c>
      <c s="34" t="s">
        <v>502</v>
      </c>
      <c s="35" t="s">
        <v>47</v>
      </c>
      <c s="6" t="s">
        <v>503</v>
      </c>
      <c s="36" t="s">
        <v>69</v>
      </c>
      <c s="37">
        <v>9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86</v>
      </c>
      <c>
        <f>(M159*21)/100</f>
      </c>
      <c t="s">
        <v>27</v>
      </c>
    </row>
    <row r="160" spans="1:5" ht="12.75">
      <c r="A160" s="35" t="s">
        <v>54</v>
      </c>
      <c r="E160" s="39" t="s">
        <v>55</v>
      </c>
    </row>
    <row r="161" spans="1:5" ht="12.75">
      <c r="A161" s="35" t="s">
        <v>56</v>
      </c>
      <c r="E161" s="40" t="s">
        <v>74</v>
      </c>
    </row>
    <row r="162" spans="1:5" ht="102">
      <c r="A162" t="s">
        <v>58</v>
      </c>
      <c r="E162" s="39" t="s">
        <v>501</v>
      </c>
    </row>
    <row r="163" spans="1:13" ht="12.75">
      <c r="A163" t="s">
        <v>46</v>
      </c>
      <c r="C163" s="31" t="s">
        <v>346</v>
      </c>
      <c r="E163" s="33" t="s">
        <v>347</v>
      </c>
      <c r="J163" s="32">
        <f>0</f>
      </c>
      <c s="32">
        <f>0</f>
      </c>
      <c s="32">
        <f>0+L164+L168+L172+L176+L180+L184</f>
      </c>
      <c s="32">
        <f>0+M164+M168+M172+M176+M180+M184</f>
      </c>
    </row>
    <row r="164" spans="1:16" ht="25.5">
      <c r="A164" t="s">
        <v>49</v>
      </c>
      <c s="34" t="s">
        <v>130</v>
      </c>
      <c s="34" t="s">
        <v>504</v>
      </c>
      <c s="35" t="s">
        <v>47</v>
      </c>
      <c s="6" t="s">
        <v>505</v>
      </c>
      <c s="36" t="s">
        <v>52</v>
      </c>
      <c s="37">
        <v>152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53</v>
      </c>
      <c>
        <f>(M164*21)/100</f>
      </c>
      <c t="s">
        <v>27</v>
      </c>
    </row>
    <row r="165" spans="1:5" ht="12.75">
      <c r="A165" s="35" t="s">
        <v>54</v>
      </c>
      <c r="E165" s="39" t="s">
        <v>55</v>
      </c>
    </row>
    <row r="166" spans="1:5" ht="12.75">
      <c r="A166" s="35" t="s">
        <v>56</v>
      </c>
      <c r="E166" s="40" t="s">
        <v>70</v>
      </c>
    </row>
    <row r="167" spans="1:5" ht="12.75">
      <c r="A167" t="s">
        <v>58</v>
      </c>
      <c r="E167" s="39" t="s">
        <v>59</v>
      </c>
    </row>
    <row r="168" spans="1:16" ht="12.75">
      <c r="A168" t="s">
        <v>49</v>
      </c>
      <c s="34" t="s">
        <v>136</v>
      </c>
      <c s="34" t="s">
        <v>506</v>
      </c>
      <c s="35" t="s">
        <v>47</v>
      </c>
      <c s="6" t="s">
        <v>507</v>
      </c>
      <c s="36" t="s">
        <v>52</v>
      </c>
      <c s="37">
        <v>124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53</v>
      </c>
      <c>
        <f>(M168*21)/100</f>
      </c>
      <c t="s">
        <v>27</v>
      </c>
    </row>
    <row r="169" spans="1:5" ht="12.75">
      <c r="A169" s="35" t="s">
        <v>54</v>
      </c>
      <c r="E169" s="39" t="s">
        <v>55</v>
      </c>
    </row>
    <row r="170" spans="1:5" ht="12.75">
      <c r="A170" s="35" t="s">
        <v>56</v>
      </c>
      <c r="E170" s="40" t="s">
        <v>70</v>
      </c>
    </row>
    <row r="171" spans="1:5" ht="12.75">
      <c r="A171" t="s">
        <v>58</v>
      </c>
      <c r="E171" s="39" t="s">
        <v>59</v>
      </c>
    </row>
    <row r="172" spans="1:16" ht="12.75">
      <c r="A172" t="s">
        <v>49</v>
      </c>
      <c s="34" t="s">
        <v>151</v>
      </c>
      <c s="34" t="s">
        <v>508</v>
      </c>
      <c s="35" t="s">
        <v>47</v>
      </c>
      <c s="6" t="s">
        <v>509</v>
      </c>
      <c s="36" t="s">
        <v>69</v>
      </c>
      <c s="37">
        <v>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53</v>
      </c>
      <c>
        <f>(M172*21)/100</f>
      </c>
      <c t="s">
        <v>27</v>
      </c>
    </row>
    <row r="173" spans="1:5" ht="12.75">
      <c r="A173" s="35" t="s">
        <v>54</v>
      </c>
      <c r="E173" s="39" t="s">
        <v>55</v>
      </c>
    </row>
    <row r="174" spans="1:5" ht="12.75">
      <c r="A174" s="35" t="s">
        <v>56</v>
      </c>
      <c r="E174" s="40" t="s">
        <v>70</v>
      </c>
    </row>
    <row r="175" spans="1:5" ht="12.75">
      <c r="A175" t="s">
        <v>58</v>
      </c>
      <c r="E175" s="39" t="s">
        <v>59</v>
      </c>
    </row>
    <row r="176" spans="1:16" ht="25.5">
      <c r="A176" t="s">
        <v>49</v>
      </c>
      <c s="34" t="s">
        <v>169</v>
      </c>
      <c s="34" t="s">
        <v>510</v>
      </c>
      <c s="35" t="s">
        <v>511</v>
      </c>
      <c s="6" t="s">
        <v>512</v>
      </c>
      <c s="36" t="s">
        <v>85</v>
      </c>
      <c s="37">
        <v>0.052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86</v>
      </c>
      <c>
        <f>(M176*21)/100</f>
      </c>
      <c t="s">
        <v>27</v>
      </c>
    </row>
    <row r="177" spans="1:5" ht="12.75">
      <c r="A177" s="35" t="s">
        <v>54</v>
      </c>
      <c r="E177" s="39" t="s">
        <v>55</v>
      </c>
    </row>
    <row r="178" spans="1:5" ht="12.75">
      <c r="A178" s="35" t="s">
        <v>56</v>
      </c>
      <c r="E178" s="40" t="s">
        <v>70</v>
      </c>
    </row>
    <row r="179" spans="1:5" ht="165.75">
      <c r="A179" t="s">
        <v>58</v>
      </c>
      <c r="E179" s="39" t="s">
        <v>87</v>
      </c>
    </row>
    <row r="180" spans="1:16" ht="38.25">
      <c r="A180" t="s">
        <v>49</v>
      </c>
      <c s="34" t="s">
        <v>172</v>
      </c>
      <c s="34" t="s">
        <v>373</v>
      </c>
      <c s="35" t="s">
        <v>374</v>
      </c>
      <c s="6" t="s">
        <v>375</v>
      </c>
      <c s="36" t="s">
        <v>85</v>
      </c>
      <c s="37">
        <v>0.232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86</v>
      </c>
      <c>
        <f>(M180*21)/100</f>
      </c>
      <c t="s">
        <v>27</v>
      </c>
    </row>
    <row r="181" spans="1:5" ht="12.75">
      <c r="A181" s="35" t="s">
        <v>54</v>
      </c>
      <c r="E181" s="39" t="s">
        <v>55</v>
      </c>
    </row>
    <row r="182" spans="1:5" ht="12.75">
      <c r="A182" s="35" t="s">
        <v>56</v>
      </c>
      <c r="E182" s="40" t="s">
        <v>70</v>
      </c>
    </row>
    <row r="183" spans="1:5" ht="165.75">
      <c r="A183" t="s">
        <v>58</v>
      </c>
      <c r="E183" s="39" t="s">
        <v>87</v>
      </c>
    </row>
    <row r="184" spans="1:16" ht="12.75">
      <c r="A184" t="s">
        <v>49</v>
      </c>
      <c s="34" t="s">
        <v>284</v>
      </c>
      <c s="34" t="s">
        <v>513</v>
      </c>
      <c s="35" t="s">
        <v>47</v>
      </c>
      <c s="6" t="s">
        <v>514</v>
      </c>
      <c s="36" t="s">
        <v>69</v>
      </c>
      <c s="37">
        <v>1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86</v>
      </c>
      <c>
        <f>(M184*21)/100</f>
      </c>
      <c t="s">
        <v>27</v>
      </c>
    </row>
    <row r="185" spans="1:5" ht="12.75">
      <c r="A185" s="35" t="s">
        <v>54</v>
      </c>
      <c r="E185" s="39" t="s">
        <v>55</v>
      </c>
    </row>
    <row r="186" spans="1:5" ht="12.75">
      <c r="A186" s="35" t="s">
        <v>56</v>
      </c>
      <c r="E186" s="40" t="s">
        <v>70</v>
      </c>
    </row>
    <row r="187" spans="1:5" ht="12.75">
      <c r="A187" t="s">
        <v>58</v>
      </c>
      <c r="E187" s="39" t="s">
        <v>514</v>
      </c>
    </row>
    <row r="188" spans="1:13" ht="12.75">
      <c r="A188" t="s">
        <v>46</v>
      </c>
      <c r="C188" s="31" t="s">
        <v>20</v>
      </c>
      <c r="E188" s="33" t="s">
        <v>390</v>
      </c>
      <c r="J188" s="32">
        <f>0</f>
      </c>
      <c s="32">
        <f>0</f>
      </c>
      <c s="32">
        <f>0+L189+L193</f>
      </c>
      <c s="32">
        <f>0+M189+M193</f>
      </c>
    </row>
    <row r="189" spans="1:16" ht="12.75">
      <c r="A189" t="s">
        <v>49</v>
      </c>
      <c s="34" t="s">
        <v>234</v>
      </c>
      <c s="34" t="s">
        <v>409</v>
      </c>
      <c s="35" t="s">
        <v>47</v>
      </c>
      <c s="6" t="s">
        <v>410</v>
      </c>
      <c s="36" t="s">
        <v>394</v>
      </c>
      <c s="37">
        <v>32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86</v>
      </c>
      <c>
        <f>(M189*21)/100</f>
      </c>
      <c t="s">
        <v>27</v>
      </c>
    </row>
    <row r="190" spans="1:5" ht="12.75">
      <c r="A190" s="35" t="s">
        <v>54</v>
      </c>
      <c r="E190" s="39" t="s">
        <v>55</v>
      </c>
    </row>
    <row r="191" spans="1:5" ht="12.75">
      <c r="A191" s="35" t="s">
        <v>56</v>
      </c>
      <c r="E191" s="40" t="s">
        <v>70</v>
      </c>
    </row>
    <row r="192" spans="1:5" ht="12.75">
      <c r="A192" t="s">
        <v>58</v>
      </c>
      <c r="E192" s="39" t="s">
        <v>411</v>
      </c>
    </row>
    <row r="193" spans="1:16" ht="12.75">
      <c r="A193" t="s">
        <v>49</v>
      </c>
      <c s="34" t="s">
        <v>287</v>
      </c>
      <c s="34" t="s">
        <v>421</v>
      </c>
      <c s="35" t="s">
        <v>47</v>
      </c>
      <c s="6" t="s">
        <v>422</v>
      </c>
      <c s="36" t="s">
        <v>394</v>
      </c>
      <c s="37">
        <v>86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86</v>
      </c>
      <c>
        <f>(M193*21)/100</f>
      </c>
      <c t="s">
        <v>27</v>
      </c>
    </row>
    <row r="194" spans="1:5" ht="12.75">
      <c r="A194" s="35" t="s">
        <v>54</v>
      </c>
      <c r="E194" s="39" t="s">
        <v>55</v>
      </c>
    </row>
    <row r="195" spans="1:5" ht="12.75">
      <c r="A195" s="35" t="s">
        <v>56</v>
      </c>
      <c r="E195" s="40" t="s">
        <v>70</v>
      </c>
    </row>
    <row r="196" spans="1:5" ht="38.25">
      <c r="A196" t="s">
        <v>58</v>
      </c>
      <c r="E196" s="39" t="s">
        <v>423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515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515</v>
      </c>
      <c r="E4" s="26" t="s">
        <v>516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COUNTIFS(L8:L128,"=0",A8:A128,"P")+COUNTIFS(L8:L128,"",A8:A128,"P")+SUM(Q8:Q128)</f>
      </c>
    </row>
    <row r="8" spans="1:13" ht="12.75">
      <c r="A8" t="s">
        <v>44</v>
      </c>
      <c r="C8" s="28" t="s">
        <v>519</v>
      </c>
      <c r="E8" s="30" t="s">
        <v>518</v>
      </c>
      <c r="J8" s="29">
        <f>0+J9+J94+J123</f>
      </c>
      <c s="29">
        <f>0+K9+K94+K123</f>
      </c>
      <c s="29">
        <f>0+L9+L94+L123</f>
      </c>
      <c s="29">
        <f>0+M9+M94+M123</f>
      </c>
    </row>
    <row r="9" spans="1:13" ht="12.75">
      <c r="A9" t="s">
        <v>46</v>
      </c>
      <c r="C9" s="31" t="s">
        <v>47</v>
      </c>
      <c r="E9" s="33" t="s">
        <v>520</v>
      </c>
      <c r="J9" s="32">
        <f>0</f>
      </c>
      <c s="32">
        <f>0</f>
      </c>
      <c s="32">
        <f>0+L10+L14+L18+L22+L26+L30+L34+L38+L42+L46+L50+L54+L58+L62+L66+L70+L74+L78+L82+L86+L90</f>
      </c>
      <c s="32">
        <f>0+M10+M14+M18+M22+M26+M30+M34+M38+M42+M46+M50+M54+M58+M62+M66+M70+M74+M78+M82+M86+M90</f>
      </c>
    </row>
    <row r="10" spans="1:16" ht="12.75">
      <c r="A10" t="s">
        <v>49</v>
      </c>
      <c s="34" t="s">
        <v>47</v>
      </c>
      <c s="34" t="s">
        <v>521</v>
      </c>
      <c s="35" t="s">
        <v>47</v>
      </c>
      <c s="6" t="s">
        <v>522</v>
      </c>
      <c s="36" t="s">
        <v>69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70</v>
      </c>
    </row>
    <row r="13" spans="1:5" ht="12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523</v>
      </c>
      <c s="35" t="s">
        <v>47</v>
      </c>
      <c s="6" t="s">
        <v>524</v>
      </c>
      <c s="36" t="s">
        <v>69</v>
      </c>
      <c s="37">
        <v>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70</v>
      </c>
    </row>
    <row r="17" spans="1:5" ht="12.75">
      <c r="A17" t="s">
        <v>58</v>
      </c>
      <c r="E17" s="39" t="s">
        <v>59</v>
      </c>
    </row>
    <row r="18" spans="1:16" ht="25.5">
      <c r="A18" t="s">
        <v>49</v>
      </c>
      <c s="34" t="s">
        <v>26</v>
      </c>
      <c s="34" t="s">
        <v>525</v>
      </c>
      <c s="35" t="s">
        <v>47</v>
      </c>
      <c s="6" t="s">
        <v>526</v>
      </c>
      <c s="36" t="s">
        <v>64</v>
      </c>
      <c s="37">
        <v>30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70</v>
      </c>
    </row>
    <row r="21" spans="1:5" ht="114.75">
      <c r="A21" t="s">
        <v>58</v>
      </c>
      <c r="E21" s="39" t="s">
        <v>527</v>
      </c>
    </row>
    <row r="22" spans="1:16" ht="12.75">
      <c r="A22" t="s">
        <v>49</v>
      </c>
      <c s="34" t="s">
        <v>127</v>
      </c>
      <c s="34" t="s">
        <v>528</v>
      </c>
      <c s="35" t="s">
        <v>47</v>
      </c>
      <c s="6" t="s">
        <v>529</v>
      </c>
      <c s="36" t="s">
        <v>69</v>
      </c>
      <c s="37">
        <v>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70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348</v>
      </c>
      <c s="34" t="s">
        <v>530</v>
      </c>
      <c s="35" t="s">
        <v>47</v>
      </c>
      <c s="6" t="s">
        <v>531</v>
      </c>
      <c s="36" t="s">
        <v>111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86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532</v>
      </c>
    </row>
    <row r="29" spans="1:5" ht="38.25">
      <c r="A29" t="s">
        <v>58</v>
      </c>
      <c r="E29" s="39" t="s">
        <v>533</v>
      </c>
    </row>
    <row r="30" spans="1:16" ht="12.75">
      <c r="A30" t="s">
        <v>49</v>
      </c>
      <c s="34" t="s">
        <v>130</v>
      </c>
      <c s="34" t="s">
        <v>534</v>
      </c>
      <c s="35" t="s">
        <v>47</v>
      </c>
      <c s="6" t="s">
        <v>535</v>
      </c>
      <c s="36" t="s">
        <v>64</v>
      </c>
      <c s="37">
        <v>132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86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532</v>
      </c>
    </row>
    <row r="33" spans="1:5" ht="25.5">
      <c r="A33" t="s">
        <v>58</v>
      </c>
      <c r="E33" s="39" t="s">
        <v>536</v>
      </c>
    </row>
    <row r="34" spans="1:16" ht="12.75">
      <c r="A34" t="s">
        <v>49</v>
      </c>
      <c s="34" t="s">
        <v>99</v>
      </c>
      <c s="34" t="s">
        <v>537</v>
      </c>
      <c s="35" t="s">
        <v>47</v>
      </c>
      <c s="6" t="s">
        <v>538</v>
      </c>
      <c s="36" t="s">
        <v>91</v>
      </c>
      <c s="37">
        <v>107.2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86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539</v>
      </c>
    </row>
    <row r="37" spans="1:5" ht="25.5">
      <c r="A37" t="s">
        <v>58</v>
      </c>
      <c r="E37" s="39" t="s">
        <v>540</v>
      </c>
    </row>
    <row r="38" spans="1:16" ht="12.75">
      <c r="A38" t="s">
        <v>49</v>
      </c>
      <c s="34" t="s">
        <v>136</v>
      </c>
      <c s="34" t="s">
        <v>541</v>
      </c>
      <c s="35" t="s">
        <v>47</v>
      </c>
      <c s="6" t="s">
        <v>542</v>
      </c>
      <c s="36" t="s">
        <v>91</v>
      </c>
      <c s="37">
        <v>14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86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539</v>
      </c>
    </row>
    <row r="41" spans="1:5" ht="25.5">
      <c r="A41" t="s">
        <v>58</v>
      </c>
      <c r="E41" s="39" t="s">
        <v>540</v>
      </c>
    </row>
    <row r="42" spans="1:16" ht="12.75">
      <c r="A42" t="s">
        <v>49</v>
      </c>
      <c s="34" t="s">
        <v>139</v>
      </c>
      <c s="34" t="s">
        <v>543</v>
      </c>
      <c s="35" t="s">
        <v>47</v>
      </c>
      <c s="6" t="s">
        <v>544</v>
      </c>
      <c s="36" t="s">
        <v>52</v>
      </c>
      <c s="37">
        <v>35.6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86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545</v>
      </c>
    </row>
    <row r="45" spans="1:5" ht="204">
      <c r="A45" t="s">
        <v>58</v>
      </c>
      <c r="E45" s="39" t="s">
        <v>546</v>
      </c>
    </row>
    <row r="46" spans="1:16" ht="25.5">
      <c r="A46" t="s">
        <v>49</v>
      </c>
      <c s="34" t="s">
        <v>142</v>
      </c>
      <c s="34" t="s">
        <v>547</v>
      </c>
      <c s="35" t="s">
        <v>47</v>
      </c>
      <c s="6" t="s">
        <v>548</v>
      </c>
      <c s="36" t="s">
        <v>52</v>
      </c>
      <c s="37">
        <v>32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86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549</v>
      </c>
    </row>
    <row r="49" spans="1:5" ht="204">
      <c r="A49" t="s">
        <v>58</v>
      </c>
      <c r="E49" s="39" t="s">
        <v>550</v>
      </c>
    </row>
    <row r="50" spans="1:16" ht="25.5">
      <c r="A50" t="s">
        <v>49</v>
      </c>
      <c s="34" t="s">
        <v>215</v>
      </c>
      <c s="34" t="s">
        <v>551</v>
      </c>
      <c s="35" t="s">
        <v>47</v>
      </c>
      <c s="6" t="s">
        <v>552</v>
      </c>
      <c s="36" t="s">
        <v>52</v>
      </c>
      <c s="37">
        <v>528.525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86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532</v>
      </c>
    </row>
    <row r="53" spans="1:5" ht="63.75">
      <c r="A53" t="s">
        <v>58</v>
      </c>
      <c r="E53" s="39" t="s">
        <v>553</v>
      </c>
    </row>
    <row r="54" spans="1:16" ht="25.5">
      <c r="A54" t="s">
        <v>49</v>
      </c>
      <c s="34" t="s">
        <v>273</v>
      </c>
      <c s="34" t="s">
        <v>554</v>
      </c>
      <c s="35" t="s">
        <v>47</v>
      </c>
      <c s="6" t="s">
        <v>555</v>
      </c>
      <c s="36" t="s">
        <v>52</v>
      </c>
      <c s="37">
        <v>163.675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86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70</v>
      </c>
    </row>
    <row r="57" spans="1:5" ht="102">
      <c r="A57" t="s">
        <v>58</v>
      </c>
      <c r="E57" s="39" t="s">
        <v>556</v>
      </c>
    </row>
    <row r="58" spans="1:16" ht="12.75">
      <c r="A58" t="s">
        <v>49</v>
      </c>
      <c s="34" t="s">
        <v>219</v>
      </c>
      <c s="34" t="s">
        <v>557</v>
      </c>
      <c s="35" t="s">
        <v>47</v>
      </c>
      <c s="6" t="s">
        <v>558</v>
      </c>
      <c s="36" t="s">
        <v>69</v>
      </c>
      <c s="37">
        <v>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86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549</v>
      </c>
    </row>
    <row r="61" spans="1:5" ht="178.5">
      <c r="A61" t="s">
        <v>58</v>
      </c>
      <c r="E61" s="39" t="s">
        <v>559</v>
      </c>
    </row>
    <row r="62" spans="1:16" ht="12.75">
      <c r="A62" t="s">
        <v>49</v>
      </c>
      <c s="34" t="s">
        <v>145</v>
      </c>
      <c s="34" t="s">
        <v>560</v>
      </c>
      <c s="35" t="s">
        <v>47</v>
      </c>
      <c s="6" t="s">
        <v>561</v>
      </c>
      <c s="36" t="s">
        <v>69</v>
      </c>
      <c s="37">
        <v>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86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549</v>
      </c>
    </row>
    <row r="65" spans="1:5" ht="102">
      <c r="A65" t="s">
        <v>58</v>
      </c>
      <c r="E65" s="39" t="s">
        <v>562</v>
      </c>
    </row>
    <row r="66" spans="1:16" ht="12.75">
      <c r="A66" t="s">
        <v>49</v>
      </c>
      <c s="34" t="s">
        <v>148</v>
      </c>
      <c s="34" t="s">
        <v>563</v>
      </c>
      <c s="35" t="s">
        <v>47</v>
      </c>
      <c s="6" t="s">
        <v>564</v>
      </c>
      <c s="36" t="s">
        <v>52</v>
      </c>
      <c s="37">
        <v>163.75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86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70</v>
      </c>
    </row>
    <row r="69" spans="1:5" ht="102">
      <c r="A69" t="s">
        <v>58</v>
      </c>
      <c r="E69" s="39" t="s">
        <v>565</v>
      </c>
    </row>
    <row r="70" spans="1:16" ht="12.75">
      <c r="A70" t="s">
        <v>49</v>
      </c>
      <c s="34" t="s">
        <v>391</v>
      </c>
      <c s="34" t="s">
        <v>566</v>
      </c>
      <c s="35" t="s">
        <v>47</v>
      </c>
      <c s="6" t="s">
        <v>567</v>
      </c>
      <c s="36" t="s">
        <v>69</v>
      </c>
      <c s="37">
        <v>12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86</v>
      </c>
      <c>
        <f>(M70*21)/100</f>
      </c>
      <c t="s">
        <v>27</v>
      </c>
    </row>
    <row r="71" spans="1:5" ht="12.75">
      <c r="A71" s="35" t="s">
        <v>54</v>
      </c>
      <c r="E71" s="39" t="s">
        <v>55</v>
      </c>
    </row>
    <row r="72" spans="1:5" ht="12.75">
      <c r="A72" s="35" t="s">
        <v>56</v>
      </c>
      <c r="E72" s="40" t="s">
        <v>549</v>
      </c>
    </row>
    <row r="73" spans="1:5" ht="51">
      <c r="A73" t="s">
        <v>58</v>
      </c>
      <c r="E73" s="39" t="s">
        <v>568</v>
      </c>
    </row>
    <row r="74" spans="1:16" ht="12.75">
      <c r="A74" t="s">
        <v>49</v>
      </c>
      <c s="34" t="s">
        <v>151</v>
      </c>
      <c s="34" t="s">
        <v>569</v>
      </c>
      <c s="35" t="s">
        <v>47</v>
      </c>
      <c s="6" t="s">
        <v>570</v>
      </c>
      <c s="36" t="s">
        <v>111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86</v>
      </c>
      <c>
        <f>(M74*21)/100</f>
      </c>
      <c t="s">
        <v>27</v>
      </c>
    </row>
    <row r="75" spans="1:5" ht="12.75">
      <c r="A75" s="35" t="s">
        <v>54</v>
      </c>
      <c r="E75" s="39" t="s">
        <v>55</v>
      </c>
    </row>
    <row r="76" spans="1:5" ht="12.75">
      <c r="A76" s="35" t="s">
        <v>56</v>
      </c>
      <c r="E76" s="40" t="s">
        <v>70</v>
      </c>
    </row>
    <row r="77" spans="1:5" ht="12.75">
      <c r="A77" t="s">
        <v>58</v>
      </c>
      <c r="E77" s="39" t="s">
        <v>571</v>
      </c>
    </row>
    <row r="78" spans="1:16" ht="25.5">
      <c r="A78" t="s">
        <v>49</v>
      </c>
      <c s="34" t="s">
        <v>156</v>
      </c>
      <c s="34" t="s">
        <v>572</v>
      </c>
      <c s="35" t="s">
        <v>47</v>
      </c>
      <c s="6" t="s">
        <v>573</v>
      </c>
      <c s="36" t="s">
        <v>574</v>
      </c>
      <c s="37">
        <v>12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86</v>
      </c>
      <c>
        <f>(M78*21)/100</f>
      </c>
      <c t="s">
        <v>27</v>
      </c>
    </row>
    <row r="79" spans="1:5" ht="12.75">
      <c r="A79" s="35" t="s">
        <v>54</v>
      </c>
      <c r="E79" s="39" t="s">
        <v>55</v>
      </c>
    </row>
    <row r="80" spans="1:5" ht="12.75">
      <c r="A80" s="35" t="s">
        <v>56</v>
      </c>
      <c r="E80" s="40" t="s">
        <v>70</v>
      </c>
    </row>
    <row r="81" spans="1:5" ht="25.5">
      <c r="A81" t="s">
        <v>58</v>
      </c>
      <c r="E81" s="39" t="s">
        <v>575</v>
      </c>
    </row>
    <row r="82" spans="1:16" ht="12.75">
      <c r="A82" t="s">
        <v>49</v>
      </c>
      <c s="34" t="s">
        <v>160</v>
      </c>
      <c s="34" t="s">
        <v>576</v>
      </c>
      <c s="35" t="s">
        <v>47</v>
      </c>
      <c s="6" t="s">
        <v>577</v>
      </c>
      <c s="36" t="s">
        <v>52</v>
      </c>
      <c s="37">
        <v>10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86</v>
      </c>
      <c>
        <f>(M82*21)/100</f>
      </c>
      <c t="s">
        <v>27</v>
      </c>
    </row>
    <row r="83" spans="1:5" ht="12.75">
      <c r="A83" s="35" t="s">
        <v>54</v>
      </c>
      <c r="E83" s="39" t="s">
        <v>55</v>
      </c>
    </row>
    <row r="84" spans="1:5" ht="12.75">
      <c r="A84" s="35" t="s">
        <v>56</v>
      </c>
      <c r="E84" s="40" t="s">
        <v>549</v>
      </c>
    </row>
    <row r="85" spans="1:5" ht="89.25">
      <c r="A85" t="s">
        <v>58</v>
      </c>
      <c r="E85" s="39" t="s">
        <v>578</v>
      </c>
    </row>
    <row r="86" spans="1:16" ht="12.75">
      <c r="A86" t="s">
        <v>49</v>
      </c>
      <c s="34" t="s">
        <v>163</v>
      </c>
      <c s="34" t="s">
        <v>579</v>
      </c>
      <c s="35" t="s">
        <v>47</v>
      </c>
      <c s="6" t="s">
        <v>580</v>
      </c>
      <c s="36" t="s">
        <v>64</v>
      </c>
      <c s="37">
        <v>23.1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86</v>
      </c>
      <c>
        <f>(M86*21)/100</f>
      </c>
      <c t="s">
        <v>27</v>
      </c>
    </row>
    <row r="87" spans="1:5" ht="12.75">
      <c r="A87" s="35" t="s">
        <v>54</v>
      </c>
      <c r="E87" s="39" t="s">
        <v>55</v>
      </c>
    </row>
    <row r="88" spans="1:5" ht="12.75">
      <c r="A88" s="35" t="s">
        <v>56</v>
      </c>
      <c r="E88" s="40" t="s">
        <v>70</v>
      </c>
    </row>
    <row r="89" spans="1:5" ht="89.25">
      <c r="A89" t="s">
        <v>58</v>
      </c>
      <c r="E89" s="39" t="s">
        <v>581</v>
      </c>
    </row>
    <row r="90" spans="1:16" ht="12.75">
      <c r="A90" t="s">
        <v>49</v>
      </c>
      <c s="34" t="s">
        <v>222</v>
      </c>
      <c s="34" t="s">
        <v>582</v>
      </c>
      <c s="35" t="s">
        <v>47</v>
      </c>
      <c s="6" t="s">
        <v>583</v>
      </c>
      <c s="36" t="s">
        <v>64</v>
      </c>
      <c s="37">
        <v>30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86</v>
      </c>
      <c>
        <f>(M90*21)/100</f>
      </c>
      <c t="s">
        <v>27</v>
      </c>
    </row>
    <row r="91" spans="1:5" ht="12.75">
      <c r="A91" s="35" t="s">
        <v>54</v>
      </c>
      <c r="E91" s="39" t="s">
        <v>55</v>
      </c>
    </row>
    <row r="92" spans="1:5" ht="12.75">
      <c r="A92" s="35" t="s">
        <v>56</v>
      </c>
      <c r="E92" s="40" t="s">
        <v>70</v>
      </c>
    </row>
    <row r="93" spans="1:5" ht="114.75">
      <c r="A93" t="s">
        <v>58</v>
      </c>
      <c r="E93" s="39" t="s">
        <v>584</v>
      </c>
    </row>
    <row r="94" spans="1:13" ht="12.75">
      <c r="A94" t="s">
        <v>46</v>
      </c>
      <c r="C94" s="31" t="s">
        <v>346</v>
      </c>
      <c r="E94" s="33" t="s">
        <v>347</v>
      </c>
      <c r="J94" s="32">
        <f>0</f>
      </c>
      <c s="32">
        <f>0</f>
      </c>
      <c s="32">
        <f>0+L95+L99+L103+L107+L111+L115+L119</f>
      </c>
      <c s="32">
        <f>0+M95+M99+M103+M107+M111+M115+M119</f>
      </c>
    </row>
    <row r="95" spans="1:16" ht="25.5">
      <c r="A95" t="s">
        <v>49</v>
      </c>
      <c s="34" t="s">
        <v>66</v>
      </c>
      <c s="34" t="s">
        <v>585</v>
      </c>
      <c s="35" t="s">
        <v>47</v>
      </c>
      <c s="6" t="s">
        <v>586</v>
      </c>
      <c s="36" t="s">
        <v>52</v>
      </c>
      <c s="37">
        <v>32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70</v>
      </c>
    </row>
    <row r="98" spans="1:5" ht="12.75">
      <c r="A98" t="s">
        <v>58</v>
      </c>
      <c r="E98" s="39" t="s">
        <v>59</v>
      </c>
    </row>
    <row r="99" spans="1:16" ht="25.5">
      <c r="A99" t="s">
        <v>49</v>
      </c>
      <c s="34" t="s">
        <v>71</v>
      </c>
      <c s="34" t="s">
        <v>587</v>
      </c>
      <c s="35" t="s">
        <v>588</v>
      </c>
      <c s="6" t="s">
        <v>589</v>
      </c>
      <c s="36" t="s">
        <v>85</v>
      </c>
      <c s="37">
        <v>214.4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86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70</v>
      </c>
    </row>
    <row r="102" spans="1:5" ht="165.75">
      <c r="A102" t="s">
        <v>58</v>
      </c>
      <c r="E102" s="39" t="s">
        <v>87</v>
      </c>
    </row>
    <row r="103" spans="1:16" ht="25.5">
      <c r="A103" t="s">
        <v>49</v>
      </c>
      <c s="34" t="s">
        <v>75</v>
      </c>
      <c s="34" t="s">
        <v>590</v>
      </c>
      <c s="35" t="s">
        <v>591</v>
      </c>
      <c s="6" t="s">
        <v>592</v>
      </c>
      <c s="36" t="s">
        <v>85</v>
      </c>
      <c s="37">
        <v>18.305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86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70</v>
      </c>
    </row>
    <row r="106" spans="1:5" ht="140.25">
      <c r="A106" t="s">
        <v>58</v>
      </c>
      <c r="E106" s="39" t="s">
        <v>381</v>
      </c>
    </row>
    <row r="107" spans="1:16" ht="25.5">
      <c r="A107" t="s">
        <v>49</v>
      </c>
      <c s="34" t="s">
        <v>78</v>
      </c>
      <c s="34" t="s">
        <v>377</v>
      </c>
      <c s="35" t="s">
        <v>378</v>
      </c>
      <c s="6" t="s">
        <v>379</v>
      </c>
      <c s="36" t="s">
        <v>85</v>
      </c>
      <c s="37">
        <v>4.76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86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70</v>
      </c>
    </row>
    <row r="110" spans="1:5" ht="140.25">
      <c r="A110" t="s">
        <v>58</v>
      </c>
      <c r="E110" s="39" t="s">
        <v>381</v>
      </c>
    </row>
    <row r="111" spans="1:16" ht="12.75">
      <c r="A111" t="s">
        <v>49</v>
      </c>
      <c s="34" t="s">
        <v>351</v>
      </c>
      <c s="34" t="s">
        <v>593</v>
      </c>
      <c s="35" t="s">
        <v>47</v>
      </c>
      <c s="6" t="s">
        <v>594</v>
      </c>
      <c s="36" t="s">
        <v>69</v>
      </c>
      <c s="37">
        <v>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86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70</v>
      </c>
    </row>
    <row r="114" spans="1:5" ht="12.75">
      <c r="A114" t="s">
        <v>58</v>
      </c>
      <c r="E114" s="39" t="s">
        <v>594</v>
      </c>
    </row>
    <row r="115" spans="1:16" ht="12.75">
      <c r="A115" t="s">
        <v>49</v>
      </c>
      <c s="34" t="s">
        <v>169</v>
      </c>
      <c s="34" t="s">
        <v>595</v>
      </c>
      <c s="35" t="s">
        <v>47</v>
      </c>
      <c s="6" t="s">
        <v>596</v>
      </c>
      <c s="36" t="s">
        <v>91</v>
      </c>
      <c s="37">
        <v>107.2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86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70</v>
      </c>
    </row>
    <row r="118" spans="1:5" ht="76.5">
      <c r="A118" t="s">
        <v>58</v>
      </c>
      <c r="E118" s="39" t="s">
        <v>597</v>
      </c>
    </row>
    <row r="119" spans="1:16" ht="12.75">
      <c r="A119" t="s">
        <v>49</v>
      </c>
      <c s="34" t="s">
        <v>172</v>
      </c>
      <c s="34" t="s">
        <v>598</v>
      </c>
      <c s="35" t="s">
        <v>47</v>
      </c>
      <c s="6" t="s">
        <v>599</v>
      </c>
      <c s="36" t="s">
        <v>52</v>
      </c>
      <c s="37">
        <v>35.6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86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70</v>
      </c>
    </row>
    <row r="122" spans="1:5" ht="102">
      <c r="A122" t="s">
        <v>58</v>
      </c>
      <c r="E122" s="39" t="s">
        <v>600</v>
      </c>
    </row>
    <row r="123" spans="1:13" ht="12.75">
      <c r="A123" t="s">
        <v>46</v>
      </c>
      <c r="C123" s="31" t="s">
        <v>20</v>
      </c>
      <c r="E123" s="33" t="s">
        <v>390</v>
      </c>
      <c r="J123" s="32">
        <f>0</f>
      </c>
      <c s="32">
        <f>0</f>
      </c>
      <c s="32">
        <f>0+L124+L128</f>
      </c>
      <c s="32">
        <f>0+M124+M128</f>
      </c>
    </row>
    <row r="124" spans="1:16" ht="12.75">
      <c r="A124" t="s">
        <v>49</v>
      </c>
      <c s="34" t="s">
        <v>355</v>
      </c>
      <c s="34" t="s">
        <v>421</v>
      </c>
      <c s="35" t="s">
        <v>47</v>
      </c>
      <c s="6" t="s">
        <v>422</v>
      </c>
      <c s="36" t="s">
        <v>394</v>
      </c>
      <c s="37">
        <v>112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86</v>
      </c>
      <c>
        <f>(M124*21)/100</f>
      </c>
      <c t="s">
        <v>27</v>
      </c>
    </row>
    <row r="125" spans="1:5" ht="12.75">
      <c r="A125" s="35" t="s">
        <v>54</v>
      </c>
      <c r="E125" s="39" t="s">
        <v>55</v>
      </c>
    </row>
    <row r="126" spans="1:5" ht="12.75">
      <c r="A126" s="35" t="s">
        <v>56</v>
      </c>
      <c r="E126" s="40" t="s">
        <v>70</v>
      </c>
    </row>
    <row r="127" spans="1:5" ht="38.25">
      <c r="A127" t="s">
        <v>58</v>
      </c>
      <c r="E127" s="39" t="s">
        <v>423</v>
      </c>
    </row>
    <row r="128" spans="1:16" ht="12.75">
      <c r="A128" t="s">
        <v>49</v>
      </c>
      <c s="34" t="s">
        <v>166</v>
      </c>
      <c s="34" t="s">
        <v>601</v>
      </c>
      <c s="35" t="s">
        <v>47</v>
      </c>
      <c s="6" t="s">
        <v>602</v>
      </c>
      <c s="36" t="s">
        <v>69</v>
      </c>
      <c s="37">
        <v>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86</v>
      </c>
      <c>
        <f>(M128*21)/100</f>
      </c>
      <c t="s">
        <v>27</v>
      </c>
    </row>
    <row r="129" spans="1:5" ht="12.75">
      <c r="A129" s="35" t="s">
        <v>54</v>
      </c>
      <c r="E129" s="39" t="s">
        <v>55</v>
      </c>
    </row>
    <row r="130" spans="1:5" ht="12.75">
      <c r="A130" s="35" t="s">
        <v>56</v>
      </c>
      <c r="E130" s="40" t="s">
        <v>70</v>
      </c>
    </row>
    <row r="131" spans="1:5" ht="25.5">
      <c r="A131" t="s">
        <v>58</v>
      </c>
      <c r="E131" s="39" t="s">
        <v>603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515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515</v>
      </c>
      <c r="E4" s="26" t="s">
        <v>516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COUNTIFS(L8:L100,"=0",A8:A100,"P")+COUNTIFS(L8:L100,"",A8:A100,"P")+SUM(Q8:Q100)</f>
      </c>
    </row>
    <row r="8" spans="1:13" ht="12.75">
      <c r="A8" t="s">
        <v>44</v>
      </c>
      <c r="C8" s="28" t="s">
        <v>606</v>
      </c>
      <c r="E8" s="30" t="s">
        <v>605</v>
      </c>
      <c r="J8" s="29">
        <f>0+J9+J74+J83</f>
      </c>
      <c s="29">
        <f>0+K9+K74+K83</f>
      </c>
      <c s="29">
        <f>0+L9+L74+L83</f>
      </c>
      <c s="29">
        <f>0+M9+M74+M83</f>
      </c>
    </row>
    <row r="9" spans="1:13" ht="12.75">
      <c r="A9" t="s">
        <v>46</v>
      </c>
      <c r="C9" s="31" t="s">
        <v>47</v>
      </c>
      <c r="E9" s="33" t="s">
        <v>607</v>
      </c>
      <c r="J9" s="32">
        <f>0</f>
      </c>
      <c s="32">
        <f>0</f>
      </c>
      <c s="32">
        <f>0+L10+L14+L18+L22+L26+L30+L34+L38+L42+L46+L50+L54+L58+L62+L66+L70</f>
      </c>
      <c s="32">
        <f>0+M10+M14+M18+M22+M26+M30+M34+M38+M42+M46+M50+M54+M58+M62+M66+M70</f>
      </c>
    </row>
    <row r="10" spans="1:16" ht="12.75">
      <c r="A10" t="s">
        <v>49</v>
      </c>
      <c s="34" t="s">
        <v>47</v>
      </c>
      <c s="34" t="s">
        <v>608</v>
      </c>
      <c s="35" t="s">
        <v>47</v>
      </c>
      <c s="6" t="s">
        <v>609</v>
      </c>
      <c s="36" t="s">
        <v>52</v>
      </c>
      <c s="37">
        <v>196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610</v>
      </c>
    </row>
    <row r="13" spans="1:5" ht="12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611</v>
      </c>
      <c s="35" t="s">
        <v>47</v>
      </c>
      <c s="6" t="s">
        <v>612</v>
      </c>
      <c s="36" t="s">
        <v>64</v>
      </c>
      <c s="37">
        <v>50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70</v>
      </c>
    </row>
    <row r="17" spans="1:5" ht="12.75">
      <c r="A17" t="s">
        <v>58</v>
      </c>
      <c r="E17" s="39" t="s">
        <v>613</v>
      </c>
    </row>
    <row r="18" spans="1:16" ht="12.75">
      <c r="A18" t="s">
        <v>49</v>
      </c>
      <c s="34" t="s">
        <v>26</v>
      </c>
      <c s="34" t="s">
        <v>614</v>
      </c>
      <c s="35" t="s">
        <v>47</v>
      </c>
      <c s="6" t="s">
        <v>615</v>
      </c>
      <c s="36" t="s">
        <v>64</v>
      </c>
      <c s="37">
        <v>50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70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127</v>
      </c>
      <c s="34" t="s">
        <v>616</v>
      </c>
      <c s="35" t="s">
        <v>47</v>
      </c>
      <c s="6" t="s">
        <v>617</v>
      </c>
      <c s="36" t="s">
        <v>64</v>
      </c>
      <c s="37">
        <v>50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70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66</v>
      </c>
      <c s="34" t="s">
        <v>618</v>
      </c>
      <c s="35" t="s">
        <v>47</v>
      </c>
      <c s="6" t="s">
        <v>619</v>
      </c>
      <c s="36" t="s">
        <v>64</v>
      </c>
      <c s="37">
        <v>189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620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71</v>
      </c>
      <c s="34" t="s">
        <v>621</v>
      </c>
      <c s="35" t="s">
        <v>47</v>
      </c>
      <c s="6" t="s">
        <v>622</v>
      </c>
      <c s="36" t="s">
        <v>52</v>
      </c>
      <c s="37">
        <v>9.4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549</v>
      </c>
    </row>
    <row r="33" spans="1:5" ht="12.75">
      <c r="A33" t="s">
        <v>58</v>
      </c>
      <c r="E33" s="39" t="s">
        <v>59</v>
      </c>
    </row>
    <row r="34" spans="1:16" ht="12.75">
      <c r="A34" t="s">
        <v>49</v>
      </c>
      <c s="34" t="s">
        <v>75</v>
      </c>
      <c s="34" t="s">
        <v>623</v>
      </c>
      <c s="35" t="s">
        <v>47</v>
      </c>
      <c s="6" t="s">
        <v>624</v>
      </c>
      <c s="36" t="s">
        <v>69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549</v>
      </c>
    </row>
    <row r="37" spans="1:5" ht="12.75">
      <c r="A37" t="s">
        <v>58</v>
      </c>
      <c r="E37" s="39" t="s">
        <v>59</v>
      </c>
    </row>
    <row r="38" spans="1:16" ht="12.75">
      <c r="A38" t="s">
        <v>49</v>
      </c>
      <c s="34" t="s">
        <v>136</v>
      </c>
      <c s="34" t="s">
        <v>534</v>
      </c>
      <c s="35" t="s">
        <v>47</v>
      </c>
      <c s="6" t="s">
        <v>535</v>
      </c>
      <c s="36" t="s">
        <v>64</v>
      </c>
      <c s="37">
        <v>635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86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620</v>
      </c>
    </row>
    <row r="41" spans="1:5" ht="25.5">
      <c r="A41" t="s">
        <v>58</v>
      </c>
      <c r="E41" s="39" t="s">
        <v>536</v>
      </c>
    </row>
    <row r="42" spans="1:16" ht="12.75">
      <c r="A42" t="s">
        <v>49</v>
      </c>
      <c s="34" t="s">
        <v>139</v>
      </c>
      <c s="34" t="s">
        <v>625</v>
      </c>
      <c s="35" t="s">
        <v>47</v>
      </c>
      <c s="6" t="s">
        <v>626</v>
      </c>
      <c s="36" t="s">
        <v>64</v>
      </c>
      <c s="37">
        <v>50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86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70</v>
      </c>
    </row>
    <row r="45" spans="1:5" ht="12.75">
      <c r="A45" t="s">
        <v>58</v>
      </c>
      <c r="E45" s="39" t="s">
        <v>627</v>
      </c>
    </row>
    <row r="46" spans="1:16" ht="12.75">
      <c r="A46" t="s">
        <v>49</v>
      </c>
      <c s="34" t="s">
        <v>142</v>
      </c>
      <c s="34" t="s">
        <v>628</v>
      </c>
      <c s="35" t="s">
        <v>47</v>
      </c>
      <c s="6" t="s">
        <v>629</v>
      </c>
      <c s="36" t="s">
        <v>64</v>
      </c>
      <c s="37">
        <v>588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86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549</v>
      </c>
    </row>
    <row r="49" spans="1:5" ht="12.75">
      <c r="A49" t="s">
        <v>58</v>
      </c>
      <c r="E49" s="39" t="s">
        <v>627</v>
      </c>
    </row>
    <row r="50" spans="1:16" ht="12.75">
      <c r="A50" t="s">
        <v>49</v>
      </c>
      <c s="34" t="s">
        <v>215</v>
      </c>
      <c s="34" t="s">
        <v>630</v>
      </c>
      <c s="35" t="s">
        <v>47</v>
      </c>
      <c s="6" t="s">
        <v>631</v>
      </c>
      <c s="36" t="s">
        <v>52</v>
      </c>
      <c s="37">
        <v>75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86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632</v>
      </c>
    </row>
    <row r="53" spans="1:5" ht="114.75">
      <c r="A53" t="s">
        <v>58</v>
      </c>
      <c r="E53" s="39" t="s">
        <v>633</v>
      </c>
    </row>
    <row r="54" spans="1:16" ht="12.75">
      <c r="A54" t="s">
        <v>49</v>
      </c>
      <c s="34" t="s">
        <v>273</v>
      </c>
      <c s="34" t="s">
        <v>634</v>
      </c>
      <c s="35" t="s">
        <v>47</v>
      </c>
      <c s="6" t="s">
        <v>635</v>
      </c>
      <c s="36" t="s">
        <v>91</v>
      </c>
      <c s="37">
        <v>1.5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86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70</v>
      </c>
    </row>
    <row r="57" spans="1:5" ht="51">
      <c r="A57" t="s">
        <v>58</v>
      </c>
      <c r="E57" s="39" t="s">
        <v>636</v>
      </c>
    </row>
    <row r="58" spans="1:16" ht="12.75">
      <c r="A58" t="s">
        <v>49</v>
      </c>
      <c s="34" t="s">
        <v>219</v>
      </c>
      <c s="34" t="s">
        <v>637</v>
      </c>
      <c s="35" t="s">
        <v>47</v>
      </c>
      <c s="6" t="s">
        <v>638</v>
      </c>
      <c s="36" t="s">
        <v>91</v>
      </c>
      <c s="37">
        <v>39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86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620</v>
      </c>
    </row>
    <row r="61" spans="1:5" ht="12.75">
      <c r="A61" t="s">
        <v>58</v>
      </c>
      <c r="E61" s="39" t="s">
        <v>59</v>
      </c>
    </row>
    <row r="62" spans="1:16" ht="25.5">
      <c r="A62" t="s">
        <v>49</v>
      </c>
      <c s="34" t="s">
        <v>145</v>
      </c>
      <c s="34" t="s">
        <v>639</v>
      </c>
      <c s="35" t="s">
        <v>47</v>
      </c>
      <c s="6" t="s">
        <v>640</v>
      </c>
      <c s="36" t="s">
        <v>91</v>
      </c>
      <c s="37">
        <v>66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86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620</v>
      </c>
    </row>
    <row r="65" spans="1:5" ht="165.75">
      <c r="A65" t="s">
        <v>58</v>
      </c>
      <c r="E65" s="39" t="s">
        <v>641</v>
      </c>
    </row>
    <row r="66" spans="1:16" ht="25.5">
      <c r="A66" t="s">
        <v>49</v>
      </c>
      <c s="34" t="s">
        <v>148</v>
      </c>
      <c s="34" t="s">
        <v>639</v>
      </c>
      <c s="35" t="s">
        <v>99</v>
      </c>
      <c s="6" t="s">
        <v>642</v>
      </c>
      <c s="36" t="s">
        <v>91</v>
      </c>
      <c s="37">
        <v>59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86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620</v>
      </c>
    </row>
    <row r="69" spans="1:5" ht="153">
      <c r="A69" t="s">
        <v>58</v>
      </c>
      <c r="E69" s="39" t="s">
        <v>643</v>
      </c>
    </row>
    <row r="70" spans="1:16" ht="12.75">
      <c r="A70" t="s">
        <v>49</v>
      </c>
      <c s="34" t="s">
        <v>351</v>
      </c>
      <c s="34" t="s">
        <v>644</v>
      </c>
      <c s="35" t="s">
        <v>47</v>
      </c>
      <c s="6" t="s">
        <v>645</v>
      </c>
      <c s="36" t="s">
        <v>69</v>
      </c>
      <c s="37">
        <v>3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86</v>
      </c>
      <c>
        <f>(M70*21)/100</f>
      </c>
      <c t="s">
        <v>27</v>
      </c>
    </row>
    <row r="71" spans="1:5" ht="12.75">
      <c r="A71" s="35" t="s">
        <v>54</v>
      </c>
      <c r="E71" s="39" t="s">
        <v>55</v>
      </c>
    </row>
    <row r="72" spans="1:5" ht="12.75">
      <c r="A72" s="35" t="s">
        <v>56</v>
      </c>
      <c r="E72" s="40" t="s">
        <v>549</v>
      </c>
    </row>
    <row r="73" spans="1:5" ht="89.25">
      <c r="A73" t="s">
        <v>58</v>
      </c>
      <c r="E73" s="39" t="s">
        <v>646</v>
      </c>
    </row>
    <row r="74" spans="1:13" ht="12.75">
      <c r="A74" t="s">
        <v>46</v>
      </c>
      <c r="C74" s="31" t="s">
        <v>20</v>
      </c>
      <c r="E74" s="33" t="s">
        <v>390</v>
      </c>
      <c r="J74" s="32">
        <f>0</f>
      </c>
      <c s="32">
        <f>0</f>
      </c>
      <c s="32">
        <f>0+L75+L79</f>
      </c>
      <c s="32">
        <f>0+M75+M79</f>
      </c>
    </row>
    <row r="75" spans="1:16" ht="12.75">
      <c r="A75" t="s">
        <v>49</v>
      </c>
      <c s="34" t="s">
        <v>151</v>
      </c>
      <c s="34" t="s">
        <v>421</v>
      </c>
      <c s="35" t="s">
        <v>47</v>
      </c>
      <c s="6" t="s">
        <v>422</v>
      </c>
      <c s="36" t="s">
        <v>394</v>
      </c>
      <c s="37">
        <v>124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86</v>
      </c>
      <c>
        <f>(M75*21)/100</f>
      </c>
      <c t="s">
        <v>27</v>
      </c>
    </row>
    <row r="76" spans="1:5" ht="12.75">
      <c r="A76" s="35" t="s">
        <v>54</v>
      </c>
      <c r="E76" s="39" t="s">
        <v>55</v>
      </c>
    </row>
    <row r="77" spans="1:5" ht="12.75">
      <c r="A77" s="35" t="s">
        <v>56</v>
      </c>
      <c r="E77" s="40" t="s">
        <v>70</v>
      </c>
    </row>
    <row r="78" spans="1:5" ht="38.25">
      <c r="A78" t="s">
        <v>58</v>
      </c>
      <c r="E78" s="39" t="s">
        <v>423</v>
      </c>
    </row>
    <row r="79" spans="1:16" ht="12.75">
      <c r="A79" t="s">
        <v>49</v>
      </c>
      <c s="34" t="s">
        <v>156</v>
      </c>
      <c s="34" t="s">
        <v>601</v>
      </c>
      <c s="35" t="s">
        <v>47</v>
      </c>
      <c s="6" t="s">
        <v>602</v>
      </c>
      <c s="36" t="s">
        <v>69</v>
      </c>
      <c s="37">
        <v>8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86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70</v>
      </c>
    </row>
    <row r="82" spans="1:5" ht="25.5">
      <c r="A82" t="s">
        <v>58</v>
      </c>
      <c r="E82" s="39" t="s">
        <v>603</v>
      </c>
    </row>
    <row r="83" spans="1:13" ht="12.75">
      <c r="A83" t="s">
        <v>46</v>
      </c>
      <c r="C83" s="31" t="s">
        <v>647</v>
      </c>
      <c r="E83" s="33" t="s">
        <v>648</v>
      </c>
      <c r="J83" s="32">
        <f>0</f>
      </c>
      <c s="32">
        <f>0</f>
      </c>
      <c s="32">
        <f>0+L84+L88+L92+L96+L100</f>
      </c>
      <c s="32">
        <f>0+M84+M88+M92+M96+M100</f>
      </c>
    </row>
    <row r="84" spans="1:16" ht="12.75">
      <c r="A84" t="s">
        <v>49</v>
      </c>
      <c s="34" t="s">
        <v>78</v>
      </c>
      <c s="34" t="s">
        <v>649</v>
      </c>
      <c s="35" t="s">
        <v>47</v>
      </c>
      <c s="6" t="s">
        <v>650</v>
      </c>
      <c s="36" t="s">
        <v>91</v>
      </c>
      <c s="37">
        <v>0.8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27</v>
      </c>
    </row>
    <row r="85" spans="1:5" ht="12.75">
      <c r="A85" s="35" t="s">
        <v>54</v>
      </c>
      <c r="E85" s="39" t="s">
        <v>55</v>
      </c>
    </row>
    <row r="86" spans="1:5" ht="12.75">
      <c r="A86" s="35" t="s">
        <v>56</v>
      </c>
      <c r="E86" s="40" t="s">
        <v>70</v>
      </c>
    </row>
    <row r="87" spans="1:5" ht="12.75">
      <c r="A87" t="s">
        <v>58</v>
      </c>
      <c r="E87" s="39" t="s">
        <v>59</v>
      </c>
    </row>
    <row r="88" spans="1:16" ht="12.75">
      <c r="A88" t="s">
        <v>49</v>
      </c>
      <c s="34" t="s">
        <v>348</v>
      </c>
      <c s="34" t="s">
        <v>651</v>
      </c>
      <c s="35" t="s">
        <v>47</v>
      </c>
      <c s="6" t="s">
        <v>652</v>
      </c>
      <c s="36" t="s">
        <v>52</v>
      </c>
      <c s="37">
        <v>5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27</v>
      </c>
    </row>
    <row r="89" spans="1:5" ht="12.75">
      <c r="A89" s="35" t="s">
        <v>54</v>
      </c>
      <c r="E89" s="39" t="s">
        <v>55</v>
      </c>
    </row>
    <row r="90" spans="1:5" ht="12.75">
      <c r="A90" s="35" t="s">
        <v>56</v>
      </c>
      <c r="E90" s="40" t="s">
        <v>70</v>
      </c>
    </row>
    <row r="91" spans="1:5" ht="12.75">
      <c r="A91" t="s">
        <v>58</v>
      </c>
      <c r="E91" s="39" t="s">
        <v>59</v>
      </c>
    </row>
    <row r="92" spans="1:16" ht="25.5">
      <c r="A92" t="s">
        <v>49</v>
      </c>
      <c s="34" t="s">
        <v>130</v>
      </c>
      <c s="34" t="s">
        <v>369</v>
      </c>
      <c s="35" t="s">
        <v>370</v>
      </c>
      <c s="6" t="s">
        <v>371</v>
      </c>
      <c s="36" t="s">
        <v>85</v>
      </c>
      <c s="37">
        <v>5.03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86</v>
      </c>
      <c>
        <f>(M92*21)/100</f>
      </c>
      <c t="s">
        <v>27</v>
      </c>
    </row>
    <row r="93" spans="1:5" ht="12.75">
      <c r="A93" s="35" t="s">
        <v>54</v>
      </c>
      <c r="E93" s="39" t="s">
        <v>55</v>
      </c>
    </row>
    <row r="94" spans="1:5" ht="12.75">
      <c r="A94" s="35" t="s">
        <v>56</v>
      </c>
      <c r="E94" s="40" t="s">
        <v>70</v>
      </c>
    </row>
    <row r="95" spans="1:5" ht="165.75">
      <c r="A95" t="s">
        <v>58</v>
      </c>
      <c r="E95" s="39" t="s">
        <v>653</v>
      </c>
    </row>
    <row r="96" spans="1:16" ht="25.5">
      <c r="A96" t="s">
        <v>49</v>
      </c>
      <c s="34" t="s">
        <v>99</v>
      </c>
      <c s="34" t="s">
        <v>587</v>
      </c>
      <c s="35" t="s">
        <v>588</v>
      </c>
      <c s="6" t="s">
        <v>589</v>
      </c>
      <c s="36" t="s">
        <v>85</v>
      </c>
      <c s="37">
        <v>321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86</v>
      </c>
      <c>
        <f>(M96*21)/100</f>
      </c>
      <c t="s">
        <v>27</v>
      </c>
    </row>
    <row r="97" spans="1:5" ht="12.75">
      <c r="A97" s="35" t="s">
        <v>54</v>
      </c>
      <c r="E97" s="39" t="s">
        <v>55</v>
      </c>
    </row>
    <row r="98" spans="1:5" ht="12.75">
      <c r="A98" s="35" t="s">
        <v>56</v>
      </c>
      <c r="E98" s="40" t="s">
        <v>70</v>
      </c>
    </row>
    <row r="99" spans="1:5" ht="165.75">
      <c r="A99" t="s">
        <v>58</v>
      </c>
      <c r="E99" s="39" t="s">
        <v>87</v>
      </c>
    </row>
    <row r="100" spans="1:16" ht="25.5">
      <c r="A100" t="s">
        <v>49</v>
      </c>
      <c s="34" t="s">
        <v>391</v>
      </c>
      <c s="34" t="s">
        <v>654</v>
      </c>
      <c s="35" t="s">
        <v>47</v>
      </c>
      <c s="6" t="s">
        <v>655</v>
      </c>
      <c s="36" t="s">
        <v>91</v>
      </c>
      <c s="37">
        <v>160.5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86</v>
      </c>
      <c>
        <f>(M100*21)/100</f>
      </c>
      <c t="s">
        <v>27</v>
      </c>
    </row>
    <row r="101" spans="1:5" ht="12.75">
      <c r="A101" s="35" t="s">
        <v>54</v>
      </c>
      <c r="E101" s="39" t="s">
        <v>55</v>
      </c>
    </row>
    <row r="102" spans="1:5" ht="12.75">
      <c r="A102" s="35" t="s">
        <v>56</v>
      </c>
      <c r="E102" s="40" t="s">
        <v>70</v>
      </c>
    </row>
    <row r="103" spans="1:5" ht="127.5">
      <c r="A103" t="s">
        <v>58</v>
      </c>
      <c r="E103" s="39" t="s">
        <v>656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657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657</v>
      </c>
      <c r="E4" s="26" t="s">
        <v>658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COUNTIFS(L8:L134,"=0",A8:A134,"P")+COUNTIFS(L8:L134,"",A8:A134,"P")+SUM(Q8:Q134)</f>
      </c>
    </row>
    <row r="8" spans="1:13" ht="12.75">
      <c r="A8" t="s">
        <v>44</v>
      </c>
      <c r="C8" s="28" t="s">
        <v>661</v>
      </c>
      <c r="E8" s="30" t="s">
        <v>660</v>
      </c>
      <c r="J8" s="29">
        <f>0+J9+J22+J51+J76+J89</f>
      </c>
      <c s="29">
        <f>0+K9+K22+K51+K76+K89</f>
      </c>
      <c s="29">
        <f>0+L9+L22+L51+L76+L89</f>
      </c>
      <c s="29">
        <f>0+M9+M22+M51+M76+M89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142</v>
      </c>
      <c s="34" t="s">
        <v>662</v>
      </c>
      <c s="35" t="s">
        <v>47</v>
      </c>
      <c s="6" t="s">
        <v>663</v>
      </c>
      <c s="36" t="s">
        <v>52</v>
      </c>
      <c s="37">
        <v>18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86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532</v>
      </c>
    </row>
    <row r="13" spans="1:5" ht="204">
      <c r="A13" t="s">
        <v>58</v>
      </c>
      <c r="E13" s="39" t="s">
        <v>664</v>
      </c>
    </row>
    <row r="14" spans="1:16" ht="12.75">
      <c r="A14" t="s">
        <v>49</v>
      </c>
      <c s="34" t="s">
        <v>273</v>
      </c>
      <c s="34" t="s">
        <v>665</v>
      </c>
      <c s="35" t="s">
        <v>47</v>
      </c>
      <c s="6" t="s">
        <v>666</v>
      </c>
      <c s="36" t="s">
        <v>52</v>
      </c>
      <c s="37">
        <v>18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86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610</v>
      </c>
    </row>
    <row r="17" spans="1:5" ht="204">
      <c r="A17" t="s">
        <v>58</v>
      </c>
      <c r="E17" s="39" t="s">
        <v>664</v>
      </c>
    </row>
    <row r="18" spans="1:16" ht="12.75">
      <c r="A18" t="s">
        <v>49</v>
      </c>
      <c s="34" t="s">
        <v>172</v>
      </c>
      <c s="34" t="s">
        <v>667</v>
      </c>
      <c s="35" t="s">
        <v>47</v>
      </c>
      <c s="6" t="s">
        <v>668</v>
      </c>
      <c s="36" t="s">
        <v>64</v>
      </c>
      <c s="37">
        <v>30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86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610</v>
      </c>
    </row>
    <row r="21" spans="1:5" ht="178.5">
      <c r="A21" t="s">
        <v>58</v>
      </c>
      <c r="E21" s="39" t="s">
        <v>669</v>
      </c>
    </row>
    <row r="22" spans="1:13" ht="12.75">
      <c r="A22" t="s">
        <v>46</v>
      </c>
      <c r="C22" s="31" t="s">
        <v>27</v>
      </c>
      <c r="E22" s="33" t="s">
        <v>670</v>
      </c>
      <c r="J22" s="32">
        <f>0</f>
      </c>
      <c s="32">
        <f>0</f>
      </c>
      <c s="32">
        <f>0+L23+L27+L31+L35+L39+L43+L47</f>
      </c>
      <c s="32">
        <f>0+M23+M27+M31+M35+M39+M43+M47</f>
      </c>
    </row>
    <row r="23" spans="1:16" ht="12.75">
      <c r="A23" t="s">
        <v>49</v>
      </c>
      <c s="34" t="s">
        <v>26</v>
      </c>
      <c s="34" t="s">
        <v>671</v>
      </c>
      <c s="35" t="s">
        <v>47</v>
      </c>
      <c s="6" t="s">
        <v>672</v>
      </c>
      <c s="36" t="s">
        <v>64</v>
      </c>
      <c s="37">
        <v>51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55</v>
      </c>
    </row>
    <row r="25" spans="1:5" ht="12.75">
      <c r="A25" s="35" t="s">
        <v>56</v>
      </c>
      <c r="E25" s="40" t="s">
        <v>532</v>
      </c>
    </row>
    <row r="26" spans="1:5" ht="12.75">
      <c r="A26" t="s">
        <v>58</v>
      </c>
      <c r="E26" s="39" t="s">
        <v>59</v>
      </c>
    </row>
    <row r="27" spans="1:16" ht="12.75">
      <c r="A27" t="s">
        <v>49</v>
      </c>
      <c s="34" t="s">
        <v>151</v>
      </c>
      <c s="34" t="s">
        <v>673</v>
      </c>
      <c s="35" t="s">
        <v>47</v>
      </c>
      <c s="6" t="s">
        <v>674</v>
      </c>
      <c s="36" t="s">
        <v>91</v>
      </c>
      <c s="37">
        <v>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86</v>
      </c>
      <c>
        <f>(M27*21)/100</f>
      </c>
      <c t="s">
        <v>27</v>
      </c>
    </row>
    <row r="28" spans="1:5" ht="12.75">
      <c r="A28" s="35" t="s">
        <v>54</v>
      </c>
      <c r="E28" s="39" t="s">
        <v>55</v>
      </c>
    </row>
    <row r="29" spans="1:5" ht="12.75">
      <c r="A29" s="35" t="s">
        <v>56</v>
      </c>
      <c r="E29" s="40" t="s">
        <v>532</v>
      </c>
    </row>
    <row r="30" spans="1:5" ht="38.25">
      <c r="A30" t="s">
        <v>58</v>
      </c>
      <c r="E30" s="39" t="s">
        <v>675</v>
      </c>
    </row>
    <row r="31" spans="1:16" ht="12.75">
      <c r="A31" t="s">
        <v>49</v>
      </c>
      <c s="34" t="s">
        <v>351</v>
      </c>
      <c s="34" t="s">
        <v>676</v>
      </c>
      <c s="35" t="s">
        <v>47</v>
      </c>
      <c s="6" t="s">
        <v>677</v>
      </c>
      <c s="36" t="s">
        <v>91</v>
      </c>
      <c s="37">
        <v>0.9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86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532</v>
      </c>
    </row>
    <row r="34" spans="1:5" ht="51">
      <c r="A34" t="s">
        <v>58</v>
      </c>
      <c r="E34" s="39" t="s">
        <v>678</v>
      </c>
    </row>
    <row r="35" spans="1:16" ht="12.75">
      <c r="A35" t="s">
        <v>49</v>
      </c>
      <c s="34" t="s">
        <v>156</v>
      </c>
      <c s="34" t="s">
        <v>679</v>
      </c>
      <c s="35" t="s">
        <v>47</v>
      </c>
      <c s="6" t="s">
        <v>680</v>
      </c>
      <c s="36" t="s">
        <v>91</v>
      </c>
      <c s="37">
        <v>0.8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86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532</v>
      </c>
    </row>
    <row r="38" spans="1:5" ht="51">
      <c r="A38" t="s">
        <v>58</v>
      </c>
      <c r="E38" s="39" t="s">
        <v>678</v>
      </c>
    </row>
    <row r="39" spans="1:16" ht="12.75">
      <c r="A39" t="s">
        <v>49</v>
      </c>
      <c s="34" t="s">
        <v>355</v>
      </c>
      <c s="34" t="s">
        <v>681</v>
      </c>
      <c s="35" t="s">
        <v>47</v>
      </c>
      <c s="6" t="s">
        <v>682</v>
      </c>
      <c s="36" t="s">
        <v>91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86</v>
      </c>
      <c>
        <f>(M39*21)/100</f>
      </c>
      <c t="s">
        <v>27</v>
      </c>
    </row>
    <row r="40" spans="1:5" ht="12.75">
      <c r="A40" s="35" t="s">
        <v>54</v>
      </c>
      <c r="E40" s="39" t="s">
        <v>55</v>
      </c>
    </row>
    <row r="41" spans="1:5" ht="12.75">
      <c r="A41" s="35" t="s">
        <v>56</v>
      </c>
      <c r="E41" s="40" t="s">
        <v>532</v>
      </c>
    </row>
    <row r="42" spans="1:5" ht="51">
      <c r="A42" t="s">
        <v>58</v>
      </c>
      <c r="E42" s="39" t="s">
        <v>678</v>
      </c>
    </row>
    <row r="43" spans="1:16" ht="12.75">
      <c r="A43" t="s">
        <v>49</v>
      </c>
      <c s="34" t="s">
        <v>222</v>
      </c>
      <c s="34" t="s">
        <v>683</v>
      </c>
      <c s="35" t="s">
        <v>47</v>
      </c>
      <c s="6" t="s">
        <v>684</v>
      </c>
      <c s="36" t="s">
        <v>52</v>
      </c>
      <c s="37">
        <v>23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86</v>
      </c>
      <c>
        <f>(M43*21)/100</f>
      </c>
      <c t="s">
        <v>27</v>
      </c>
    </row>
    <row r="44" spans="1:5" ht="12.75">
      <c r="A44" s="35" t="s">
        <v>54</v>
      </c>
      <c r="E44" s="39" t="s">
        <v>55</v>
      </c>
    </row>
    <row r="45" spans="1:5" ht="12.75">
      <c r="A45" s="35" t="s">
        <v>56</v>
      </c>
      <c r="E45" s="40" t="s">
        <v>549</v>
      </c>
    </row>
    <row r="46" spans="1:5" ht="12.75">
      <c r="A46" t="s">
        <v>58</v>
      </c>
      <c r="E46" s="39" t="s">
        <v>59</v>
      </c>
    </row>
    <row r="47" spans="1:16" ht="12.75">
      <c r="A47" t="s">
        <v>49</v>
      </c>
      <c s="34" t="s">
        <v>225</v>
      </c>
      <c s="34" t="s">
        <v>685</v>
      </c>
      <c s="35" t="s">
        <v>47</v>
      </c>
      <c s="6" t="s">
        <v>686</v>
      </c>
      <c s="36" t="s">
        <v>64</v>
      </c>
      <c s="37">
        <v>51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86</v>
      </c>
      <c>
        <f>(M47*21)/100</f>
      </c>
      <c t="s">
        <v>27</v>
      </c>
    </row>
    <row r="48" spans="1:5" ht="12.75">
      <c r="A48" s="35" t="s">
        <v>54</v>
      </c>
      <c r="E48" s="39" t="s">
        <v>55</v>
      </c>
    </row>
    <row r="49" spans="1:5" ht="12.75">
      <c r="A49" s="35" t="s">
        <v>56</v>
      </c>
      <c r="E49" s="40" t="s">
        <v>70</v>
      </c>
    </row>
    <row r="50" spans="1:5" ht="25.5">
      <c r="A50" t="s">
        <v>58</v>
      </c>
      <c r="E50" s="39" t="s">
        <v>687</v>
      </c>
    </row>
    <row r="51" spans="1:13" ht="12.75">
      <c r="A51" t="s">
        <v>46</v>
      </c>
      <c r="C51" s="31" t="s">
        <v>346</v>
      </c>
      <c r="E51" s="33" t="s">
        <v>347</v>
      </c>
      <c r="J51" s="32">
        <f>0</f>
      </c>
      <c s="32">
        <f>0</f>
      </c>
      <c s="32">
        <f>0+L52+L56+L60+L64+L68+L72</f>
      </c>
      <c s="32">
        <f>0+M52+M56+M60+M64+M68+M72</f>
      </c>
    </row>
    <row r="52" spans="1:16" ht="25.5">
      <c r="A52" t="s">
        <v>49</v>
      </c>
      <c s="34" t="s">
        <v>75</v>
      </c>
      <c s="34" t="s">
        <v>82</v>
      </c>
      <c s="35" t="s">
        <v>83</v>
      </c>
      <c s="6" t="s">
        <v>84</v>
      </c>
      <c s="36" t="s">
        <v>85</v>
      </c>
      <c s="37">
        <v>80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86</v>
      </c>
      <c>
        <f>(M52*21)/100</f>
      </c>
      <c t="s">
        <v>27</v>
      </c>
    </row>
    <row r="53" spans="1:5" ht="12.75">
      <c r="A53" s="35" t="s">
        <v>54</v>
      </c>
      <c r="E53" s="39" t="s">
        <v>55</v>
      </c>
    </row>
    <row r="54" spans="1:5" ht="12.75">
      <c r="A54" s="35" t="s">
        <v>56</v>
      </c>
      <c r="E54" s="40" t="s">
        <v>70</v>
      </c>
    </row>
    <row r="55" spans="1:5" ht="165.75">
      <c r="A55" t="s">
        <v>58</v>
      </c>
      <c r="E55" s="39" t="s">
        <v>87</v>
      </c>
    </row>
    <row r="56" spans="1:16" ht="25.5">
      <c r="A56" t="s">
        <v>49</v>
      </c>
      <c s="34" t="s">
        <v>78</v>
      </c>
      <c s="34" t="s">
        <v>688</v>
      </c>
      <c s="35" t="s">
        <v>689</v>
      </c>
      <c s="6" t="s">
        <v>690</v>
      </c>
      <c s="36" t="s">
        <v>85</v>
      </c>
      <c s="37">
        <v>11.7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86</v>
      </c>
      <c>
        <f>(M56*21)/100</f>
      </c>
      <c t="s">
        <v>27</v>
      </c>
    </row>
    <row r="57" spans="1:5" ht="12.75">
      <c r="A57" s="35" t="s">
        <v>54</v>
      </c>
      <c r="E57" s="39" t="s">
        <v>55</v>
      </c>
    </row>
    <row r="58" spans="1:5" ht="12.75">
      <c r="A58" s="35" t="s">
        <v>56</v>
      </c>
      <c r="E58" s="40" t="s">
        <v>70</v>
      </c>
    </row>
    <row r="59" spans="1:5" ht="165.75">
      <c r="A59" t="s">
        <v>58</v>
      </c>
      <c r="E59" s="39" t="s">
        <v>87</v>
      </c>
    </row>
    <row r="60" spans="1:16" ht="25.5">
      <c r="A60" t="s">
        <v>49</v>
      </c>
      <c s="34" t="s">
        <v>348</v>
      </c>
      <c s="34" t="s">
        <v>691</v>
      </c>
      <c s="35" t="s">
        <v>692</v>
      </c>
      <c s="6" t="s">
        <v>693</v>
      </c>
      <c s="36" t="s">
        <v>85</v>
      </c>
      <c s="37">
        <v>23.4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86</v>
      </c>
      <c>
        <f>(M60*21)/100</f>
      </c>
      <c t="s">
        <v>27</v>
      </c>
    </row>
    <row r="61" spans="1:5" ht="12.75">
      <c r="A61" s="35" t="s">
        <v>54</v>
      </c>
      <c r="E61" s="39" t="s">
        <v>55</v>
      </c>
    </row>
    <row r="62" spans="1:5" ht="12.75">
      <c r="A62" s="35" t="s">
        <v>56</v>
      </c>
      <c r="E62" s="40" t="s">
        <v>70</v>
      </c>
    </row>
    <row r="63" spans="1:5" ht="165.75">
      <c r="A63" t="s">
        <v>58</v>
      </c>
      <c r="E63" s="39" t="s">
        <v>653</v>
      </c>
    </row>
    <row r="64" spans="1:16" ht="12.75">
      <c r="A64" t="s">
        <v>49</v>
      </c>
      <c s="34" t="s">
        <v>130</v>
      </c>
      <c s="34" t="s">
        <v>694</v>
      </c>
      <c s="35" t="s">
        <v>47</v>
      </c>
      <c s="6" t="s">
        <v>695</v>
      </c>
      <c s="36" t="s">
        <v>91</v>
      </c>
      <c s="37">
        <v>11.7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86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70</v>
      </c>
    </row>
    <row r="67" spans="1:5" ht="38.25">
      <c r="A67" t="s">
        <v>58</v>
      </c>
      <c r="E67" s="39" t="s">
        <v>696</v>
      </c>
    </row>
    <row r="68" spans="1:16" ht="12.75">
      <c r="A68" t="s">
        <v>49</v>
      </c>
      <c s="34" t="s">
        <v>99</v>
      </c>
      <c s="34" t="s">
        <v>697</v>
      </c>
      <c s="35" t="s">
        <v>47</v>
      </c>
      <c s="6" t="s">
        <v>698</v>
      </c>
      <c s="36" t="s">
        <v>91</v>
      </c>
      <c s="37">
        <v>5.85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86</v>
      </c>
      <c>
        <f>(M68*21)/100</f>
      </c>
      <c t="s">
        <v>27</v>
      </c>
    </row>
    <row r="69" spans="1:5" ht="12.75">
      <c r="A69" s="35" t="s">
        <v>54</v>
      </c>
      <c r="E69" s="39" t="s">
        <v>55</v>
      </c>
    </row>
    <row r="70" spans="1:5" ht="12.75">
      <c r="A70" s="35" t="s">
        <v>56</v>
      </c>
      <c r="E70" s="40" t="s">
        <v>70</v>
      </c>
    </row>
    <row r="71" spans="1:5" ht="38.25">
      <c r="A71" t="s">
        <v>58</v>
      </c>
      <c r="E71" s="39" t="s">
        <v>699</v>
      </c>
    </row>
    <row r="72" spans="1:16" ht="12.75">
      <c r="A72" t="s">
        <v>49</v>
      </c>
      <c s="34" t="s">
        <v>391</v>
      </c>
      <c s="34" t="s">
        <v>700</v>
      </c>
      <c s="35" t="s">
        <v>47</v>
      </c>
      <c s="6" t="s">
        <v>701</v>
      </c>
      <c s="36" t="s">
        <v>64</v>
      </c>
      <c s="37">
        <v>13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86</v>
      </c>
      <c>
        <f>(M72*21)/100</f>
      </c>
      <c t="s">
        <v>27</v>
      </c>
    </row>
    <row r="73" spans="1:5" ht="12.75">
      <c r="A73" s="35" t="s">
        <v>54</v>
      </c>
      <c r="E73" s="39" t="s">
        <v>55</v>
      </c>
    </row>
    <row r="74" spans="1:5" ht="12.75">
      <c r="A74" s="35" t="s">
        <v>56</v>
      </c>
      <c r="E74" s="40" t="s">
        <v>70</v>
      </c>
    </row>
    <row r="75" spans="1:5" ht="38.25">
      <c r="A75" t="s">
        <v>58</v>
      </c>
      <c r="E75" s="39" t="s">
        <v>702</v>
      </c>
    </row>
    <row r="76" spans="1:13" ht="12.75">
      <c r="A76" t="s">
        <v>46</v>
      </c>
      <c r="C76" s="31" t="s">
        <v>20</v>
      </c>
      <c r="E76" s="33" t="s">
        <v>390</v>
      </c>
      <c r="J76" s="32">
        <f>0</f>
      </c>
      <c s="32">
        <f>0</f>
      </c>
      <c s="32">
        <f>0+L77+L81+L85</f>
      </c>
      <c s="32">
        <f>0+M77+M81+M85</f>
      </c>
    </row>
    <row r="77" spans="1:16" ht="12.75">
      <c r="A77" t="s">
        <v>49</v>
      </c>
      <c s="34" t="s">
        <v>215</v>
      </c>
      <c s="34" t="s">
        <v>405</v>
      </c>
      <c s="35" t="s">
        <v>47</v>
      </c>
      <c s="6" t="s">
        <v>703</v>
      </c>
      <c s="36" t="s">
        <v>394</v>
      </c>
      <c s="37">
        <v>8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86</v>
      </c>
      <c>
        <f>(M77*21)/100</f>
      </c>
      <c t="s">
        <v>27</v>
      </c>
    </row>
    <row r="78" spans="1:5" ht="12.75">
      <c r="A78" s="35" t="s">
        <v>54</v>
      </c>
      <c r="E78" s="39" t="s">
        <v>55</v>
      </c>
    </row>
    <row r="79" spans="1:5" ht="12.75">
      <c r="A79" s="35" t="s">
        <v>56</v>
      </c>
      <c r="E79" s="40" t="s">
        <v>70</v>
      </c>
    </row>
    <row r="80" spans="1:5" ht="12.75">
      <c r="A80" t="s">
        <v>58</v>
      </c>
      <c r="E80" s="39" t="s">
        <v>704</v>
      </c>
    </row>
    <row r="81" spans="1:16" ht="12.75">
      <c r="A81" t="s">
        <v>49</v>
      </c>
      <c s="34" t="s">
        <v>219</v>
      </c>
      <c s="34" t="s">
        <v>705</v>
      </c>
      <c s="35" t="s">
        <v>47</v>
      </c>
      <c s="6" t="s">
        <v>706</v>
      </c>
      <c s="36" t="s">
        <v>111</v>
      </c>
      <c s="37">
        <v>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86</v>
      </c>
      <c>
        <f>(M81*21)/100</f>
      </c>
      <c t="s">
        <v>27</v>
      </c>
    </row>
    <row r="82" spans="1:5" ht="12.75">
      <c r="A82" s="35" t="s">
        <v>54</v>
      </c>
      <c r="E82" s="39" t="s">
        <v>55</v>
      </c>
    </row>
    <row r="83" spans="1:5" ht="12.75">
      <c r="A83" s="35" t="s">
        <v>56</v>
      </c>
      <c r="E83" s="40" t="s">
        <v>70</v>
      </c>
    </row>
    <row r="84" spans="1:5" ht="12.75">
      <c r="A84" t="s">
        <v>58</v>
      </c>
      <c r="E84" s="39" t="s">
        <v>707</v>
      </c>
    </row>
    <row r="85" spans="1:16" ht="12.75">
      <c r="A85" t="s">
        <v>49</v>
      </c>
      <c s="34" t="s">
        <v>166</v>
      </c>
      <c s="34" t="s">
        <v>421</v>
      </c>
      <c s="35" t="s">
        <v>47</v>
      </c>
      <c s="6" t="s">
        <v>422</v>
      </c>
      <c s="36" t="s">
        <v>394</v>
      </c>
      <c s="37">
        <v>28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86</v>
      </c>
      <c>
        <f>(M85*21)/100</f>
      </c>
      <c t="s">
        <v>27</v>
      </c>
    </row>
    <row r="86" spans="1:5" ht="12.75">
      <c r="A86" s="35" t="s">
        <v>54</v>
      </c>
      <c r="E86" s="39" t="s">
        <v>55</v>
      </c>
    </row>
    <row r="87" spans="1:5" ht="12.75">
      <c r="A87" s="35" t="s">
        <v>56</v>
      </c>
      <c r="E87" s="40" t="s">
        <v>70</v>
      </c>
    </row>
    <row r="88" spans="1:5" ht="38.25">
      <c r="A88" t="s">
        <v>58</v>
      </c>
      <c r="E88" s="39" t="s">
        <v>423</v>
      </c>
    </row>
    <row r="89" spans="1:13" ht="12.75">
      <c r="A89" t="s">
        <v>46</v>
      </c>
      <c r="C89" s="31" t="s">
        <v>647</v>
      </c>
      <c r="E89" s="33" t="s">
        <v>708</v>
      </c>
      <c r="J89" s="32">
        <f>0</f>
      </c>
      <c s="32">
        <f>0</f>
      </c>
      <c s="32">
        <f>0+L90+L94+L98+L102+L106+L110+L114+L118+L122+L126+L130+L134</f>
      </c>
      <c s="32">
        <f>0+M90+M94+M98+M102+M106+M110+M114+M118+M122+M126+M130+M134</f>
      </c>
    </row>
    <row r="90" spans="1:16" ht="12.75">
      <c r="A90" t="s">
        <v>49</v>
      </c>
      <c s="34" t="s">
        <v>47</v>
      </c>
      <c s="34" t="s">
        <v>614</v>
      </c>
      <c s="35" t="s">
        <v>47</v>
      </c>
      <c s="6" t="s">
        <v>615</v>
      </c>
      <c s="36" t="s">
        <v>64</v>
      </c>
      <c s="37">
        <v>20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55</v>
      </c>
    </row>
    <row r="92" spans="1:5" ht="12.75">
      <c r="A92" s="35" t="s">
        <v>56</v>
      </c>
      <c r="E92" s="40" t="s">
        <v>549</v>
      </c>
    </row>
    <row r="93" spans="1:5" ht="12.75">
      <c r="A93" t="s">
        <v>58</v>
      </c>
      <c r="E93" s="39" t="s">
        <v>59</v>
      </c>
    </row>
    <row r="94" spans="1:16" ht="12.75">
      <c r="A94" t="s">
        <v>49</v>
      </c>
      <c s="34" t="s">
        <v>27</v>
      </c>
      <c s="34" t="s">
        <v>616</v>
      </c>
      <c s="35" t="s">
        <v>47</v>
      </c>
      <c s="6" t="s">
        <v>617</v>
      </c>
      <c s="36" t="s">
        <v>64</v>
      </c>
      <c s="37">
        <v>20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55</v>
      </c>
    </row>
    <row r="96" spans="1:5" ht="12.75">
      <c r="A96" s="35" t="s">
        <v>56</v>
      </c>
      <c r="E96" s="40" t="s">
        <v>549</v>
      </c>
    </row>
    <row r="97" spans="1:5" ht="12.75">
      <c r="A97" t="s">
        <v>58</v>
      </c>
      <c r="E97" s="39" t="s">
        <v>59</v>
      </c>
    </row>
    <row r="98" spans="1:16" ht="12.75">
      <c r="A98" t="s">
        <v>49</v>
      </c>
      <c s="34" t="s">
        <v>127</v>
      </c>
      <c s="34" t="s">
        <v>709</v>
      </c>
      <c s="35" t="s">
        <v>47</v>
      </c>
      <c s="6" t="s">
        <v>710</v>
      </c>
      <c s="36" t="s">
        <v>52</v>
      </c>
      <c s="37">
        <v>3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55</v>
      </c>
    </row>
    <row r="100" spans="1:5" ht="12.75">
      <c r="A100" s="35" t="s">
        <v>56</v>
      </c>
      <c r="E100" s="40" t="s">
        <v>549</v>
      </c>
    </row>
    <row r="101" spans="1:5" ht="12.75">
      <c r="A101" t="s">
        <v>58</v>
      </c>
      <c r="E101" s="39" t="s">
        <v>59</v>
      </c>
    </row>
    <row r="102" spans="1:16" ht="12.75">
      <c r="A102" t="s">
        <v>49</v>
      </c>
      <c s="34" t="s">
        <v>66</v>
      </c>
      <c s="34" t="s">
        <v>711</v>
      </c>
      <c s="35" t="s">
        <v>47</v>
      </c>
      <c s="6" t="s">
        <v>712</v>
      </c>
      <c s="36" t="s">
        <v>52</v>
      </c>
      <c s="37">
        <v>3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55</v>
      </c>
    </row>
    <row r="104" spans="1:5" ht="12.75">
      <c r="A104" s="35" t="s">
        <v>56</v>
      </c>
      <c r="E104" s="40" t="s">
        <v>549</v>
      </c>
    </row>
    <row r="105" spans="1:5" ht="12.75">
      <c r="A105" t="s">
        <v>58</v>
      </c>
      <c r="E105" s="39" t="s">
        <v>59</v>
      </c>
    </row>
    <row r="106" spans="1:16" ht="12.75">
      <c r="A106" t="s">
        <v>49</v>
      </c>
      <c s="34" t="s">
        <v>71</v>
      </c>
      <c s="34" t="s">
        <v>713</v>
      </c>
      <c s="35" t="s">
        <v>47</v>
      </c>
      <c s="6" t="s">
        <v>714</v>
      </c>
      <c s="36" t="s">
        <v>52</v>
      </c>
      <c s="37">
        <v>23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55</v>
      </c>
    </row>
    <row r="108" spans="1:5" ht="12.75">
      <c r="A108" s="35" t="s">
        <v>56</v>
      </c>
      <c r="E108" s="40" t="s">
        <v>549</v>
      </c>
    </row>
    <row r="109" spans="1:5" ht="12.75">
      <c r="A109" t="s">
        <v>58</v>
      </c>
      <c r="E109" s="39" t="s">
        <v>59</v>
      </c>
    </row>
    <row r="110" spans="1:16" ht="12.75">
      <c r="A110" t="s">
        <v>49</v>
      </c>
      <c s="34" t="s">
        <v>136</v>
      </c>
      <c s="34" t="s">
        <v>715</v>
      </c>
      <c s="35" t="s">
        <v>47</v>
      </c>
      <c s="6" t="s">
        <v>716</v>
      </c>
      <c s="36" t="s">
        <v>91</v>
      </c>
      <c s="37">
        <v>40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86</v>
      </c>
      <c>
        <f>(M110*21)/100</f>
      </c>
      <c t="s">
        <v>27</v>
      </c>
    </row>
    <row r="111" spans="1:5" ht="12.75">
      <c r="A111" s="35" t="s">
        <v>54</v>
      </c>
      <c r="E111" s="39" t="s">
        <v>55</v>
      </c>
    </row>
    <row r="112" spans="1:5" ht="12.75">
      <c r="A112" s="35" t="s">
        <v>56</v>
      </c>
      <c r="E112" s="40" t="s">
        <v>70</v>
      </c>
    </row>
    <row r="113" spans="1:5" ht="369.75">
      <c r="A113" t="s">
        <v>58</v>
      </c>
      <c r="E113" s="39" t="s">
        <v>717</v>
      </c>
    </row>
    <row r="114" spans="1:16" ht="12.75">
      <c r="A114" t="s">
        <v>49</v>
      </c>
      <c s="34" t="s">
        <v>139</v>
      </c>
      <c s="34" t="s">
        <v>625</v>
      </c>
      <c s="35" t="s">
        <v>47</v>
      </c>
      <c s="6" t="s">
        <v>626</v>
      </c>
      <c s="36" t="s">
        <v>64</v>
      </c>
      <c s="37">
        <v>20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86</v>
      </c>
      <c>
        <f>(M114*21)/100</f>
      </c>
      <c t="s">
        <v>27</v>
      </c>
    </row>
    <row r="115" spans="1:5" ht="12.75">
      <c r="A115" s="35" t="s">
        <v>54</v>
      </c>
      <c r="E115" s="39" t="s">
        <v>55</v>
      </c>
    </row>
    <row r="116" spans="1:5" ht="12.75">
      <c r="A116" s="35" t="s">
        <v>56</v>
      </c>
      <c r="E116" s="40" t="s">
        <v>70</v>
      </c>
    </row>
    <row r="117" spans="1:5" ht="12.75">
      <c r="A117" t="s">
        <v>58</v>
      </c>
      <c r="E117" s="39" t="s">
        <v>627</v>
      </c>
    </row>
    <row r="118" spans="1:16" ht="12.75">
      <c r="A118" t="s">
        <v>49</v>
      </c>
      <c s="34" t="s">
        <v>145</v>
      </c>
      <c s="34" t="s">
        <v>634</v>
      </c>
      <c s="35" t="s">
        <v>47</v>
      </c>
      <c s="6" t="s">
        <v>635</v>
      </c>
      <c s="36" t="s">
        <v>91</v>
      </c>
      <c s="37">
        <v>3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86</v>
      </c>
      <c>
        <f>(M118*21)/100</f>
      </c>
      <c t="s">
        <v>27</v>
      </c>
    </row>
    <row r="119" spans="1:5" ht="12.75">
      <c r="A119" s="35" t="s">
        <v>54</v>
      </c>
      <c r="E119" s="39" t="s">
        <v>55</v>
      </c>
    </row>
    <row r="120" spans="1:5" ht="12.75">
      <c r="A120" s="35" t="s">
        <v>56</v>
      </c>
      <c r="E120" s="40" t="s">
        <v>70</v>
      </c>
    </row>
    <row r="121" spans="1:5" ht="51">
      <c r="A121" t="s">
        <v>58</v>
      </c>
      <c r="E121" s="39" t="s">
        <v>636</v>
      </c>
    </row>
    <row r="122" spans="1:16" ht="12.75">
      <c r="A122" t="s">
        <v>49</v>
      </c>
      <c s="34" t="s">
        <v>148</v>
      </c>
      <c s="34" t="s">
        <v>637</v>
      </c>
      <c s="35" t="s">
        <v>47</v>
      </c>
      <c s="6" t="s">
        <v>638</v>
      </c>
      <c s="36" t="s">
        <v>91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86</v>
      </c>
      <c>
        <f>(M122*21)/100</f>
      </c>
      <c t="s">
        <v>27</v>
      </c>
    </row>
    <row r="123" spans="1:5" ht="12.75">
      <c r="A123" s="35" t="s">
        <v>54</v>
      </c>
      <c r="E123" s="39" t="s">
        <v>55</v>
      </c>
    </row>
    <row r="124" spans="1:5" ht="12.75">
      <c r="A124" s="35" t="s">
        <v>56</v>
      </c>
      <c r="E124" s="40" t="s">
        <v>70</v>
      </c>
    </row>
    <row r="125" spans="1:5" ht="38.25">
      <c r="A125" t="s">
        <v>58</v>
      </c>
      <c r="E125" s="39" t="s">
        <v>718</v>
      </c>
    </row>
    <row r="126" spans="1:16" ht="12.75">
      <c r="A126" t="s">
        <v>49</v>
      </c>
      <c s="34" t="s">
        <v>160</v>
      </c>
      <c s="34" t="s">
        <v>719</v>
      </c>
      <c s="35" t="s">
        <v>47</v>
      </c>
      <c s="6" t="s">
        <v>720</v>
      </c>
      <c s="36" t="s">
        <v>64</v>
      </c>
      <c s="37">
        <v>9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86</v>
      </c>
      <c>
        <f>(M126*21)/100</f>
      </c>
      <c t="s">
        <v>27</v>
      </c>
    </row>
    <row r="127" spans="1:5" ht="12.75">
      <c r="A127" s="35" t="s">
        <v>54</v>
      </c>
      <c r="E127" s="39" t="s">
        <v>55</v>
      </c>
    </row>
    <row r="128" spans="1:5" ht="12.75">
      <c r="A128" s="35" t="s">
        <v>56</v>
      </c>
      <c r="E128" s="40" t="s">
        <v>549</v>
      </c>
    </row>
    <row r="129" spans="1:5" ht="12.75">
      <c r="A129" t="s">
        <v>58</v>
      </c>
      <c r="E129" s="39" t="s">
        <v>59</v>
      </c>
    </row>
    <row r="130" spans="1:16" ht="25.5">
      <c r="A130" t="s">
        <v>49</v>
      </c>
      <c s="34" t="s">
        <v>163</v>
      </c>
      <c s="34" t="s">
        <v>721</v>
      </c>
      <c s="35" t="s">
        <v>47</v>
      </c>
      <c s="6" t="s">
        <v>722</v>
      </c>
      <c s="36" t="s">
        <v>64</v>
      </c>
      <c s="37">
        <v>4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86</v>
      </c>
      <c>
        <f>(M130*21)/100</f>
      </c>
      <c t="s">
        <v>27</v>
      </c>
    </row>
    <row r="131" spans="1:5" ht="12.75">
      <c r="A131" s="35" t="s">
        <v>54</v>
      </c>
      <c r="E131" s="39" t="s">
        <v>55</v>
      </c>
    </row>
    <row r="132" spans="1:5" ht="12.75">
      <c r="A132" s="35" t="s">
        <v>56</v>
      </c>
      <c r="E132" s="40" t="s">
        <v>549</v>
      </c>
    </row>
    <row r="133" spans="1:5" ht="12.75">
      <c r="A133" t="s">
        <v>58</v>
      </c>
      <c r="E133" s="39" t="s">
        <v>59</v>
      </c>
    </row>
    <row r="134" spans="1:16" ht="25.5">
      <c r="A134" t="s">
        <v>49</v>
      </c>
      <c s="34" t="s">
        <v>169</v>
      </c>
      <c s="34" t="s">
        <v>723</v>
      </c>
      <c s="35" t="s">
        <v>47</v>
      </c>
      <c s="6" t="s">
        <v>724</v>
      </c>
      <c s="36" t="s">
        <v>111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86</v>
      </c>
      <c>
        <f>(M134*21)/100</f>
      </c>
      <c t="s">
        <v>27</v>
      </c>
    </row>
    <row r="135" spans="1:5" ht="12.75">
      <c r="A135" s="35" t="s">
        <v>54</v>
      </c>
      <c r="E135" s="39" t="s">
        <v>55</v>
      </c>
    </row>
    <row r="136" spans="1:5" ht="12.75">
      <c r="A136" s="35" t="s">
        <v>56</v>
      </c>
      <c r="E136" s="40" t="s">
        <v>549</v>
      </c>
    </row>
    <row r="137" spans="1:5" ht="25.5">
      <c r="A137" t="s">
        <v>58</v>
      </c>
      <c r="E137" s="39" t="s">
        <v>725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9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726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726</v>
      </c>
      <c r="E4" s="26" t="s">
        <v>727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COUNTIFS(L8:L95,"=0",A8:A95,"P")+COUNTIFS(L8:L95,"",A8:A95,"P")+SUM(Q8:Q95)</f>
      </c>
    </row>
    <row r="8" spans="1:13" ht="12.75">
      <c r="A8" t="s">
        <v>44</v>
      </c>
      <c r="C8" s="28" t="s">
        <v>730</v>
      </c>
      <c r="E8" s="30" t="s">
        <v>729</v>
      </c>
      <c r="J8" s="29">
        <f>0+J9+J86</f>
      </c>
      <c s="29">
        <f>0+K9+K86</f>
      </c>
      <c s="29">
        <f>0+L9+L86</f>
      </c>
      <c s="29">
        <f>0+M9+M86</f>
      </c>
    </row>
    <row r="9" spans="1:13" ht="12.75">
      <c r="A9" t="s">
        <v>46</v>
      </c>
      <c r="C9" s="31" t="s">
        <v>27</v>
      </c>
      <c r="E9" s="33" t="s">
        <v>731</v>
      </c>
      <c r="J9" s="32">
        <f>0</f>
      </c>
      <c s="32">
        <f>0</f>
      </c>
      <c s="32">
        <f>0+L10+L14+L18+L22+L26+L30+L34+L38+L42+L46+L50+L54+L58+L62+L66+L70+L74+L78+L82</f>
      </c>
      <c s="32">
        <f>0+M10+M14+M18+M22+M26+M30+M34+M38+M42+M46+M50+M54+M58+M62+M66+M70+M74+M78+M82</f>
      </c>
    </row>
    <row r="10" spans="1:16" ht="12.75">
      <c r="A10" t="s">
        <v>49</v>
      </c>
      <c s="34" t="s">
        <v>47</v>
      </c>
      <c s="34" t="s">
        <v>72</v>
      </c>
      <c s="35" t="s">
        <v>47</v>
      </c>
      <c s="6" t="s">
        <v>73</v>
      </c>
      <c s="36" t="s">
        <v>52</v>
      </c>
      <c s="37">
        <v>90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70</v>
      </c>
    </row>
    <row r="13" spans="1:5" ht="12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732</v>
      </c>
      <c s="35" t="s">
        <v>47</v>
      </c>
      <c s="6" t="s">
        <v>733</v>
      </c>
      <c s="36" t="s">
        <v>69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620</v>
      </c>
    </row>
    <row r="17" spans="1:5" ht="12.75">
      <c r="A17" t="s">
        <v>58</v>
      </c>
      <c r="E17" s="39" t="s">
        <v>59</v>
      </c>
    </row>
    <row r="18" spans="1:16" ht="25.5">
      <c r="A18" t="s">
        <v>49</v>
      </c>
      <c s="34" t="s">
        <v>26</v>
      </c>
      <c s="34" t="s">
        <v>734</v>
      </c>
      <c s="35" t="s">
        <v>47</v>
      </c>
      <c s="6" t="s">
        <v>735</v>
      </c>
      <c s="36" t="s">
        <v>69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532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127</v>
      </c>
      <c s="34" t="s">
        <v>736</v>
      </c>
      <c s="35" t="s">
        <v>47</v>
      </c>
      <c s="6" t="s">
        <v>737</v>
      </c>
      <c s="36" t="s">
        <v>52</v>
      </c>
      <c s="37">
        <v>90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70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66</v>
      </c>
      <c s="34" t="s">
        <v>143</v>
      </c>
      <c s="35" t="s">
        <v>47</v>
      </c>
      <c s="6" t="s">
        <v>144</v>
      </c>
      <c s="36" t="s">
        <v>69</v>
      </c>
      <c s="37">
        <v>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70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71</v>
      </c>
      <c s="34" t="s">
        <v>738</v>
      </c>
      <c s="35" t="s">
        <v>47</v>
      </c>
      <c s="6" t="s">
        <v>739</v>
      </c>
      <c s="36" t="s">
        <v>52</v>
      </c>
      <c s="37">
        <v>15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532</v>
      </c>
    </row>
    <row r="33" spans="1:5" ht="12.75">
      <c r="A33" t="s">
        <v>58</v>
      </c>
      <c r="E33" s="39" t="s">
        <v>59</v>
      </c>
    </row>
    <row r="34" spans="1:16" ht="12.75">
      <c r="A34" t="s">
        <v>49</v>
      </c>
      <c s="34" t="s">
        <v>75</v>
      </c>
      <c s="34" t="s">
        <v>740</v>
      </c>
      <c s="35" t="s">
        <v>47</v>
      </c>
      <c s="6" t="s">
        <v>741</v>
      </c>
      <c s="36" t="s">
        <v>69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620</v>
      </c>
    </row>
    <row r="37" spans="1:5" ht="12.75">
      <c r="A37" t="s">
        <v>58</v>
      </c>
      <c r="E37" s="39" t="s">
        <v>59</v>
      </c>
    </row>
    <row r="38" spans="1:16" ht="25.5">
      <c r="A38" t="s">
        <v>49</v>
      </c>
      <c s="34" t="s">
        <v>78</v>
      </c>
      <c s="34" t="s">
        <v>742</v>
      </c>
      <c s="35" t="s">
        <v>47</v>
      </c>
      <c s="6" t="s">
        <v>743</v>
      </c>
      <c s="36" t="s">
        <v>69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620</v>
      </c>
    </row>
    <row r="41" spans="1:5" ht="12.75">
      <c r="A41" t="s">
        <v>58</v>
      </c>
      <c r="E41" s="39" t="s">
        <v>59</v>
      </c>
    </row>
    <row r="42" spans="1:16" ht="12.75">
      <c r="A42" t="s">
        <v>49</v>
      </c>
      <c s="34" t="s">
        <v>348</v>
      </c>
      <c s="34" t="s">
        <v>744</v>
      </c>
      <c s="35" t="s">
        <v>47</v>
      </c>
      <c s="6" t="s">
        <v>745</v>
      </c>
      <c s="36" t="s">
        <v>69</v>
      </c>
      <c s="37">
        <v>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620</v>
      </c>
    </row>
    <row r="45" spans="1:5" ht="12.75">
      <c r="A45" t="s">
        <v>58</v>
      </c>
      <c r="E45" s="39" t="s">
        <v>59</v>
      </c>
    </row>
    <row r="46" spans="1:16" ht="12.75">
      <c r="A46" t="s">
        <v>49</v>
      </c>
      <c s="34" t="s">
        <v>130</v>
      </c>
      <c s="34" t="s">
        <v>746</v>
      </c>
      <c s="35" t="s">
        <v>47</v>
      </c>
      <c s="6" t="s">
        <v>747</v>
      </c>
      <c s="36" t="s">
        <v>69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620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99</v>
      </c>
      <c s="34" t="s">
        <v>748</v>
      </c>
      <c s="35" t="s">
        <v>47</v>
      </c>
      <c s="6" t="s">
        <v>749</v>
      </c>
      <c s="36" t="s">
        <v>69</v>
      </c>
      <c s="37">
        <v>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620</v>
      </c>
    </row>
    <row r="53" spans="1:5" ht="12.75">
      <c r="A53" t="s">
        <v>58</v>
      </c>
      <c r="E53" s="39" t="s">
        <v>59</v>
      </c>
    </row>
    <row r="54" spans="1:16" ht="12.75">
      <c r="A54" t="s">
        <v>49</v>
      </c>
      <c s="34" t="s">
        <v>136</v>
      </c>
      <c s="34" t="s">
        <v>750</v>
      </c>
      <c s="35" t="s">
        <v>47</v>
      </c>
      <c s="6" t="s">
        <v>751</v>
      </c>
      <c s="36" t="s">
        <v>69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70</v>
      </c>
    </row>
    <row r="57" spans="1:5" ht="12.75">
      <c r="A57" t="s">
        <v>58</v>
      </c>
      <c r="E57" s="39" t="s">
        <v>59</v>
      </c>
    </row>
    <row r="58" spans="1:16" ht="12.75">
      <c r="A58" t="s">
        <v>49</v>
      </c>
      <c s="34" t="s">
        <v>139</v>
      </c>
      <c s="34" t="s">
        <v>752</v>
      </c>
      <c s="35" t="s">
        <v>47</v>
      </c>
      <c s="6" t="s">
        <v>753</v>
      </c>
      <c s="36" t="s">
        <v>394</v>
      </c>
      <c s="37">
        <v>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70</v>
      </c>
    </row>
    <row r="61" spans="1:5" ht="12.75">
      <c r="A61" t="s">
        <v>58</v>
      </c>
      <c r="E61" s="39" t="s">
        <v>59</v>
      </c>
    </row>
    <row r="62" spans="1:16" ht="38.25">
      <c r="A62" t="s">
        <v>49</v>
      </c>
      <c s="34" t="s">
        <v>215</v>
      </c>
      <c s="34" t="s">
        <v>373</v>
      </c>
      <c s="35" t="s">
        <v>374</v>
      </c>
      <c s="6" t="s">
        <v>375</v>
      </c>
      <c s="36" t="s">
        <v>85</v>
      </c>
      <c s="37">
        <v>0.018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86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70</v>
      </c>
    </row>
    <row r="65" spans="1:5" ht="165.75">
      <c r="A65" t="s">
        <v>58</v>
      </c>
      <c r="E65" s="39" t="s">
        <v>87</v>
      </c>
    </row>
    <row r="66" spans="1:16" ht="12.75">
      <c r="A66" t="s">
        <v>49</v>
      </c>
      <c s="34" t="s">
        <v>219</v>
      </c>
      <c s="34" t="s">
        <v>754</v>
      </c>
      <c s="35" t="s">
        <v>47</v>
      </c>
      <c s="6" t="s">
        <v>755</v>
      </c>
      <c s="36" t="s">
        <v>52</v>
      </c>
      <c s="37">
        <v>93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86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532</v>
      </c>
    </row>
    <row r="69" spans="1:5" ht="38.25">
      <c r="A69" t="s">
        <v>58</v>
      </c>
      <c r="E69" s="39" t="s">
        <v>191</v>
      </c>
    </row>
    <row r="70" spans="1:16" ht="12.75">
      <c r="A70" t="s">
        <v>49</v>
      </c>
      <c s="34" t="s">
        <v>145</v>
      </c>
      <c s="34" t="s">
        <v>756</v>
      </c>
      <c s="35" t="s">
        <v>47</v>
      </c>
      <c s="6" t="s">
        <v>757</v>
      </c>
      <c s="36" t="s">
        <v>69</v>
      </c>
      <c s="37">
        <v>3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86</v>
      </c>
      <c>
        <f>(M70*21)/100</f>
      </c>
      <c t="s">
        <v>27</v>
      </c>
    </row>
    <row r="71" spans="1:5" ht="12.75">
      <c r="A71" s="35" t="s">
        <v>54</v>
      </c>
      <c r="E71" s="39" t="s">
        <v>55</v>
      </c>
    </row>
    <row r="72" spans="1:5" ht="12.75">
      <c r="A72" s="35" t="s">
        <v>56</v>
      </c>
      <c r="E72" s="40" t="s">
        <v>620</v>
      </c>
    </row>
    <row r="73" spans="1:5" ht="38.25">
      <c r="A73" t="s">
        <v>58</v>
      </c>
      <c r="E73" s="39" t="s">
        <v>758</v>
      </c>
    </row>
    <row r="74" spans="1:16" ht="12.75">
      <c r="A74" t="s">
        <v>49</v>
      </c>
      <c s="34" t="s">
        <v>148</v>
      </c>
      <c s="34" t="s">
        <v>759</v>
      </c>
      <c s="35" t="s">
        <v>47</v>
      </c>
      <c s="6" t="s">
        <v>760</v>
      </c>
      <c s="36" t="s">
        <v>69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86</v>
      </c>
      <c>
        <f>(M74*21)/100</f>
      </c>
      <c t="s">
        <v>27</v>
      </c>
    </row>
    <row r="75" spans="1:5" ht="12.75">
      <c r="A75" s="35" t="s">
        <v>54</v>
      </c>
      <c r="E75" s="39" t="s">
        <v>55</v>
      </c>
    </row>
    <row r="76" spans="1:5" ht="12.75">
      <c r="A76" s="35" t="s">
        <v>56</v>
      </c>
      <c r="E76" s="40" t="s">
        <v>70</v>
      </c>
    </row>
    <row r="77" spans="1:5" ht="12.75">
      <c r="A77" t="s">
        <v>58</v>
      </c>
      <c r="E77" s="39" t="s">
        <v>761</v>
      </c>
    </row>
    <row r="78" spans="1:16" ht="12.75">
      <c r="A78" t="s">
        <v>49</v>
      </c>
      <c s="34" t="s">
        <v>151</v>
      </c>
      <c s="34" t="s">
        <v>762</v>
      </c>
      <c s="35" t="s">
        <v>47</v>
      </c>
      <c s="6" t="s">
        <v>763</v>
      </c>
      <c s="36" t="s">
        <v>69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86</v>
      </c>
      <c>
        <f>(M78*21)/100</f>
      </c>
      <c t="s">
        <v>27</v>
      </c>
    </row>
    <row r="79" spans="1:5" ht="12.75">
      <c r="A79" s="35" t="s">
        <v>54</v>
      </c>
      <c r="E79" s="39" t="s">
        <v>55</v>
      </c>
    </row>
    <row r="80" spans="1:5" ht="12.75">
      <c r="A80" s="35" t="s">
        <v>56</v>
      </c>
      <c r="E80" s="40" t="s">
        <v>70</v>
      </c>
    </row>
    <row r="81" spans="1:5" ht="12.75">
      <c r="A81" t="s">
        <v>58</v>
      </c>
      <c r="E81" s="39" t="s">
        <v>59</v>
      </c>
    </row>
    <row r="82" spans="1:16" ht="12.75">
      <c r="A82" t="s">
        <v>49</v>
      </c>
      <c s="34" t="s">
        <v>351</v>
      </c>
      <c s="34" t="s">
        <v>764</v>
      </c>
      <c s="35" t="s">
        <v>47</v>
      </c>
      <c s="6" t="s">
        <v>765</v>
      </c>
      <c s="36" t="s">
        <v>111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86</v>
      </c>
      <c>
        <f>(M82*21)/100</f>
      </c>
      <c t="s">
        <v>27</v>
      </c>
    </row>
    <row r="83" spans="1:5" ht="12.75">
      <c r="A83" s="35" t="s">
        <v>54</v>
      </c>
      <c r="E83" s="39" t="s">
        <v>55</v>
      </c>
    </row>
    <row r="84" spans="1:5" ht="12.75">
      <c r="A84" s="35" t="s">
        <v>56</v>
      </c>
      <c r="E84" s="40" t="s">
        <v>70</v>
      </c>
    </row>
    <row r="85" spans="1:5" ht="76.5">
      <c r="A85" t="s">
        <v>58</v>
      </c>
      <c r="E85" s="39" t="s">
        <v>766</v>
      </c>
    </row>
    <row r="86" spans="1:13" ht="12.75">
      <c r="A86" t="s">
        <v>46</v>
      </c>
      <c r="C86" s="31" t="s">
        <v>20</v>
      </c>
      <c r="E86" s="33" t="s">
        <v>390</v>
      </c>
      <c r="J86" s="32">
        <f>0</f>
      </c>
      <c s="32">
        <f>0</f>
      </c>
      <c s="32">
        <f>0+L87+L91+L95</f>
      </c>
      <c s="32">
        <f>0+M87+M91+M95</f>
      </c>
    </row>
    <row r="87" spans="1:16" ht="12.75">
      <c r="A87" t="s">
        <v>49</v>
      </c>
      <c s="34" t="s">
        <v>142</v>
      </c>
      <c s="34" t="s">
        <v>396</v>
      </c>
      <c s="35" t="s">
        <v>47</v>
      </c>
      <c s="6" t="s">
        <v>397</v>
      </c>
      <c s="36" t="s">
        <v>394</v>
      </c>
      <c s="37">
        <v>18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70</v>
      </c>
    </row>
    <row r="90" spans="1:5" ht="12.75">
      <c r="A90" t="s">
        <v>58</v>
      </c>
      <c r="E90" s="39" t="s">
        <v>59</v>
      </c>
    </row>
    <row r="91" spans="1:16" ht="12.75">
      <c r="A91" t="s">
        <v>49</v>
      </c>
      <c s="34" t="s">
        <v>273</v>
      </c>
      <c s="34" t="s">
        <v>409</v>
      </c>
      <c s="35" t="s">
        <v>47</v>
      </c>
      <c s="6" t="s">
        <v>410</v>
      </c>
      <c s="36" t="s">
        <v>394</v>
      </c>
      <c s="37">
        <v>16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86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70</v>
      </c>
    </row>
    <row r="94" spans="1:5" ht="12.75">
      <c r="A94" t="s">
        <v>58</v>
      </c>
      <c r="E94" s="39" t="s">
        <v>411</v>
      </c>
    </row>
    <row r="95" spans="1:16" ht="12.75">
      <c r="A95" t="s">
        <v>49</v>
      </c>
      <c s="34" t="s">
        <v>391</v>
      </c>
      <c s="34" t="s">
        <v>417</v>
      </c>
      <c s="35" t="s">
        <v>47</v>
      </c>
      <c s="6" t="s">
        <v>418</v>
      </c>
      <c s="36" t="s">
        <v>69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86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70</v>
      </c>
    </row>
    <row r="98" spans="1:5" ht="25.5">
      <c r="A98" t="s">
        <v>58</v>
      </c>
      <c r="E98" s="39" t="s">
        <v>419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767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767</v>
      </c>
      <c r="E4" s="26" t="s">
        <v>768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770</v>
      </c>
      <c r="E8" s="30" t="s">
        <v>768</v>
      </c>
      <c r="J8" s="29">
        <f>0+J9+J22+J39</f>
      </c>
      <c s="29">
        <f>0+K9+K22+K39</f>
      </c>
      <c s="29">
        <f>0+L9+L22+L39</f>
      </c>
      <c s="29">
        <f>0+M9+M22+M39</f>
      </c>
    </row>
    <row r="9" spans="1:13" ht="12.75">
      <c r="A9" t="s">
        <v>46</v>
      </c>
      <c r="C9" s="31" t="s">
        <v>47</v>
      </c>
      <c r="E9" s="33" t="s">
        <v>771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772</v>
      </c>
      <c s="35" t="s">
        <v>47</v>
      </c>
      <c s="6" t="s">
        <v>773</v>
      </c>
      <c s="36" t="s">
        <v>111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86</v>
      </c>
      <c>
        <f>(M10*21)/100</f>
      </c>
      <c t="s">
        <v>27</v>
      </c>
    </row>
    <row r="11" spans="1:5" ht="12.75">
      <c r="A11" s="35" t="s">
        <v>54</v>
      </c>
      <c r="E11" s="39" t="s">
        <v>774</v>
      </c>
    </row>
    <row r="12" spans="1:5" ht="12.75">
      <c r="A12" s="35" t="s">
        <v>56</v>
      </c>
      <c r="E12" s="40" t="s">
        <v>775</v>
      </c>
    </row>
    <row r="13" spans="1:5" ht="89.25">
      <c r="A13" t="s">
        <v>58</v>
      </c>
      <c r="E13" s="39" t="s">
        <v>776</v>
      </c>
    </row>
    <row r="14" spans="1:16" ht="12.75">
      <c r="A14" t="s">
        <v>49</v>
      </c>
      <c s="34" t="s">
        <v>27</v>
      </c>
      <c s="34" t="s">
        <v>777</v>
      </c>
      <c s="35" t="s">
        <v>47</v>
      </c>
      <c s="6" t="s">
        <v>778</v>
      </c>
      <c s="36" t="s">
        <v>111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86</v>
      </c>
      <c>
        <f>(M14*21)/100</f>
      </c>
      <c t="s">
        <v>27</v>
      </c>
    </row>
    <row r="15" spans="1:5" ht="12.75">
      <c r="A15" s="35" t="s">
        <v>54</v>
      </c>
      <c r="E15" s="39" t="s">
        <v>779</v>
      </c>
    </row>
    <row r="16" spans="1:5" ht="12.75">
      <c r="A16" s="35" t="s">
        <v>56</v>
      </c>
      <c r="E16" s="40" t="s">
        <v>775</v>
      </c>
    </row>
    <row r="17" spans="1:5" ht="102">
      <c r="A17" t="s">
        <v>58</v>
      </c>
      <c r="E17" s="39" t="s">
        <v>780</v>
      </c>
    </row>
    <row r="18" spans="1:16" ht="12.75">
      <c r="A18" t="s">
        <v>49</v>
      </c>
      <c s="34" t="s">
        <v>26</v>
      </c>
      <c s="34" t="s">
        <v>781</v>
      </c>
      <c s="35" t="s">
        <v>47</v>
      </c>
      <c s="6" t="s">
        <v>782</v>
      </c>
      <c s="36" t="s">
        <v>111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86</v>
      </c>
      <c>
        <f>(M18*21)/100</f>
      </c>
      <c t="s">
        <v>27</v>
      </c>
    </row>
    <row r="19" spans="1:5" ht="12.75">
      <c r="A19" s="35" t="s">
        <v>54</v>
      </c>
      <c r="E19" s="39" t="s">
        <v>783</v>
      </c>
    </row>
    <row r="20" spans="1:5" ht="12.75">
      <c r="A20" s="35" t="s">
        <v>56</v>
      </c>
      <c r="E20" s="40" t="s">
        <v>775</v>
      </c>
    </row>
    <row r="21" spans="1:5" ht="38.25">
      <c r="A21" t="s">
        <v>58</v>
      </c>
      <c r="E21" s="39" t="s">
        <v>784</v>
      </c>
    </row>
    <row r="22" spans="1:13" ht="12.75">
      <c r="A22" t="s">
        <v>46</v>
      </c>
      <c r="C22" s="31" t="s">
        <v>27</v>
      </c>
      <c r="E22" s="33" t="s">
        <v>390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49</v>
      </c>
      <c s="34" t="s">
        <v>127</v>
      </c>
      <c s="34" t="s">
        <v>785</v>
      </c>
      <c s="35" t="s">
        <v>47</v>
      </c>
      <c s="6" t="s">
        <v>786</v>
      </c>
      <c s="36" t="s">
        <v>111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86</v>
      </c>
      <c>
        <f>(M23*21)/100</f>
      </c>
      <c t="s">
        <v>27</v>
      </c>
    </row>
    <row r="24" spans="1:5" ht="12.75">
      <c r="A24" s="35" t="s">
        <v>54</v>
      </c>
      <c r="E24" s="39" t="s">
        <v>787</v>
      </c>
    </row>
    <row r="25" spans="1:5" ht="12.75">
      <c r="A25" s="35" t="s">
        <v>56</v>
      </c>
      <c r="E25" s="40" t="s">
        <v>775</v>
      </c>
    </row>
    <row r="26" spans="1:5" ht="89.25">
      <c r="A26" t="s">
        <v>58</v>
      </c>
      <c r="E26" s="39" t="s">
        <v>788</v>
      </c>
    </row>
    <row r="27" spans="1:16" ht="12.75">
      <c r="A27" t="s">
        <v>49</v>
      </c>
      <c s="34" t="s">
        <v>66</v>
      </c>
      <c s="34" t="s">
        <v>789</v>
      </c>
      <c s="35" t="s">
        <v>47</v>
      </c>
      <c s="6" t="s">
        <v>790</v>
      </c>
      <c s="36" t="s">
        <v>111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86</v>
      </c>
      <c>
        <f>(M27*21)/100</f>
      </c>
      <c t="s">
        <v>27</v>
      </c>
    </row>
    <row r="28" spans="1:5" ht="12.75">
      <c r="A28" s="35" t="s">
        <v>54</v>
      </c>
      <c r="E28" s="39" t="s">
        <v>791</v>
      </c>
    </row>
    <row r="29" spans="1:5" ht="12.75">
      <c r="A29" s="35" t="s">
        <v>56</v>
      </c>
      <c r="E29" s="40" t="s">
        <v>775</v>
      </c>
    </row>
    <row r="30" spans="1:5" ht="76.5">
      <c r="A30" t="s">
        <v>58</v>
      </c>
      <c r="E30" s="39" t="s">
        <v>792</v>
      </c>
    </row>
    <row r="31" spans="1:16" ht="12.75">
      <c r="A31" t="s">
        <v>49</v>
      </c>
      <c s="34" t="s">
        <v>71</v>
      </c>
      <c s="34" t="s">
        <v>789</v>
      </c>
      <c s="35" t="s">
        <v>99</v>
      </c>
      <c s="6" t="s">
        <v>793</v>
      </c>
      <c s="36" t="s">
        <v>69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86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794</v>
      </c>
    </row>
    <row r="34" spans="1:5" ht="12.75">
      <c r="A34" t="s">
        <v>58</v>
      </c>
      <c r="E34" s="39" t="s">
        <v>795</v>
      </c>
    </row>
    <row r="35" spans="1:16" ht="12.75">
      <c r="A35" t="s">
        <v>49</v>
      </c>
      <c s="34" t="s">
        <v>75</v>
      </c>
      <c s="34" t="s">
        <v>796</v>
      </c>
      <c s="35" t="s">
        <v>47</v>
      </c>
      <c s="6" t="s">
        <v>797</v>
      </c>
      <c s="36" t="s">
        <v>111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86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798</v>
      </c>
    </row>
    <row r="38" spans="1:5" ht="25.5">
      <c r="A38" t="s">
        <v>58</v>
      </c>
      <c r="E38" s="39" t="s">
        <v>799</v>
      </c>
    </row>
    <row r="39" spans="1:13" ht="12.75">
      <c r="A39" t="s">
        <v>46</v>
      </c>
      <c r="C39" s="31" t="s">
        <v>800</v>
      </c>
      <c r="E39" s="33" t="s">
        <v>390</v>
      </c>
      <c r="J39" s="32">
        <f>0</f>
      </c>
      <c s="32">
        <f>0</f>
      </c>
      <c s="32">
        <f>0</f>
      </c>
      <c s="32">
        <f>0</f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