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Soutěže_dokumentace_2022\65422039\01_VÝZVA\PODKLADY SPRÁVA\"/>
    </mc:Choice>
  </mc:AlternateContent>
  <xr:revisionPtr revIDLastSave="0" documentId="13_ncr:1_{EAECB57A-2A4E-4D78-BB89-B22255D7FB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Svítidla a světelné ..." sheetId="2" r:id="rId2"/>
  </sheets>
  <definedNames>
    <definedName name="_xlnm._FilterDatabase" localSheetId="1" hidden="1">'01 - Svítidla a světelné ...'!$C$121:$L$202</definedName>
    <definedName name="_xlnm.Print_Titles" localSheetId="1">'01 - Svítidla a světelné ...'!$121:$121</definedName>
    <definedName name="_xlnm.Print_Titles" localSheetId="0">'Rekapitulace stavby'!$92:$92</definedName>
    <definedName name="_xlnm.Print_Area" localSheetId="1">'01 - Svítidla a světelné ...'!$C$4:$K$76,'01 - Svítidla a světelné ...'!$C$82:$K$103,'01 - Svítidla a světelné ...'!$C$109:$L$202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5" i="2" l="1"/>
  <c r="J126" i="2"/>
  <c r="J127" i="2"/>
  <c r="J128" i="2"/>
  <c r="J129" i="2"/>
  <c r="J130" i="2"/>
  <c r="J131" i="2"/>
  <c r="J132" i="2"/>
  <c r="J133" i="2"/>
  <c r="J134" i="2"/>
  <c r="J135" i="2"/>
  <c r="J137" i="2"/>
  <c r="J138" i="2"/>
  <c r="J139" i="2"/>
  <c r="J140" i="2"/>
  <c r="J141" i="2"/>
  <c r="J142" i="2"/>
  <c r="J143" i="2"/>
  <c r="J145" i="2"/>
  <c r="J146" i="2"/>
  <c r="J147" i="2"/>
  <c r="J148" i="2"/>
  <c r="J149" i="2"/>
  <c r="J151" i="2"/>
  <c r="J152" i="2"/>
  <c r="J153" i="2"/>
  <c r="J154" i="2"/>
  <c r="J155" i="2"/>
  <c r="J156" i="2"/>
  <c r="J157" i="2"/>
  <c r="J158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124" i="2"/>
  <c r="K37" i="2" l="1"/>
  <c r="K36" i="2"/>
  <c r="AY95" i="1" s="1"/>
  <c r="K35" i="2"/>
  <c r="AX95" i="1" s="1"/>
  <c r="BJ202" i="2"/>
  <c r="BI202" i="2"/>
  <c r="BH202" i="2"/>
  <c r="BG202" i="2"/>
  <c r="U202" i="2"/>
  <c r="S202" i="2"/>
  <c r="Q202" i="2"/>
  <c r="BJ201" i="2"/>
  <c r="BI201" i="2"/>
  <c r="BH201" i="2"/>
  <c r="BG201" i="2"/>
  <c r="U201" i="2"/>
  <c r="S201" i="2"/>
  <c r="Q201" i="2"/>
  <c r="BJ200" i="2"/>
  <c r="BI200" i="2"/>
  <c r="BH200" i="2"/>
  <c r="BG200" i="2"/>
  <c r="U200" i="2"/>
  <c r="S200" i="2"/>
  <c r="Q200" i="2"/>
  <c r="BJ199" i="2"/>
  <c r="BI199" i="2"/>
  <c r="BH199" i="2"/>
  <c r="BG199" i="2"/>
  <c r="U199" i="2"/>
  <c r="S199" i="2"/>
  <c r="Q199" i="2"/>
  <c r="BJ198" i="2"/>
  <c r="BI198" i="2"/>
  <c r="BH198" i="2"/>
  <c r="BG198" i="2"/>
  <c r="U198" i="2"/>
  <c r="S198" i="2"/>
  <c r="Q198" i="2"/>
  <c r="BJ197" i="2"/>
  <c r="BI197" i="2"/>
  <c r="BH197" i="2"/>
  <c r="BG197" i="2"/>
  <c r="U197" i="2"/>
  <c r="S197" i="2"/>
  <c r="Q197" i="2"/>
  <c r="BJ196" i="2"/>
  <c r="BI196" i="2"/>
  <c r="BH196" i="2"/>
  <c r="BG196" i="2"/>
  <c r="U196" i="2"/>
  <c r="S196" i="2"/>
  <c r="Q196" i="2"/>
  <c r="BJ195" i="2"/>
  <c r="BI195" i="2"/>
  <c r="BH195" i="2"/>
  <c r="BG195" i="2"/>
  <c r="U195" i="2"/>
  <c r="S195" i="2"/>
  <c r="Q195" i="2"/>
  <c r="BJ194" i="2"/>
  <c r="BI194" i="2"/>
  <c r="BH194" i="2"/>
  <c r="BG194" i="2"/>
  <c r="U194" i="2"/>
  <c r="S194" i="2"/>
  <c r="Q194" i="2"/>
  <c r="BJ193" i="2"/>
  <c r="BI193" i="2"/>
  <c r="BH193" i="2"/>
  <c r="BG193" i="2"/>
  <c r="U193" i="2"/>
  <c r="S193" i="2"/>
  <c r="Q193" i="2"/>
  <c r="BJ192" i="2"/>
  <c r="BI192" i="2"/>
  <c r="BH192" i="2"/>
  <c r="BG192" i="2"/>
  <c r="U192" i="2"/>
  <c r="S192" i="2"/>
  <c r="Q192" i="2"/>
  <c r="BJ191" i="2"/>
  <c r="BI191" i="2"/>
  <c r="BH191" i="2"/>
  <c r="BG191" i="2"/>
  <c r="U191" i="2"/>
  <c r="S191" i="2"/>
  <c r="Q191" i="2"/>
  <c r="BJ189" i="2"/>
  <c r="BI189" i="2"/>
  <c r="BH189" i="2"/>
  <c r="BG189" i="2"/>
  <c r="U189" i="2"/>
  <c r="S189" i="2"/>
  <c r="Q189" i="2"/>
  <c r="BJ188" i="2"/>
  <c r="BI188" i="2"/>
  <c r="BH188" i="2"/>
  <c r="BG188" i="2"/>
  <c r="U188" i="2"/>
  <c r="S188" i="2"/>
  <c r="Q188" i="2"/>
  <c r="BJ187" i="2"/>
  <c r="BI187" i="2"/>
  <c r="BH187" i="2"/>
  <c r="BG187" i="2"/>
  <c r="U187" i="2"/>
  <c r="S187" i="2"/>
  <c r="Q187" i="2"/>
  <c r="BJ186" i="2"/>
  <c r="BI186" i="2"/>
  <c r="BH186" i="2"/>
  <c r="BG186" i="2"/>
  <c r="U186" i="2"/>
  <c r="S186" i="2"/>
  <c r="Q186" i="2"/>
  <c r="BJ185" i="2"/>
  <c r="BI185" i="2"/>
  <c r="BH185" i="2"/>
  <c r="BG185" i="2"/>
  <c r="U185" i="2"/>
  <c r="S185" i="2"/>
  <c r="Q185" i="2"/>
  <c r="BJ184" i="2"/>
  <c r="BI184" i="2"/>
  <c r="BH184" i="2"/>
  <c r="BG184" i="2"/>
  <c r="U184" i="2"/>
  <c r="S184" i="2"/>
  <c r="Q184" i="2"/>
  <c r="BJ183" i="2"/>
  <c r="BI183" i="2"/>
  <c r="BH183" i="2"/>
  <c r="BG183" i="2"/>
  <c r="U183" i="2"/>
  <c r="S183" i="2"/>
  <c r="Q183" i="2"/>
  <c r="BJ182" i="2"/>
  <c r="BI182" i="2"/>
  <c r="BH182" i="2"/>
  <c r="BG182" i="2"/>
  <c r="U182" i="2"/>
  <c r="S182" i="2"/>
  <c r="Q182" i="2"/>
  <c r="BJ181" i="2"/>
  <c r="BI181" i="2"/>
  <c r="BH181" i="2"/>
  <c r="BG181" i="2"/>
  <c r="U181" i="2"/>
  <c r="S181" i="2"/>
  <c r="Q181" i="2"/>
  <c r="BJ180" i="2"/>
  <c r="BI180" i="2"/>
  <c r="BH180" i="2"/>
  <c r="BG180" i="2"/>
  <c r="U180" i="2"/>
  <c r="S180" i="2"/>
  <c r="Q180" i="2"/>
  <c r="BJ179" i="2"/>
  <c r="BI179" i="2"/>
  <c r="BH179" i="2"/>
  <c r="BG179" i="2"/>
  <c r="U179" i="2"/>
  <c r="S179" i="2"/>
  <c r="Q179" i="2"/>
  <c r="BJ178" i="2"/>
  <c r="BI178" i="2"/>
  <c r="BH178" i="2"/>
  <c r="BG178" i="2"/>
  <c r="U178" i="2"/>
  <c r="S178" i="2"/>
  <c r="Q178" i="2"/>
  <c r="BJ177" i="2"/>
  <c r="BI177" i="2"/>
  <c r="BH177" i="2"/>
  <c r="BG177" i="2"/>
  <c r="U177" i="2"/>
  <c r="S177" i="2"/>
  <c r="Q177" i="2"/>
  <c r="BJ176" i="2"/>
  <c r="BI176" i="2"/>
  <c r="BH176" i="2"/>
  <c r="BG176" i="2"/>
  <c r="U176" i="2"/>
  <c r="S176" i="2"/>
  <c r="Q176" i="2"/>
  <c r="BJ175" i="2"/>
  <c r="BI175" i="2"/>
  <c r="BH175" i="2"/>
  <c r="BG175" i="2"/>
  <c r="U175" i="2"/>
  <c r="S175" i="2"/>
  <c r="Q175" i="2"/>
  <c r="BJ174" i="2"/>
  <c r="BI174" i="2"/>
  <c r="BH174" i="2"/>
  <c r="BG174" i="2"/>
  <c r="U174" i="2"/>
  <c r="S174" i="2"/>
  <c r="Q174" i="2"/>
  <c r="BJ173" i="2"/>
  <c r="BI173" i="2"/>
  <c r="BH173" i="2"/>
  <c r="BG173" i="2"/>
  <c r="U173" i="2"/>
  <c r="S173" i="2"/>
  <c r="Q173" i="2"/>
  <c r="BJ172" i="2"/>
  <c r="BI172" i="2"/>
  <c r="BH172" i="2"/>
  <c r="BG172" i="2"/>
  <c r="U172" i="2"/>
  <c r="S172" i="2"/>
  <c r="Q172" i="2"/>
  <c r="BJ171" i="2"/>
  <c r="BI171" i="2"/>
  <c r="BH171" i="2"/>
  <c r="BG171" i="2"/>
  <c r="U171" i="2"/>
  <c r="S171" i="2"/>
  <c r="Q171" i="2"/>
  <c r="BJ170" i="2"/>
  <c r="BI170" i="2"/>
  <c r="BH170" i="2"/>
  <c r="BG170" i="2"/>
  <c r="U170" i="2"/>
  <c r="S170" i="2"/>
  <c r="Q170" i="2"/>
  <c r="BJ169" i="2"/>
  <c r="BI169" i="2"/>
  <c r="BH169" i="2"/>
  <c r="BG169" i="2"/>
  <c r="U169" i="2"/>
  <c r="S169" i="2"/>
  <c r="Q169" i="2"/>
  <c r="BJ168" i="2"/>
  <c r="BI168" i="2"/>
  <c r="BH168" i="2"/>
  <c r="BG168" i="2"/>
  <c r="U168" i="2"/>
  <c r="S168" i="2"/>
  <c r="Q168" i="2"/>
  <c r="BJ167" i="2"/>
  <c r="BI167" i="2"/>
  <c r="BH167" i="2"/>
  <c r="BG167" i="2"/>
  <c r="U167" i="2"/>
  <c r="S167" i="2"/>
  <c r="Q167" i="2"/>
  <c r="BJ166" i="2"/>
  <c r="BI166" i="2"/>
  <c r="BH166" i="2"/>
  <c r="BG166" i="2"/>
  <c r="U166" i="2"/>
  <c r="S166" i="2"/>
  <c r="Q166" i="2"/>
  <c r="BJ165" i="2"/>
  <c r="BI165" i="2"/>
  <c r="BH165" i="2"/>
  <c r="BG165" i="2"/>
  <c r="U165" i="2"/>
  <c r="S165" i="2"/>
  <c r="Q165" i="2"/>
  <c r="BJ164" i="2"/>
  <c r="BI164" i="2"/>
  <c r="BH164" i="2"/>
  <c r="BG164" i="2"/>
  <c r="U164" i="2"/>
  <c r="S164" i="2"/>
  <c r="Q164" i="2"/>
  <c r="BJ163" i="2"/>
  <c r="BI163" i="2"/>
  <c r="BH163" i="2"/>
  <c r="BG163" i="2"/>
  <c r="U163" i="2"/>
  <c r="S163" i="2"/>
  <c r="Q163" i="2"/>
  <c r="BJ162" i="2"/>
  <c r="BI162" i="2"/>
  <c r="BH162" i="2"/>
  <c r="BG162" i="2"/>
  <c r="U162" i="2"/>
  <c r="S162" i="2"/>
  <c r="Q162" i="2"/>
  <c r="BJ161" i="2"/>
  <c r="BI161" i="2"/>
  <c r="BH161" i="2"/>
  <c r="BG161" i="2"/>
  <c r="U161" i="2"/>
  <c r="S161" i="2"/>
  <c r="Q161" i="2"/>
  <c r="BJ160" i="2"/>
  <c r="BI160" i="2"/>
  <c r="BH160" i="2"/>
  <c r="BG160" i="2"/>
  <c r="U160" i="2"/>
  <c r="S160" i="2"/>
  <c r="Q160" i="2"/>
  <c r="BJ158" i="2"/>
  <c r="BI158" i="2"/>
  <c r="BH158" i="2"/>
  <c r="BG158" i="2"/>
  <c r="U158" i="2"/>
  <c r="S158" i="2"/>
  <c r="Q158" i="2"/>
  <c r="BJ157" i="2"/>
  <c r="BI157" i="2"/>
  <c r="BH157" i="2"/>
  <c r="BG157" i="2"/>
  <c r="U157" i="2"/>
  <c r="S157" i="2"/>
  <c r="Q157" i="2"/>
  <c r="BJ156" i="2"/>
  <c r="BI156" i="2"/>
  <c r="BH156" i="2"/>
  <c r="BG156" i="2"/>
  <c r="U156" i="2"/>
  <c r="S156" i="2"/>
  <c r="Q156" i="2"/>
  <c r="BJ155" i="2"/>
  <c r="BI155" i="2"/>
  <c r="BH155" i="2"/>
  <c r="BG155" i="2"/>
  <c r="U155" i="2"/>
  <c r="S155" i="2"/>
  <c r="Q155" i="2"/>
  <c r="BJ154" i="2"/>
  <c r="BI154" i="2"/>
  <c r="BH154" i="2"/>
  <c r="BG154" i="2"/>
  <c r="U154" i="2"/>
  <c r="S154" i="2"/>
  <c r="Q154" i="2"/>
  <c r="BJ153" i="2"/>
  <c r="BI153" i="2"/>
  <c r="BH153" i="2"/>
  <c r="BG153" i="2"/>
  <c r="U153" i="2"/>
  <c r="S153" i="2"/>
  <c r="Q153" i="2"/>
  <c r="BJ152" i="2"/>
  <c r="BI152" i="2"/>
  <c r="BH152" i="2"/>
  <c r="BG152" i="2"/>
  <c r="U152" i="2"/>
  <c r="S152" i="2"/>
  <c r="Q152" i="2"/>
  <c r="BJ151" i="2"/>
  <c r="BI151" i="2"/>
  <c r="BH151" i="2"/>
  <c r="BG151" i="2"/>
  <c r="U151" i="2"/>
  <c r="S151" i="2"/>
  <c r="Q151" i="2"/>
  <c r="BJ149" i="2"/>
  <c r="BI149" i="2"/>
  <c r="BH149" i="2"/>
  <c r="BG149" i="2"/>
  <c r="U149" i="2"/>
  <c r="S149" i="2"/>
  <c r="Q149" i="2"/>
  <c r="BJ148" i="2"/>
  <c r="BI148" i="2"/>
  <c r="BH148" i="2"/>
  <c r="BG148" i="2"/>
  <c r="U148" i="2"/>
  <c r="S148" i="2"/>
  <c r="Q148" i="2"/>
  <c r="BJ147" i="2"/>
  <c r="BI147" i="2"/>
  <c r="BH147" i="2"/>
  <c r="BG147" i="2"/>
  <c r="U147" i="2"/>
  <c r="S147" i="2"/>
  <c r="Q147" i="2"/>
  <c r="BJ146" i="2"/>
  <c r="BI146" i="2"/>
  <c r="BH146" i="2"/>
  <c r="BG146" i="2"/>
  <c r="U146" i="2"/>
  <c r="S146" i="2"/>
  <c r="Q146" i="2"/>
  <c r="BJ145" i="2"/>
  <c r="BI145" i="2"/>
  <c r="BH145" i="2"/>
  <c r="BG145" i="2"/>
  <c r="U145" i="2"/>
  <c r="S145" i="2"/>
  <c r="Q145" i="2"/>
  <c r="BJ143" i="2"/>
  <c r="BI143" i="2"/>
  <c r="BH143" i="2"/>
  <c r="BG143" i="2"/>
  <c r="U143" i="2"/>
  <c r="S143" i="2"/>
  <c r="Q143" i="2"/>
  <c r="BJ142" i="2"/>
  <c r="BI142" i="2"/>
  <c r="BH142" i="2"/>
  <c r="BG142" i="2"/>
  <c r="U142" i="2"/>
  <c r="S142" i="2"/>
  <c r="Q142" i="2"/>
  <c r="BJ141" i="2"/>
  <c r="BI141" i="2"/>
  <c r="BH141" i="2"/>
  <c r="BG141" i="2"/>
  <c r="U141" i="2"/>
  <c r="S141" i="2"/>
  <c r="Q141" i="2"/>
  <c r="BJ140" i="2"/>
  <c r="BI140" i="2"/>
  <c r="BH140" i="2"/>
  <c r="BG140" i="2"/>
  <c r="U140" i="2"/>
  <c r="S140" i="2"/>
  <c r="Q140" i="2"/>
  <c r="BJ139" i="2"/>
  <c r="BI139" i="2"/>
  <c r="BH139" i="2"/>
  <c r="BG139" i="2"/>
  <c r="U139" i="2"/>
  <c r="S139" i="2"/>
  <c r="Q139" i="2"/>
  <c r="BJ138" i="2"/>
  <c r="BI138" i="2"/>
  <c r="BH138" i="2"/>
  <c r="BG138" i="2"/>
  <c r="U138" i="2"/>
  <c r="S138" i="2"/>
  <c r="Q138" i="2"/>
  <c r="BJ137" i="2"/>
  <c r="BI137" i="2"/>
  <c r="BH137" i="2"/>
  <c r="BG137" i="2"/>
  <c r="U137" i="2"/>
  <c r="S137" i="2"/>
  <c r="Q137" i="2"/>
  <c r="BJ135" i="2"/>
  <c r="BI135" i="2"/>
  <c r="BH135" i="2"/>
  <c r="BG135" i="2"/>
  <c r="U135" i="2"/>
  <c r="S135" i="2"/>
  <c r="Q135" i="2"/>
  <c r="BJ134" i="2"/>
  <c r="BI134" i="2"/>
  <c r="BH134" i="2"/>
  <c r="BG134" i="2"/>
  <c r="U134" i="2"/>
  <c r="S134" i="2"/>
  <c r="Q134" i="2"/>
  <c r="BJ133" i="2"/>
  <c r="BI133" i="2"/>
  <c r="BH133" i="2"/>
  <c r="BG133" i="2"/>
  <c r="U133" i="2"/>
  <c r="S133" i="2"/>
  <c r="Q133" i="2"/>
  <c r="BJ132" i="2"/>
  <c r="BI132" i="2"/>
  <c r="BH132" i="2"/>
  <c r="BG132" i="2"/>
  <c r="U132" i="2"/>
  <c r="S132" i="2"/>
  <c r="Q132" i="2"/>
  <c r="BJ131" i="2"/>
  <c r="BI131" i="2"/>
  <c r="BH131" i="2"/>
  <c r="BG131" i="2"/>
  <c r="U131" i="2"/>
  <c r="S131" i="2"/>
  <c r="Q131" i="2"/>
  <c r="BJ130" i="2"/>
  <c r="BI130" i="2"/>
  <c r="BH130" i="2"/>
  <c r="BG130" i="2"/>
  <c r="U130" i="2"/>
  <c r="S130" i="2"/>
  <c r="Q130" i="2"/>
  <c r="BJ129" i="2"/>
  <c r="BI129" i="2"/>
  <c r="BH129" i="2"/>
  <c r="BG129" i="2"/>
  <c r="U129" i="2"/>
  <c r="S129" i="2"/>
  <c r="Q129" i="2"/>
  <c r="BJ128" i="2"/>
  <c r="BI128" i="2"/>
  <c r="BH128" i="2"/>
  <c r="BG128" i="2"/>
  <c r="U128" i="2"/>
  <c r="S128" i="2"/>
  <c r="Q128" i="2"/>
  <c r="BJ127" i="2"/>
  <c r="BI127" i="2"/>
  <c r="BH127" i="2"/>
  <c r="BG127" i="2"/>
  <c r="U127" i="2"/>
  <c r="S127" i="2"/>
  <c r="Q127" i="2"/>
  <c r="BJ126" i="2"/>
  <c r="BI126" i="2"/>
  <c r="BH126" i="2"/>
  <c r="BG126" i="2"/>
  <c r="U126" i="2"/>
  <c r="S126" i="2"/>
  <c r="Q126" i="2"/>
  <c r="BJ125" i="2"/>
  <c r="BI125" i="2"/>
  <c r="BH125" i="2"/>
  <c r="BG125" i="2"/>
  <c r="U125" i="2"/>
  <c r="S125" i="2"/>
  <c r="Q125" i="2"/>
  <c r="BJ124" i="2"/>
  <c r="BI124" i="2"/>
  <c r="BH124" i="2"/>
  <c r="BG124" i="2"/>
  <c r="U124" i="2"/>
  <c r="S124" i="2"/>
  <c r="Q124" i="2"/>
  <c r="F116" i="2"/>
  <c r="E114" i="2"/>
  <c r="F89" i="2"/>
  <c r="E87" i="2"/>
  <c r="K24" i="2"/>
  <c r="E24" i="2"/>
  <c r="K119" i="2" s="1"/>
  <c r="K23" i="2"/>
  <c r="K21" i="2"/>
  <c r="E21" i="2"/>
  <c r="K91" i="2" s="1"/>
  <c r="K20" i="2"/>
  <c r="K18" i="2"/>
  <c r="E18" i="2"/>
  <c r="F92" i="2" s="1"/>
  <c r="K17" i="2"/>
  <c r="K15" i="2"/>
  <c r="E15" i="2"/>
  <c r="F118" i="2" s="1"/>
  <c r="K14" i="2"/>
  <c r="K12" i="2"/>
  <c r="K89" i="2" s="1"/>
  <c r="E7" i="2"/>
  <c r="E112" i="2" s="1"/>
  <c r="L90" i="1"/>
  <c r="AM90" i="1"/>
  <c r="AM89" i="1"/>
  <c r="L89" i="1"/>
  <c r="AM87" i="1"/>
  <c r="L87" i="1"/>
  <c r="L85" i="1"/>
  <c r="L84" i="1"/>
  <c r="K194" i="2"/>
  <c r="BL193" i="2"/>
  <c r="K186" i="2"/>
  <c r="K168" i="2"/>
  <c r="BL162" i="2"/>
  <c r="BL153" i="2"/>
  <c r="BL139" i="2"/>
  <c r="K133" i="2"/>
  <c r="BL132" i="2"/>
  <c r="K196" i="2"/>
  <c r="BL175" i="2"/>
  <c r="K198" i="2"/>
  <c r="K162" i="2"/>
  <c r="K157" i="2"/>
  <c r="K142" i="2"/>
  <c r="BL134" i="2"/>
  <c r="BL191" i="2"/>
  <c r="BL165" i="2"/>
  <c r="BL148" i="2"/>
  <c r="BL199" i="2"/>
  <c r="K173" i="2"/>
  <c r="BL130" i="2"/>
  <c r="K188" i="2"/>
  <c r="K178" i="2"/>
  <c r="BL166" i="2"/>
  <c r="BL135" i="2"/>
  <c r="K132" i="2"/>
  <c r="BL183" i="2"/>
  <c r="BL167" i="2"/>
  <c r="K151" i="2"/>
  <c r="K129" i="2"/>
  <c r="K126" i="2"/>
  <c r="BL168" i="2"/>
  <c r="K161" i="2"/>
  <c r="BL185" i="2"/>
  <c r="BL124" i="2"/>
  <c r="BL194" i="2"/>
  <c r="K179" i="2"/>
  <c r="K160" i="2"/>
  <c r="K200" i="2"/>
  <c r="K192" i="2"/>
  <c r="BL179" i="2"/>
  <c r="BL171" i="2"/>
  <c r="K163" i="2"/>
  <c r="BL152" i="2"/>
  <c r="K141" i="2"/>
  <c r="AS94" i="1"/>
  <c r="K189" i="2"/>
  <c r="K180" i="2"/>
  <c r="K156" i="2"/>
  <c r="BL146" i="2"/>
  <c r="BL141" i="2"/>
  <c r="BL127" i="2"/>
  <c r="BL125" i="2"/>
  <c r="K202" i="2"/>
  <c r="K195" i="2"/>
  <c r="BL169" i="2"/>
  <c r="K201" i="2"/>
  <c r="K187" i="2"/>
  <c r="K176" i="2"/>
  <c r="BL164" i="2"/>
  <c r="BL145" i="2"/>
  <c r="K130" i="2"/>
  <c r="BL188" i="2"/>
  <c r="K175" i="2"/>
  <c r="K149" i="2"/>
  <c r="K139" i="2"/>
  <c r="BL201" i="2"/>
  <c r="BL192" i="2"/>
  <c r="K184" i="2"/>
  <c r="K167" i="2"/>
  <c r="BL155" i="2"/>
  <c r="K138" i="2"/>
  <c r="K131" i="2"/>
  <c r="BL200" i="2"/>
  <c r="K185" i="2"/>
  <c r="BL177" i="2"/>
  <c r="K158" i="2"/>
  <c r="K137" i="2"/>
  <c r="BL126" i="2"/>
  <c r="BL157" i="2"/>
  <c r="BL138" i="2"/>
  <c r="BL182" i="2"/>
  <c r="BL189" i="2"/>
  <c r="BL180" i="2"/>
  <c r="K164" i="2"/>
  <c r="K127" i="2"/>
  <c r="BL173" i="2"/>
  <c r="K155" i="2"/>
  <c r="K140" i="2"/>
  <c r="BL170" i="2"/>
  <c r="K154" i="2"/>
  <c r="BL128" i="2"/>
  <c r="K169" i="2"/>
  <c r="K197" i="2"/>
  <c r="K171" i="2"/>
  <c r="K124" i="2"/>
  <c r="BL181" i="2"/>
  <c r="K166" i="2"/>
  <c r="BL158" i="2"/>
  <c r="K148" i="2"/>
  <c r="BL140" i="2"/>
  <c r="BL186" i="2"/>
  <c r="BL174" i="2"/>
  <c r="BL147" i="2"/>
  <c r="BL133" i="2"/>
  <c r="BL197" i="2"/>
  <c r="K191" i="2"/>
  <c r="BL172" i="2"/>
  <c r="K165" i="2"/>
  <c r="K143" i="2"/>
  <c r="K134" i="2"/>
  <c r="BL129" i="2"/>
  <c r="K199" i="2"/>
  <c r="BL184" i="2"/>
  <c r="K193" i="2"/>
  <c r="BL161" i="2"/>
  <c r="K146" i="2"/>
  <c r="K135" i="2"/>
  <c r="K181" i="2"/>
  <c r="BL154" i="2"/>
  <c r="BL131" i="2"/>
  <c r="K177" i="2"/>
  <c r="BL156" i="2"/>
  <c r="BL187" i="2"/>
  <c r="K174" i="2"/>
  <c r="BL137" i="2"/>
  <c r="K125" i="2"/>
  <c r="BL176" i="2"/>
  <c r="K170" i="2"/>
  <c r="K147" i="2"/>
  <c r="BL196" i="2"/>
  <c r="BL163" i="2"/>
  <c r="K145" i="2"/>
  <c r="BL202" i="2"/>
  <c r="BL151" i="2"/>
  <c r="K183" i="2"/>
  <c r="K152" i="2"/>
  <c r="BL198" i="2"/>
  <c r="K182" i="2"/>
  <c r="K172" i="2"/>
  <c r="BL160" i="2"/>
  <c r="BL149" i="2"/>
  <c r="BL143" i="2"/>
  <c r="BL195" i="2"/>
  <c r="BL178" i="2"/>
  <c r="K153" i="2"/>
  <c r="BL142" i="2"/>
  <c r="K128" i="2"/>
  <c r="U159" i="2" l="1"/>
  <c r="U150" i="2" s="1"/>
  <c r="U144" i="2" s="1"/>
  <c r="Q190" i="2"/>
  <c r="BL159" i="2"/>
  <c r="BL150" i="2" s="1"/>
  <c r="K150" i="2" s="1"/>
  <c r="K100" i="2" s="1"/>
  <c r="S159" i="2"/>
  <c r="S150" i="2" s="1"/>
  <c r="S144" i="2" s="1"/>
  <c r="S190" i="2"/>
  <c r="Q159" i="2"/>
  <c r="Q150" i="2" s="1"/>
  <c r="Q144" i="2" s="1"/>
  <c r="BL190" i="2"/>
  <c r="K190" i="2" s="1"/>
  <c r="K102" i="2" s="1"/>
  <c r="U190" i="2"/>
  <c r="F91" i="2"/>
  <c r="F119" i="2"/>
  <c r="BF131" i="2"/>
  <c r="BF137" i="2"/>
  <c r="BF163" i="2"/>
  <c r="BF164" i="2"/>
  <c r="BF172" i="2"/>
  <c r="BF192" i="2"/>
  <c r="K92" i="2"/>
  <c r="K118" i="2"/>
  <c r="BF146" i="2"/>
  <c r="BF151" i="2"/>
  <c r="BF153" i="2"/>
  <c r="BF162" i="2"/>
  <c r="BF169" i="2"/>
  <c r="BF173" i="2"/>
  <c r="BF174" i="2"/>
  <c r="BF181" i="2"/>
  <c r="BF183" i="2"/>
  <c r="BF184" i="2"/>
  <c r="BF188" i="2"/>
  <c r="BF197" i="2"/>
  <c r="BF199" i="2"/>
  <c r="BF128" i="2"/>
  <c r="BF132" i="2"/>
  <c r="BF134" i="2"/>
  <c r="BF155" i="2"/>
  <c r="BF175" i="2"/>
  <c r="BF186" i="2"/>
  <c r="BF126" i="2"/>
  <c r="BF140" i="2"/>
  <c r="BF145" i="2"/>
  <c r="BF165" i="2"/>
  <c r="BF149" i="2"/>
  <c r="BF182" i="2"/>
  <c r="BF189" i="2"/>
  <c r="BF200" i="2"/>
  <c r="BF202" i="2"/>
  <c r="BF143" i="2"/>
  <c r="BF187" i="2"/>
  <c r="E85" i="2"/>
  <c r="BF130" i="2"/>
  <c r="BF141" i="2"/>
  <c r="BF147" i="2"/>
  <c r="BF160" i="2"/>
  <c r="BF167" i="2"/>
  <c r="BF176" i="2"/>
  <c r="BF179" i="2"/>
  <c r="BF191" i="2"/>
  <c r="BF195" i="2"/>
  <c r="K116" i="2"/>
  <c r="BF125" i="2"/>
  <c r="BF135" i="2"/>
  <c r="BF152" i="2"/>
  <c r="BF180" i="2"/>
  <c r="BF193" i="2"/>
  <c r="BF133" i="2"/>
  <c r="BF142" i="2"/>
  <c r="BF158" i="2"/>
  <c r="BF161" i="2"/>
  <c r="BF168" i="2"/>
  <c r="BF124" i="2"/>
  <c r="BF127" i="2"/>
  <c r="BF129" i="2"/>
  <c r="BF138" i="2"/>
  <c r="BF139" i="2"/>
  <c r="BF148" i="2"/>
  <c r="BF154" i="2"/>
  <c r="BF156" i="2"/>
  <c r="BF166" i="2"/>
  <c r="BF178" i="2"/>
  <c r="BF194" i="2"/>
  <c r="BF196" i="2"/>
  <c r="BF170" i="2"/>
  <c r="BF171" i="2"/>
  <c r="BF201" i="2"/>
  <c r="BF157" i="2"/>
  <c r="BF177" i="2"/>
  <c r="BF185" i="2"/>
  <c r="BF198" i="2"/>
  <c r="F34" i="2"/>
  <c r="BA95" i="1" s="1"/>
  <c r="BA94" i="1" s="1"/>
  <c r="AW94" i="1" s="1"/>
  <c r="AK30" i="1" s="1"/>
  <c r="K34" i="2"/>
  <c r="AW95" i="1" s="1"/>
  <c r="F36" i="2"/>
  <c r="BC95" i="1" s="1"/>
  <c r="BC94" i="1" s="1"/>
  <c r="AY94" i="1" s="1"/>
  <c r="F35" i="2"/>
  <c r="BB95" i="1" s="1"/>
  <c r="BB94" i="1" s="1"/>
  <c r="AX94" i="1" s="1"/>
  <c r="F37" i="2"/>
  <c r="BD95" i="1" s="1"/>
  <c r="BD94" i="1" s="1"/>
  <c r="W33" i="1" s="1"/>
  <c r="S136" i="2" l="1"/>
  <c r="S123" i="2" s="1"/>
  <c r="S122" i="2" s="1"/>
  <c r="U136" i="2"/>
  <c r="U123" i="2" s="1"/>
  <c r="U122" i="2" s="1"/>
  <c r="Q136" i="2"/>
  <c r="Q123" i="2" s="1"/>
  <c r="Q122" i="2" s="1"/>
  <c r="AU95" i="1" s="1"/>
  <c r="AU94" i="1" s="1"/>
  <c r="K159" i="2"/>
  <c r="K101" i="2" s="1"/>
  <c r="BL144" i="2"/>
  <c r="K144" i="2" s="1"/>
  <c r="K99" i="2" s="1"/>
  <c r="W32" i="1"/>
  <c r="K33" i="2"/>
  <c r="AV95" i="1" s="1"/>
  <c r="AT95" i="1" s="1"/>
  <c r="W30" i="1"/>
  <c r="F33" i="2"/>
  <c r="AZ95" i="1" s="1"/>
  <c r="AZ94" i="1" s="1"/>
  <c r="AV94" i="1" s="1"/>
  <c r="AK29" i="1" s="1"/>
  <c r="W31" i="1"/>
  <c r="BL136" i="2" l="1"/>
  <c r="K136" i="2" s="1"/>
  <c r="K98" i="2" s="1"/>
  <c r="W29" i="1"/>
  <c r="AT94" i="1"/>
  <c r="BL123" i="2" l="1"/>
  <c r="K123" i="2" s="1"/>
  <c r="K97" i="2" s="1"/>
  <c r="BL122" i="2" l="1"/>
  <c r="K122" i="2" s="1"/>
  <c r="K96" i="2" s="1"/>
  <c r="K30" i="2" l="1"/>
  <c r="AG95" i="1" s="1"/>
  <c r="AG94" i="1" s="1"/>
  <c r="AK26" i="1" s="1"/>
  <c r="AK35" i="1" s="1"/>
  <c r="K39" i="2" l="1"/>
  <c r="AN94" i="1"/>
  <c r="AN95" i="1"/>
</calcChain>
</file>

<file path=xl/sharedStrings.xml><?xml version="1.0" encoding="utf-8"?>
<sst xmlns="http://schemas.openxmlformats.org/spreadsheetml/2006/main" count="1382" uniqueCount="418">
  <si>
    <t>Export Komplet</t>
  </si>
  <si>
    <t/>
  </si>
  <si>
    <t>2.0</t>
  </si>
  <si>
    <t>False</t>
  </si>
  <si>
    <t>{cfbe3121-27dc-4a67-b3ae-889fdb9e872a}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</si>
  <si>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</si>
  <si>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</si>
  <si>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</si>
  <si>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</si>
  <si>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</si>
  <si>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</si>
  <si>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</si>
  <si>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</si>
  <si>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</t>
  </si>
  <si>
    <t>Stavba:</t>
  </si>
  <si>
    <t>Dodávka světelných zdrojů a svítidel OŘ Plzeň 2023/2024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</si>
  <si>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</si>
  <si>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</si>
  <si>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</si>
  <si>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</si>
  <si>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</si>
  <si>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</si>
  <si>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</si>
  <si>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</si>
  <si>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</si>
  <si>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</si>
  <si>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</si>
  <si>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</si>
  <si>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</si>
  <si>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</si>
  <si>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</si>
  <si>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</si>
  <si>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</si>
  <si>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</si>
  <si>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</si>
  <si>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</si>
  <si>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</si>
  <si>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</si>
  <si>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</si>
  <si>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</si>
  <si>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</si>
  <si>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</si>
  <si>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</si>
  <si>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</si>
  <si>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</si>
  <si>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</si>
  <si>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</si>
  <si>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</si>
  <si>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</si>
  <si>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</si>
  <si>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</si>
  <si>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</si>
  <si>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</si>
  <si>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</si>
  <si>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</si>
  <si>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</si>
  <si>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</si>
  <si>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</si>
  <si>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</si>
  <si>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</si>
  <si>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</si>
  <si>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</si>
  <si>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</si>
  <si>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</si>
  <si>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</si>
  <si>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</si>
  <si>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</si>
  <si>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</si>
  <si>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</si>
  <si>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</si>
  <si>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</si>
  <si>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</si>
  <si>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</si>
  <si>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</si>
  <si>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Svítidla a světelné zdroje</t>
  </si>
  <si>
    <t>STA</t>
  </si>
  <si>
    <t>1</t>
  </si>
  <si>
    <t>{1fe70a3f-2abd-4894-9665-1b99efe1d325}</t>
  </si>
  <si>
    <t>2</t>
  </si>
  <si>
    <t>KRYCÍ LIST SOUPISU PRACÍ</t>
  </si>
  <si>
    <t>Objekt:</t>
  </si>
  <si>
    <t>01 - Svítidla a světelné zdroje</t>
  </si>
  <si>
    <t>REKAPITULACE ČLENĚNÍ SOUPISU PRACÍ</t>
  </si>
  <si>
    <t>Kód dílu - Popis</t>
  </si>
  <si>
    <t>Cena celkem [CZK]</t>
  </si>
  <si>
    <t>Náklady ze soupisu prací</t>
  </si>
  <si>
    <t>-1</t>
  </si>
  <si>
    <t>D1 - Výbojkové zdroje</t>
  </si>
  <si>
    <t xml:space="preserve">    HSV - Výbojková svítidla</t>
  </si>
  <si>
    <t xml:space="preserve">      PSV - Zářivková svítidla</t>
  </si>
  <si>
    <t xml:space="preserve">        21-M - Zářivkové zdroje</t>
  </si>
  <si>
    <t xml:space="preserve">          744 - Příslušenství svítidel</t>
  </si>
  <si>
    <t xml:space="preserve">      M - LED svítidla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</si>
  <si>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</si>
  <si>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</si>
  <si>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</si>
  <si>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</si>
  <si>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</si>
  <si>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</si>
  <si>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</si>
  <si>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</si>
  <si>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</si>
  <si>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</si>
  <si>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</si>
  <si>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</si>
  <si>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</si>
  <si>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</si>
  <si>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Výbojkové zdroje</t>
  </si>
  <si>
    <t>ROZPOCET</t>
  </si>
  <si>
    <t>10</t>
  </si>
  <si>
    <t>M</t>
  </si>
  <si>
    <t>7493102360</t>
  </si>
  <si>
    <t>Venkovní osvětlení Příslušenství Výbojka rtuťová 400W E40</t>
  </si>
  <si>
    <t>kus</t>
  </si>
  <si>
    <t>Sborník UOŽI 01 2022</t>
  </si>
  <si>
    <t>8</t>
  </si>
  <si>
    <t>4</t>
  </si>
  <si>
    <t>-1968689756</t>
  </si>
  <si>
    <t>11</t>
  </si>
  <si>
    <t>7493102370</t>
  </si>
  <si>
    <t>Venkovní osvětlení Příslušenství Výbojka rtuťová 250W E40</t>
  </si>
  <si>
    <t>-512854280</t>
  </si>
  <si>
    <t>12</t>
  </si>
  <si>
    <t>7493102380</t>
  </si>
  <si>
    <t>Venkovní osvětlení Příslušenství Výbojka rtuťová 125W E27</t>
  </si>
  <si>
    <t>1510186843</t>
  </si>
  <si>
    <t>13</t>
  </si>
  <si>
    <t>7493102390</t>
  </si>
  <si>
    <t>Venkovní osvětlení Příslušenství Výbojka sodíková vysokotlaká 70W E27</t>
  </si>
  <si>
    <t>-1717590108</t>
  </si>
  <si>
    <t>14</t>
  </si>
  <si>
    <t>7493102400</t>
  </si>
  <si>
    <t>Venkovní osvětlení Příslušenství Výbojka sodíková vysokotlaká 100 W E40</t>
  </si>
  <si>
    <t>-631523162</t>
  </si>
  <si>
    <t>7493102410</t>
  </si>
  <si>
    <t>Venkovní osvětlení Příslušenství Výbojka sodíková vysokotlaká 150 W, E40</t>
  </si>
  <si>
    <t>-459976403</t>
  </si>
  <si>
    <t>16</t>
  </si>
  <si>
    <t>7493102420</t>
  </si>
  <si>
    <t>Venkovní osvětlení Příslušenství Výbojka sodíková vysokotlaká 250W E40</t>
  </si>
  <si>
    <t>1447332920</t>
  </si>
  <si>
    <t>17</t>
  </si>
  <si>
    <t>7493102430</t>
  </si>
  <si>
    <t>Venkovní osvětlení Příslušenství Výbojka sodíková vysokotlaká 400W E40</t>
  </si>
  <si>
    <t>565076498</t>
  </si>
  <si>
    <t>18</t>
  </si>
  <si>
    <t>7493102440</t>
  </si>
  <si>
    <t>Venkovní osvětlení Příslušenství Výbojka halogenidová 2000W</t>
  </si>
  <si>
    <t>-80333228</t>
  </si>
  <si>
    <t>19</t>
  </si>
  <si>
    <t>7493102450</t>
  </si>
  <si>
    <t>Venkovní osvětlení Příslušenství Výbojka sodíková SON-H 110W</t>
  </si>
  <si>
    <t>-1681104048</t>
  </si>
  <si>
    <t>20</t>
  </si>
  <si>
    <t>7493102460</t>
  </si>
  <si>
    <t>Venkovní osvětlení Příslušenství Výbojka sodíková SON-H 220W</t>
  </si>
  <si>
    <t>1648809165</t>
  </si>
  <si>
    <t>7493102470</t>
  </si>
  <si>
    <t>Venkovní osvětlení Příslušenství Výbojka sodíková SON-H 350W</t>
  </si>
  <si>
    <t>872653670</t>
  </si>
  <si>
    <t>HSV</t>
  </si>
  <si>
    <t>Výbojková svítidla</t>
  </si>
  <si>
    <t>22</t>
  </si>
  <si>
    <t>7493100590</t>
  </si>
  <si>
    <t>Venkovní osvětlení Svítidla pro železnici závěsné výbojkové železniční, pro sodík.výbojku NAV 250W, 220V, váha 14 kg</t>
  </si>
  <si>
    <t>262144</t>
  </si>
  <si>
    <t>338890616</t>
  </si>
  <si>
    <t>23</t>
  </si>
  <si>
    <t>7493100600</t>
  </si>
  <si>
    <t>Venkovní osvětlení Svítidla pro železnici závěsné výbojkové železniční, pro sodík.výbojku NAV,HQI 400W, 220V, váha  15 - 17 kg</t>
  </si>
  <si>
    <t>-471543012</t>
  </si>
  <si>
    <t>24</t>
  </si>
  <si>
    <t>7493100710</t>
  </si>
  <si>
    <t>Venkovní osvětlení Svítidla pro železnici Svítidlo Spot 1 pro železnici - montáž na osvětlovací věž pro vysokotlakou výbojku do 500W . Určení pro osvětlení sportovních a průmyslových hal, sportovních ploch, stadionů, veřejných prostran­ství, …</t>
  </si>
  <si>
    <t>2125376405</t>
  </si>
  <si>
    <t>71</t>
  </si>
  <si>
    <t>7493100550</t>
  </si>
  <si>
    <t>Venkovní osvětlení Svítidla pro železnici na železniční stožár pro zdroj do SHC 150W</t>
  </si>
  <si>
    <t>128</t>
  </si>
  <si>
    <t>-622209549</t>
  </si>
  <si>
    <t>72</t>
  </si>
  <si>
    <t>7493100560</t>
  </si>
  <si>
    <t>Venkovní osvětlení Svítidla pro železnici na železniční stožár pro zdroj SHC 150 - 400W</t>
  </si>
  <si>
    <t>1653708675</t>
  </si>
  <si>
    <t>73</t>
  </si>
  <si>
    <t>7493100570</t>
  </si>
  <si>
    <t>Venkovní osvětlení Svítidla pro železnici na železniční stožár JŽ s dotykovou spojkou pro zdroj do SHC 400W</t>
  </si>
  <si>
    <t>563141654</t>
  </si>
  <si>
    <t>74</t>
  </si>
  <si>
    <t>7493100580</t>
  </si>
  <si>
    <t>Venkovní osvětlení Svítidla pro železnici závěsné výbojkové železniční, pro sodík.výbojku NAV 150W, 220V, váha 12,5 kg</t>
  </si>
  <si>
    <t>594648683</t>
  </si>
  <si>
    <t>PSV</t>
  </si>
  <si>
    <t>Zářivková svítidla</t>
  </si>
  <si>
    <t>25</t>
  </si>
  <si>
    <t>7493101970</t>
  </si>
  <si>
    <t>Venkovní osvětlení Svítidla pro montáž na strop nebo stěnu ANTIVANDAL, 2x55W/2G11, třída el. izolace II.</t>
  </si>
  <si>
    <t>3</t>
  </si>
  <si>
    <t>-2131399684</t>
  </si>
  <si>
    <t>75</t>
  </si>
  <si>
    <t>7493100960</t>
  </si>
  <si>
    <t>Venkovní osvětlení Svítidla pro veřejné osvětlení Svítidlo osazené LED technologií s elektronickým předřadníkem, IP65, příkon 38 W,  500x215x85 (např. Vesper)</t>
  </si>
  <si>
    <t>1767881517</t>
  </si>
  <si>
    <t>76</t>
  </si>
  <si>
    <t>7493100990</t>
  </si>
  <si>
    <t>Venkovní osvětlení Svítidla pro veřejné osvětlení Svítidlo osazené LED technologií s elektronickým předřadníkem, IP65, příkon 80 W,  600x215x85 (např. Vesper)</t>
  </si>
  <si>
    <t>193720933</t>
  </si>
  <si>
    <t>77</t>
  </si>
  <si>
    <t>7493101090</t>
  </si>
  <si>
    <t>Venkovní osvětlení Svítidla pro veřejné osvětlení Svítidlo osazené LED technologií s elektronickým předřadníkem, IP65, příkon 117 W,  700x215x85 (např. Vesper)</t>
  </si>
  <si>
    <t>414664578</t>
  </si>
  <si>
    <t>78</t>
  </si>
  <si>
    <t>7493101980</t>
  </si>
  <si>
    <t>Venkovní osvětlení Svítidla pro montáž na strop nebo stěnu ANTIVANDAL, 2x55W/2G11, třída el. izolace II. emergency, s nouzovým zdrojem</t>
  </si>
  <si>
    <t>-1557189291</t>
  </si>
  <si>
    <t>21-M</t>
  </si>
  <si>
    <t>Zářivkové zdroje</t>
  </si>
  <si>
    <t>28</t>
  </si>
  <si>
    <t>7493102540</t>
  </si>
  <si>
    <t>Venkovní osvětlení Příslušenství Panlux DD4-28T KOMPAKTNÍ ZÁŘIVKA 2D světelný zdroj 230V 28W GR10q 4pin</t>
  </si>
  <si>
    <t>-803025651</t>
  </si>
  <si>
    <t>26</t>
  </si>
  <si>
    <t>7493102480</t>
  </si>
  <si>
    <t>Venkovní osvětlení Příslušenství Kompaktní zářivka 15W - 26W</t>
  </si>
  <si>
    <t>1556547781</t>
  </si>
  <si>
    <t>32</t>
  </si>
  <si>
    <t>7493102490</t>
  </si>
  <si>
    <t>Venkovní osvětlení Příslušenství Zářivka DZ 11W 2p</t>
  </si>
  <si>
    <t>-879817439</t>
  </si>
  <si>
    <t>33</t>
  </si>
  <si>
    <t>7493102500</t>
  </si>
  <si>
    <t>Venkovní osvětlení Příslušenství Zářivka DZ 36W 4p</t>
  </si>
  <si>
    <t>-856235442</t>
  </si>
  <si>
    <t>65</t>
  </si>
  <si>
    <t>7596640165</t>
  </si>
  <si>
    <t>Hodinová zařízení Zářivkové trubice 15W</t>
  </si>
  <si>
    <t>-941268415</t>
  </si>
  <si>
    <t>36</t>
  </si>
  <si>
    <t>7596610870</t>
  </si>
  <si>
    <t>Hodinová zařízení Zářivkové trubice 18W</t>
  </si>
  <si>
    <t>77991731</t>
  </si>
  <si>
    <t>37</t>
  </si>
  <si>
    <t>7596610880</t>
  </si>
  <si>
    <t>Hodinová zařízení Zářivkové trubice 36 W</t>
  </si>
  <si>
    <t>936158054</t>
  </si>
  <si>
    <t>38</t>
  </si>
  <si>
    <t>7596610890</t>
  </si>
  <si>
    <t>Hodinová zařízení Zářivkové trubice 58 W</t>
  </si>
  <si>
    <t>-562768653</t>
  </si>
  <si>
    <t>744</t>
  </si>
  <si>
    <t>Příslušenství svítidel</t>
  </si>
  <si>
    <t>40</t>
  </si>
  <si>
    <t>7493102130</t>
  </si>
  <si>
    <t>Venkovní osvětlení Elektrovýzbroje stožárů a stožárové rozvodnice Tlumivka 125W pro rtuťové výbojky</t>
  </si>
  <si>
    <t>5</t>
  </si>
  <si>
    <t>564043</t>
  </si>
  <si>
    <t>42</t>
  </si>
  <si>
    <t>7493102140</t>
  </si>
  <si>
    <t>Venkovní osvětlení Elektrovýzbroje stožárů a stožárové rozvodnice Tlumivka 250W pro rtuťové výbojky</t>
  </si>
  <si>
    <t>-8731449</t>
  </si>
  <si>
    <t>45</t>
  </si>
  <si>
    <t>7493102150</t>
  </si>
  <si>
    <t>Venkovní osvětlení Elektrovýzbroje stožárů a stožárové rozvodnice Tlumivka 70W pro sodíkové výbojky</t>
  </si>
  <si>
    <t>1048178538</t>
  </si>
  <si>
    <t>44</t>
  </si>
  <si>
    <t>7493102160</t>
  </si>
  <si>
    <t>Venkovní osvětlení Elektrovýzbroje stožárů a stožárové rozvodnice Tlumivka 100W pro sodíkové výbojky</t>
  </si>
  <si>
    <t>1247528188</t>
  </si>
  <si>
    <t>39</t>
  </si>
  <si>
    <t>7493102180</t>
  </si>
  <si>
    <t>Venkovní osvětlení Elektrovýzbroje stožárů a stožárové rozvodnice Tlumivka 150W pro sodíkové výbojky</t>
  </si>
  <si>
    <t>899334522</t>
  </si>
  <si>
    <t>41</t>
  </si>
  <si>
    <t>7493102190</t>
  </si>
  <si>
    <t>Venkovní osvětlení Elektrovýzbroje stožárů a stožárové rozvodnice Tlumivka 250W pro sodíkové výbojky</t>
  </si>
  <si>
    <t>-494063476</t>
  </si>
  <si>
    <t>43</t>
  </si>
  <si>
    <t>7493100760</t>
  </si>
  <si>
    <t>Venkovní osvětlení Svítidla pro železnici Sodíková tlumivka NaHj 400.006 - 400W. Vakuově uzavřená tlumivka NaHj určena pro vysokotlaké sodíkové výbojky (HS) a metal-halogenidové výbojky (HI). Integrovaný inteligentní spínač teploty s automatickým …</t>
  </si>
  <si>
    <t>142975707</t>
  </si>
  <si>
    <t>46</t>
  </si>
  <si>
    <t>7493102100</t>
  </si>
  <si>
    <t>Venkovní osvětlení Elektrovýzbroje stožárů a stožárové rozvodnice Tlumivka 36W</t>
  </si>
  <si>
    <t>629886193</t>
  </si>
  <si>
    <t>47</t>
  </si>
  <si>
    <t>7493102110</t>
  </si>
  <si>
    <t>Venkovní osvětlení Elektrovýzbroje stožárů a stožárové rozvodnice Tlumivka 58W</t>
  </si>
  <si>
    <t>-1450791386</t>
  </si>
  <si>
    <t>48</t>
  </si>
  <si>
    <t>7491206060</t>
  </si>
  <si>
    <t>Elektroinstalační materiál Svítidla LED zářivkové IP40 Interiérové svítidlo LED pro administrativní a komerční prostory s elektronickým předřadníkem, IP40, příkon 25 W, délka 580 mm (např. Grifon-OP)</t>
  </si>
  <si>
    <t>453764487</t>
  </si>
  <si>
    <t>52</t>
  </si>
  <si>
    <t>7596620240</t>
  </si>
  <si>
    <t>Hodinová zařízení Doplňky k hlavním hodinám Předřadníky  TRIDONIC:2 x 58W</t>
  </si>
  <si>
    <t>-400653642</t>
  </si>
  <si>
    <t>53</t>
  </si>
  <si>
    <t>7596620245</t>
  </si>
  <si>
    <t>Hodinová zařízení Doplňky k hlavním hodinám Předřadníky  TRIDONIC:1 x 18W</t>
  </si>
  <si>
    <t>1307242751</t>
  </si>
  <si>
    <t>54</t>
  </si>
  <si>
    <t>7596620250</t>
  </si>
  <si>
    <t>Hodinová zařízení Doplňky k hlavním hodinám Předřadníky  TRIDONIC:2 x 36W</t>
  </si>
  <si>
    <t>673963191</t>
  </si>
  <si>
    <t>55</t>
  </si>
  <si>
    <t>7596620255</t>
  </si>
  <si>
    <t>Hodinová zařízení Doplňky k hlavním hodinám Předřadníky  TRIDONIC:2 x 18W</t>
  </si>
  <si>
    <t>256319781</t>
  </si>
  <si>
    <t>56</t>
  </si>
  <si>
    <t>7596620260</t>
  </si>
  <si>
    <t>Hodinová zařízení Doplňky k hlavním hodinám Předřadníky  TRIDONIC:1 x 36W</t>
  </si>
  <si>
    <t>1131309231</t>
  </si>
  <si>
    <t>57</t>
  </si>
  <si>
    <t>7596620265</t>
  </si>
  <si>
    <t>Hodinová zařízení Doplňky k hlavním hodinám Předřadníky  TRIDONIC:1 x 30W</t>
  </si>
  <si>
    <t>1407089837</t>
  </si>
  <si>
    <t>58</t>
  </si>
  <si>
    <t>7596620270</t>
  </si>
  <si>
    <t>Hodinová zařízení Doplňky k hlavním hodinám Předřadníky  TRIDONIC:2 x 39W</t>
  </si>
  <si>
    <t>-1271604947</t>
  </si>
  <si>
    <t>79</t>
  </si>
  <si>
    <t>7596620275</t>
  </si>
  <si>
    <t>Hodinová zařízení Doplňky k hlavním hodinám Předřadníky  HELVAR :2 x 36 ngn</t>
  </si>
  <si>
    <t>-362733688</t>
  </si>
  <si>
    <t>80</t>
  </si>
  <si>
    <t>7596620280</t>
  </si>
  <si>
    <t>Hodinová zařízení Doplňky k hlavním hodinám Předřadníky  HELVAR :1 x 18W</t>
  </si>
  <si>
    <t>-1287061162</t>
  </si>
  <si>
    <t>81</t>
  </si>
  <si>
    <t>7596620285</t>
  </si>
  <si>
    <t>Hodinová zařízení Doplňky k hlavním hodinám Předřadníky  HELVAR :1 x 36 ngn</t>
  </si>
  <si>
    <t>1049881604</t>
  </si>
  <si>
    <t>82</t>
  </si>
  <si>
    <t>7596620290</t>
  </si>
  <si>
    <t>Hodinová zařízení Doplňky k hlavním hodinám Předřadníky  HELVAR :2 x 58 ngn</t>
  </si>
  <si>
    <t>788075450</t>
  </si>
  <si>
    <t>83</t>
  </si>
  <si>
    <t>7596620295</t>
  </si>
  <si>
    <t>Hodinová zařízení Doplňky k hlavním hodinám Předřadníky  HELVAR :? x 18Ws</t>
  </si>
  <si>
    <t>-1329406827</t>
  </si>
  <si>
    <t>84</t>
  </si>
  <si>
    <t>7596620300</t>
  </si>
  <si>
    <t>Hodinová zařízení Doplňky k hlavním hodinám Předřadníky  HELVAR :2 x 54W sc</t>
  </si>
  <si>
    <t>1047185872</t>
  </si>
  <si>
    <t>85</t>
  </si>
  <si>
    <t>7596620305</t>
  </si>
  <si>
    <t>Hodinová zařízení Doplňky k hlavním hodinám Předřadníky  HELVAR :1 x 80W</t>
  </si>
  <si>
    <t>-1796857146</t>
  </si>
  <si>
    <t>86</t>
  </si>
  <si>
    <t>7596620310</t>
  </si>
  <si>
    <t>Hodinová zařízení Doplňky k hlavním hodinám Předřadníky  HELVAR :2 x 18 ngn</t>
  </si>
  <si>
    <t>-481355371</t>
  </si>
  <si>
    <t>87</t>
  </si>
  <si>
    <t>7596620315</t>
  </si>
  <si>
    <t>Hodinová zařízení Doplňky k hlavním hodinám Předřadníky  HELVAR :2 x 14W – 35</t>
  </si>
  <si>
    <t>607231217</t>
  </si>
  <si>
    <t>30</t>
  </si>
  <si>
    <t>7493102520</t>
  </si>
  <si>
    <t>Venkovní osvětlení Příslušenství Zařízení zapalovací pro IZ 35 - 70 W</t>
  </si>
  <si>
    <t>961133411</t>
  </si>
  <si>
    <t>31</t>
  </si>
  <si>
    <t>7493102530</t>
  </si>
  <si>
    <t>Venkovní osvětlení Příslušenství Zařízení zapalovací pro IZO 50 - 400 W</t>
  </si>
  <si>
    <t>-2085752607</t>
  </si>
  <si>
    <t>34</t>
  </si>
  <si>
    <t>7493102350</t>
  </si>
  <si>
    <t>Venkovní osvětlení Příslušenství Startér - zapalovač pro zářivky 4-65W</t>
  </si>
  <si>
    <t>952288328</t>
  </si>
  <si>
    <t>67</t>
  </si>
  <si>
    <t>7491205787</t>
  </si>
  <si>
    <t>Elektroinstalační materiál Svítidla LED IP66 Spona nerezová pro prachotěsné svítidlo (např. Europa)</t>
  </si>
  <si>
    <t>-959396198</t>
  </si>
  <si>
    <t>LED svítidla</t>
  </si>
  <si>
    <t>7493100640</t>
  </si>
  <si>
    <t>Venkovní osvětlení Svítidla pro železnici LED svítidlo o příkonu do 25 W určené pro osvětlení venkovních prostor veřejnosti přístupných (nástupiště, přechody kolejiště) na ŽDC. Svítidlo opatřeno difuzorem z plochého tvrzeného skla s minimální …</t>
  </si>
  <si>
    <t>337730002</t>
  </si>
  <si>
    <t>7493100650</t>
  </si>
  <si>
    <t>Venkovní osvětlení Svítidla pro železnici LED svítidlo o příkonu 26 - 35 W určené pro osvětlení venkovních prostor veřejnosti přístupných (nástupiště, přechody kolejiště) na ŽDC. Svítidlo opatřeno difuzorem z plochého tvrzeného skla s minimální …</t>
  </si>
  <si>
    <t>1694428356</t>
  </si>
  <si>
    <t>7493100660</t>
  </si>
  <si>
    <t>Venkovní osvětlení Svítidla pro železnici LED svítidlo o příkonu 36 - 55 W určené pro osvětlení venkovních prostor veřejnosti přístupných (nástupiště, přechody kolejiště) na ŽDC. Svítidlo opatřeno difuzorem z plochého tvrzeného skla s minimální …</t>
  </si>
  <si>
    <t>-1469832464</t>
  </si>
  <si>
    <t>7493100670</t>
  </si>
  <si>
    <t>Venkovní osvětlení Svítidla pro železnici LED svítidlo o příkonu 56 - 100 W určené pro osvětlení venkovních prostor veřejnosti přístupných (nástupiště, přechody kolejiště) na ŽDC. Svítidlo opatřeno difuzorem z plochého tvrzeného skla s minimální …</t>
  </si>
  <si>
    <t>406027055</t>
  </si>
  <si>
    <t>7493100680</t>
  </si>
  <si>
    <t>Venkovní osvětlení Svítidla pro železnici LED svítidlo o příkonu 101 - 200 W určené pro osvětlení venkovních prostor veřejnosti přístupných (nástupiště, přechody kolejiště) na ŽDC. Svítidlo opatřeno difuzorem z plochého tvrzeného skla s minimální …</t>
  </si>
  <si>
    <t>-181130980</t>
  </si>
  <si>
    <t>6</t>
  </si>
  <si>
    <t>7493100690</t>
  </si>
  <si>
    <t>Venkovní osvětlení Svítidla pro železnici LED svítidlo o příkonu 201 - 300 W určené pro osvětlení venkovních prostor veřejnosti přístupných (nástupiště, přechody kolejiště) na ŽDC. Svítidlo opatřeno difuzorem z plochého tvrzeného skla s minimální …</t>
  </si>
  <si>
    <t>-643336258</t>
  </si>
  <si>
    <t>7</t>
  </si>
  <si>
    <t>7493100700</t>
  </si>
  <si>
    <t>Venkovní osvětlení Svítidla pro železnici LED svítidlo o příkonu 301 - 400 W určené pro osvětlení venkovních prostor veřejnosti přístupných (nástupiště, přechody kolejiště) na ŽDC. Svítidlo opatřeno difuzorem z plochého tvrzeného skla s minimální …</t>
  </si>
  <si>
    <t>-669148171</t>
  </si>
  <si>
    <t>68</t>
  </si>
  <si>
    <t>7493100701</t>
  </si>
  <si>
    <t>Venkovní osvětlení Svítidla pro železnici LED svítidlo o příkonu 401 - 600 W určené pro osvětlení venkovních prostor veřejnosti přístupných (nástupiště, přechody kolejiště) na ŽDC.</t>
  </si>
  <si>
    <t>1730803277</t>
  </si>
  <si>
    <t>69</t>
  </si>
  <si>
    <t>7493100702</t>
  </si>
  <si>
    <t>Venkovní osvětlení Svítidla pro železnici LED svítidlo o příkonu 601 - 800 W určené pro osvětlení venkovních prostor veřejnosti přístupných i nepřístupných (osvětlovací věže, přechody kolejiště) na ŽDC</t>
  </si>
  <si>
    <t>1137631953</t>
  </si>
  <si>
    <t>70</t>
  </si>
  <si>
    <t>7493100704</t>
  </si>
  <si>
    <t>Venkovní osvětlení Svítidla pro železnici LED svítidlo o příkonu 801 - 1000 W určené pro osvětlení venkovních prostor veřejnosti přístupných i nepřístupných (osvětlovací věže, přechody kolejiště) na ŽDC</t>
  </si>
  <si>
    <t>1872048241</t>
  </si>
  <si>
    <t>7493100705</t>
  </si>
  <si>
    <t>Venkovní osvětlení Svítidla pro železnici LED svítidlo o příkonu 1001 - 1300 W určené pro osvětlení venkovních prostor veřejnosti přístupných i nepřístupných (osvětlovací věže, přechody kolejiště) na ŽDC</t>
  </si>
  <si>
    <t>-1944995629</t>
  </si>
  <si>
    <t>9</t>
  </si>
  <si>
    <t>7493100703</t>
  </si>
  <si>
    <t>Venkovní osvětlení Svítidla pro železnici LED svítidlo AAA-LUX typ AL 700 - 700W</t>
  </si>
  <si>
    <t>-477397</t>
  </si>
  <si>
    <t>Zadavatel: Správa železnic, státní organizace, Oblastní ředitelství Plzeň</t>
  </si>
  <si>
    <t>KOEFICIENT ZADÁVEJTE ZDE =&gt;</t>
  </si>
  <si>
    <t>K = 0,700 - 1,150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</si>
</sst>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4"/>
      <color rgb="FFFF0000"/>
      <name val="Arial CE"/>
      <family val="2"/>
      <charset val="238"/>
    </font>
    <font>
      <sz val="10"/>
      <name val="Arial CE"/>
      <family val="2"/>
      <charset val="238"/>
    </font>
    <font>
      <sz val="10"/>
      <color rgb="FF96969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3" fillId="0" borderId="23" xfId="0" applyFont="1" applyBorder="1" applyAlignment="1">
      <alignment horizont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0" borderId="3" xfId="0" applyBorder="1" applyProtection="1"/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168" fontId="33" fillId="0" borderId="23" xfId="0" applyNumberFormat="1" applyFont="1" applyBorder="1" applyAlignment="1" applyProtection="1">
      <alignment horizont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14" fontId="34" fillId="0" borderId="0" xfId="0" applyNumberFormat="1" applyFont="1" applyAlignment="1" applyProtection="1">
      <alignment horizontal="left"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33" fillId="0" borderId="0" xfId="0" applyFont="1" applyAlignment="1">
      <alignment horizontal="center"/>
    </xf>
    <xf numFmtId="0" fontId="33" fillId="0" borderId="24" xfId="0" applyFont="1" applyBorder="1" applyAlignment="1">
      <alignment horizont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zoomScaleNormal="10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6" width="2.5" style="1" customWidth="1"/>
    <col min="37" max="37" width="5.16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97" t="s">
        <v>5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s="1" customFormat="1" ht="12" customHeight="1">
      <c r="B5" s="18"/>
      <c r="D5" s="21" t="s">
        <v>12</v>
      </c>
      <c r="K5" s="227" t="s">
        <v>13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R5" s="18"/>
      <c r="BS5" s="15" t="s">
        <v>6</v>
      </c>
    </row>
    <row r="6" spans="1:74" s="1" customFormat="1" ht="36.950000000000003" customHeight="1">
      <c r="B6" s="18"/>
      <c r="D6" s="23" t="s">
        <v>14</v>
      </c>
      <c r="K6" s="229" t="s">
        <v>15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R6" s="18"/>
      <c r="BS6" s="15" t="s">
        <v>6</v>
      </c>
    </row>
    <row r="7" spans="1:74" s="1" customFormat="1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s="1" customFormat="1" ht="12" customHeight="1">
      <c r="B8" s="18"/>
      <c r="D8" s="24" t="s">
        <v>18</v>
      </c>
      <c r="K8" s="22" t="s">
        <v>19</v>
      </c>
      <c r="AK8" s="24" t="s">
        <v>20</v>
      </c>
      <c r="AN8" s="196">
        <v>44880</v>
      </c>
      <c r="AR8" s="18"/>
      <c r="BS8" s="15" t="s">
        <v>6</v>
      </c>
    </row>
    <row r="9" spans="1:74" s="1" customFormat="1" ht="14.45" customHeight="1">
      <c r="B9" s="18"/>
      <c r="AR9" s="18"/>
      <c r="BS9" s="15" t="s">
        <v>6</v>
      </c>
    </row>
    <row r="10" spans="1:74" s="1" customFormat="1" ht="12" customHeight="1">
      <c r="B10" s="18"/>
      <c r="D10" s="24" t="s">
        <v>415</v>
      </c>
      <c r="AK10" s="119" t="s">
        <v>22</v>
      </c>
      <c r="AL10" s="121"/>
      <c r="AM10" s="121"/>
      <c r="AN10" s="22" t="s">
        <v>1</v>
      </c>
      <c r="AR10" s="18"/>
      <c r="BS10" s="15" t="s">
        <v>6</v>
      </c>
    </row>
    <row r="11" spans="1:74" s="1" customFormat="1" ht="18.399999999999999" customHeight="1">
      <c r="B11" s="18"/>
      <c r="E11" s="22" t="s">
        <v>19</v>
      </c>
      <c r="AK11" s="195" t="s">
        <v>23</v>
      </c>
      <c r="AL11" s="121"/>
      <c r="AM11" s="121"/>
      <c r="AN11" s="22" t="s">
        <v>1</v>
      </c>
      <c r="AR11" s="18"/>
      <c r="BS11" s="15" t="s">
        <v>6</v>
      </c>
    </row>
    <row r="12" spans="1:74" s="1" customFormat="1" ht="6.95" customHeight="1">
      <c r="B12" s="18"/>
      <c r="AR12" s="18"/>
      <c r="BS12" s="15" t="s">
        <v>6</v>
      </c>
    </row>
    <row r="13" spans="1:74" s="1" customFormat="1" ht="12" customHeight="1">
      <c r="B13" s="18"/>
      <c r="D13" s="119" t="s">
        <v>24</v>
      </c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19" t="s">
        <v>22</v>
      </c>
      <c r="AL13" s="121"/>
      <c r="AM13" s="121"/>
      <c r="AN13" s="22" t="s">
        <v>1</v>
      </c>
      <c r="AR13" s="18"/>
      <c r="BS13" s="15" t="s">
        <v>6</v>
      </c>
    </row>
    <row r="14" spans="1:74" ht="12.75">
      <c r="B14" s="18"/>
      <c r="E14" s="22" t="s">
        <v>19</v>
      </c>
      <c r="AK14" s="119" t="s">
        <v>23</v>
      </c>
      <c r="AL14" s="121"/>
      <c r="AM14" s="121"/>
      <c r="AN14" s="22" t="s">
        <v>1</v>
      </c>
      <c r="AR14" s="18"/>
      <c r="BS14" s="15" t="s">
        <v>6</v>
      </c>
    </row>
    <row r="15" spans="1:74" s="1" customFormat="1" ht="6.95" customHeight="1">
      <c r="B15" s="18"/>
      <c r="AR15" s="18"/>
      <c r="BS15" s="15" t="s">
        <v>3</v>
      </c>
    </row>
    <row r="16" spans="1:74" s="1" customFormat="1" ht="12" customHeight="1">
      <c r="B16" s="18"/>
      <c r="D16" s="24"/>
      <c r="AK16" s="24"/>
      <c r="AN16" s="22" t="s">
        <v>1</v>
      </c>
      <c r="AR16" s="18"/>
      <c r="BS16" s="15" t="s">
        <v>3</v>
      </c>
    </row>
    <row r="17" spans="1:71" s="1" customFormat="1" ht="18.399999999999999" customHeight="1">
      <c r="B17" s="18"/>
      <c r="E17" s="22" t="s">
        <v>19</v>
      </c>
      <c r="AK17" s="24"/>
      <c r="AN17" s="22" t="s">
        <v>1</v>
      </c>
      <c r="AR17" s="18"/>
      <c r="BS17" s="15" t="s">
        <v>26</v>
      </c>
    </row>
    <row r="18" spans="1:71" s="1" customFormat="1" ht="6.95" customHeight="1">
      <c r="B18" s="18"/>
      <c r="AR18" s="18"/>
      <c r="BS18" s="15" t="s">
        <v>6</v>
      </c>
    </row>
    <row r="19" spans="1:71" s="1" customFormat="1" ht="18" customHeight="1">
      <c r="B19" s="18"/>
      <c r="D19" s="24"/>
      <c r="AI19" s="122" t="s">
        <v>417</v>
      </c>
      <c r="AK19" s="24"/>
      <c r="AN19" s="22" t="s">
        <v>1</v>
      </c>
      <c r="AR19" s="18"/>
      <c r="BS19" s="15" t="s">
        <v>6</v>
      </c>
    </row>
    <row r="20" spans="1:71" s="1" customFormat="1" ht="18.399999999999999" customHeight="1">
      <c r="B20" s="18"/>
      <c r="E20" s="22" t="s">
        <v>19</v>
      </c>
      <c r="P20" s="199" t="s">
        <v>416</v>
      </c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200"/>
      <c r="AI20" s="194">
        <v>1</v>
      </c>
      <c r="AK20" s="24"/>
      <c r="AN20" s="22" t="s">
        <v>1</v>
      </c>
      <c r="AR20" s="18"/>
      <c r="BS20" s="15" t="s">
        <v>26</v>
      </c>
    </row>
    <row r="21" spans="1:71" s="1" customFormat="1" ht="6.95" customHeight="1">
      <c r="B21" s="18"/>
      <c r="AR21" s="18"/>
    </row>
    <row r="22" spans="1:71" s="1" customFormat="1" ht="12" customHeight="1">
      <c r="B22" s="18"/>
      <c r="D22" s="24"/>
      <c r="AR22" s="18"/>
    </row>
    <row r="23" spans="1:71" s="1" customFormat="1" ht="16.5" customHeight="1">
      <c r="B23" s="18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8"/>
    </row>
    <row r="24" spans="1:71" s="1" customFormat="1" ht="6.95" customHeight="1">
      <c r="B24" s="18"/>
      <c r="AR24" s="18"/>
    </row>
    <row r="25" spans="1:71" s="1" customFormat="1" ht="6.95" customHeight="1">
      <c r="B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8"/>
    </row>
    <row r="26" spans="1:71" s="2" customFormat="1" ht="25.9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31">
        <f>ROUND(AG94,2)</f>
        <v>5434734</v>
      </c>
      <c r="AL26" s="232"/>
      <c r="AM26" s="232"/>
      <c r="AN26" s="232"/>
      <c r="AO26" s="23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33" t="s">
        <v>29</v>
      </c>
      <c r="M28" s="233"/>
      <c r="N28" s="233"/>
      <c r="O28" s="233"/>
      <c r="P28" s="233"/>
      <c r="Q28" s="26"/>
      <c r="R28" s="26"/>
      <c r="S28" s="26"/>
      <c r="T28" s="26"/>
      <c r="U28" s="26"/>
      <c r="V28" s="26"/>
      <c r="W28" s="233" t="s">
        <v>30</v>
      </c>
      <c r="X28" s="233"/>
      <c r="Y28" s="233"/>
      <c r="Z28" s="233"/>
      <c r="AA28" s="233"/>
      <c r="AB28" s="233"/>
      <c r="AC28" s="233"/>
      <c r="AD28" s="233"/>
      <c r="AE28" s="233"/>
      <c r="AF28" s="26"/>
      <c r="AG28" s="26"/>
      <c r="AH28" s="26"/>
      <c r="AI28" s="26"/>
      <c r="AJ28" s="26"/>
      <c r="AK28" s="233" t="s">
        <v>31</v>
      </c>
      <c r="AL28" s="233"/>
      <c r="AM28" s="233"/>
      <c r="AN28" s="233"/>
      <c r="AO28" s="233"/>
      <c r="AP28" s="26"/>
      <c r="AQ28" s="26"/>
      <c r="AR28" s="27"/>
      <c r="BE28" s="26"/>
    </row>
    <row r="29" spans="1:71" s="3" customFormat="1" ht="14.45" customHeight="1">
      <c r="B29" s="30"/>
      <c r="D29" s="24" t="s">
        <v>32</v>
      </c>
      <c r="F29" s="24" t="s">
        <v>33</v>
      </c>
      <c r="L29" s="217">
        <v>0.21</v>
      </c>
      <c r="M29" s="216"/>
      <c r="N29" s="216"/>
      <c r="O29" s="216"/>
      <c r="P29" s="216"/>
      <c r="W29" s="215">
        <f>ROUND(AZ94, 2)</f>
        <v>5434734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2)</f>
        <v>1141294.1399999999</v>
      </c>
      <c r="AL29" s="216"/>
      <c r="AM29" s="216"/>
      <c r="AN29" s="216"/>
      <c r="AO29" s="216"/>
      <c r="AR29" s="30"/>
    </row>
    <row r="30" spans="1:71" s="3" customFormat="1" ht="14.45" customHeight="1">
      <c r="B30" s="30"/>
      <c r="F30" s="24" t="s">
        <v>34</v>
      </c>
      <c r="L30" s="217">
        <v>0.15</v>
      </c>
      <c r="M30" s="216"/>
      <c r="N30" s="216"/>
      <c r="O30" s="216"/>
      <c r="P30" s="21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2)</f>
        <v>0</v>
      </c>
      <c r="AL30" s="216"/>
      <c r="AM30" s="216"/>
      <c r="AN30" s="216"/>
      <c r="AO30" s="216"/>
      <c r="AR30" s="30"/>
    </row>
    <row r="31" spans="1:71" s="3" customFormat="1" ht="14.45" hidden="1" customHeight="1">
      <c r="B31" s="30"/>
      <c r="F31" s="24" t="s">
        <v>35</v>
      </c>
      <c r="L31" s="217">
        <v>0.21</v>
      </c>
      <c r="M31" s="216"/>
      <c r="N31" s="216"/>
      <c r="O31" s="216"/>
      <c r="P31" s="216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0"/>
    </row>
    <row r="32" spans="1:71" s="3" customFormat="1" ht="14.45" hidden="1" customHeight="1">
      <c r="B32" s="30"/>
      <c r="F32" s="24" t="s">
        <v>36</v>
      </c>
      <c r="L32" s="217">
        <v>0.15</v>
      </c>
      <c r="M32" s="216"/>
      <c r="N32" s="216"/>
      <c r="O32" s="216"/>
      <c r="P32" s="216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0"/>
    </row>
    <row r="33" spans="1:57" s="3" customFormat="1" ht="14.45" hidden="1" customHeight="1">
      <c r="B33" s="30"/>
      <c r="F33" s="24" t="s">
        <v>37</v>
      </c>
      <c r="L33" s="217">
        <v>0</v>
      </c>
      <c r="M33" s="216"/>
      <c r="N33" s="216"/>
      <c r="O33" s="216"/>
      <c r="P33" s="21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0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1"/>
      <c r="D35" s="32" t="s">
        <v>38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39</v>
      </c>
      <c r="U35" s="33"/>
      <c r="V35" s="33"/>
      <c r="W35" s="33"/>
      <c r="X35" s="218" t="s">
        <v>40</v>
      </c>
      <c r="Y35" s="219"/>
      <c r="Z35" s="219"/>
      <c r="AA35" s="219"/>
      <c r="AB35" s="219"/>
      <c r="AC35" s="33"/>
      <c r="AD35" s="33"/>
      <c r="AE35" s="33"/>
      <c r="AF35" s="33"/>
      <c r="AG35" s="33"/>
      <c r="AH35" s="33"/>
      <c r="AI35" s="33"/>
      <c r="AJ35" s="33"/>
      <c r="AK35" s="220">
        <f>SUM(AK26:AK33)</f>
        <v>6576028.1399999997</v>
      </c>
      <c r="AL35" s="219"/>
      <c r="AM35" s="219"/>
      <c r="AN35" s="219"/>
      <c r="AO35" s="221"/>
      <c r="AP35" s="31"/>
      <c r="AQ35" s="31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35"/>
      <c r="D49" s="36" t="s">
        <v>41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42</v>
      </c>
      <c r="AI49" s="37"/>
      <c r="AJ49" s="37"/>
      <c r="AK49" s="37"/>
      <c r="AL49" s="37"/>
      <c r="AM49" s="37"/>
      <c r="AN49" s="37"/>
      <c r="AO49" s="37"/>
      <c r="AR49" s="35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26"/>
      <c r="B60" s="27"/>
      <c r="C60" s="26"/>
      <c r="D60" s="38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43</v>
      </c>
      <c r="AI60" s="29"/>
      <c r="AJ60" s="29"/>
      <c r="AK60" s="29"/>
      <c r="AL60" s="29"/>
      <c r="AM60" s="38" t="s">
        <v>44</v>
      </c>
      <c r="AN60" s="29"/>
      <c r="AO60" s="29"/>
      <c r="AP60" s="26"/>
      <c r="AQ60" s="26"/>
      <c r="AR60" s="27"/>
      <c r="BE60" s="26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26"/>
      <c r="B64" s="27"/>
      <c r="C64" s="26"/>
      <c r="D64" s="36" t="s">
        <v>45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46</v>
      </c>
      <c r="AI64" s="39"/>
      <c r="AJ64" s="39"/>
      <c r="AK64" s="39"/>
      <c r="AL64" s="39"/>
      <c r="AM64" s="39"/>
      <c r="AN64" s="39"/>
      <c r="AO64" s="39"/>
      <c r="AP64" s="26"/>
      <c r="AQ64" s="26"/>
      <c r="AR64" s="27"/>
      <c r="BE64" s="26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26"/>
      <c r="B75" s="27"/>
      <c r="C75" s="26"/>
      <c r="D75" s="38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43</v>
      </c>
      <c r="AI75" s="29"/>
      <c r="AJ75" s="29"/>
      <c r="AK75" s="29"/>
      <c r="AL75" s="29"/>
      <c r="AM75" s="38" t="s">
        <v>44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7"/>
      <c r="BE77" s="26"/>
    </row>
    <row r="81" spans="1:91" s="2" customFormat="1" ht="6.95" customHeight="1">
      <c r="A81" s="2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7"/>
      <c r="BE81" s="26"/>
    </row>
    <row r="82" spans="1:91" s="2" customFormat="1" ht="24.95" customHeight="1">
      <c r="A82" s="26"/>
      <c r="B82" s="27"/>
      <c r="C82" s="19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4"/>
      <c r="C84" s="24" t="s">
        <v>12</v>
      </c>
      <c r="L84" s="4" t="str">
        <f>K5</f>
        <v>2023</v>
      </c>
      <c r="AR84" s="44"/>
    </row>
    <row r="85" spans="1:91" s="5" customFormat="1" ht="36.950000000000003" customHeight="1">
      <c r="B85" s="45"/>
      <c r="C85" s="46" t="s">
        <v>14</v>
      </c>
      <c r="L85" s="206" t="str">
        <f>K6</f>
        <v>Dodávka světelných zdrojů a svítidel OŘ Plzeň 2023/2024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R85" s="45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4" t="s">
        <v>18</v>
      </c>
      <c r="D87" s="26"/>
      <c r="E87" s="26"/>
      <c r="F87" s="26"/>
      <c r="G87" s="26"/>
      <c r="H87" s="26"/>
      <c r="I87" s="26"/>
      <c r="J87" s="26"/>
      <c r="K87" s="26"/>
      <c r="L87" s="47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4" t="s">
        <v>20</v>
      </c>
      <c r="AJ87" s="26"/>
      <c r="AK87" s="26"/>
      <c r="AL87" s="26"/>
      <c r="AM87" s="208">
        <f>IF(AN8= "","",AN8)</f>
        <v>44880</v>
      </c>
      <c r="AN87" s="208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4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4" t="s">
        <v>25</v>
      </c>
      <c r="AJ89" s="26"/>
      <c r="AK89" s="26"/>
      <c r="AL89" s="26"/>
      <c r="AM89" s="209" t="str">
        <f>IF(E17="","",E17)</f>
        <v xml:space="preserve"> </v>
      </c>
      <c r="AN89" s="210"/>
      <c r="AO89" s="210"/>
      <c r="AP89" s="210"/>
      <c r="AQ89" s="26"/>
      <c r="AR89" s="27"/>
      <c r="AS89" s="211" t="s">
        <v>48</v>
      </c>
      <c r="AT89" s="212"/>
      <c r="AU89" s="49"/>
      <c r="AV89" s="49"/>
      <c r="AW89" s="49"/>
      <c r="AX89" s="49"/>
      <c r="AY89" s="49"/>
      <c r="AZ89" s="49"/>
      <c r="BA89" s="49"/>
      <c r="BB89" s="49"/>
      <c r="BC89" s="49"/>
      <c r="BD89" s="50"/>
      <c r="BE89" s="26"/>
    </row>
    <row r="90" spans="1:91" s="2" customFormat="1" ht="15.2" customHeight="1">
      <c r="A90" s="26"/>
      <c r="B90" s="27"/>
      <c r="C90" s="24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4" t="s">
        <v>27</v>
      </c>
      <c r="AJ90" s="26"/>
      <c r="AK90" s="26"/>
      <c r="AL90" s="26"/>
      <c r="AM90" s="209" t="str">
        <f>IF(E20="","",E20)</f>
        <v xml:space="preserve"> </v>
      </c>
      <c r="AN90" s="210"/>
      <c r="AO90" s="210"/>
      <c r="AP90" s="210"/>
      <c r="AQ90" s="26"/>
      <c r="AR90" s="27"/>
      <c r="AS90" s="213"/>
      <c r="AT90" s="214"/>
      <c r="AU90" s="51"/>
      <c r="AV90" s="51"/>
      <c r="AW90" s="51"/>
      <c r="AX90" s="51"/>
      <c r="AY90" s="51"/>
      <c r="AZ90" s="51"/>
      <c r="BA90" s="51"/>
      <c r="BB90" s="51"/>
      <c r="BC90" s="51"/>
      <c r="BD90" s="52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3"/>
      <c r="AT91" s="214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26"/>
    </row>
    <row r="92" spans="1:91" s="2" customFormat="1" ht="29.25" customHeight="1">
      <c r="A92" s="26"/>
      <c r="B92" s="27"/>
      <c r="C92" s="201" t="s">
        <v>49</v>
      </c>
      <c r="D92" s="202"/>
      <c r="E92" s="202"/>
      <c r="F92" s="202"/>
      <c r="G92" s="202"/>
      <c r="H92" s="53"/>
      <c r="I92" s="203" t="s">
        <v>50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4" t="s">
        <v>51</v>
      </c>
      <c r="AH92" s="202"/>
      <c r="AI92" s="202"/>
      <c r="AJ92" s="202"/>
      <c r="AK92" s="202"/>
      <c r="AL92" s="202"/>
      <c r="AM92" s="202"/>
      <c r="AN92" s="203" t="s">
        <v>52</v>
      </c>
      <c r="AO92" s="202"/>
      <c r="AP92" s="205"/>
      <c r="AQ92" s="54" t="s">
        <v>53</v>
      </c>
      <c r="AR92" s="27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  <c r="BE93" s="26"/>
    </row>
    <row r="94" spans="1:91" s="6" customFormat="1" ht="32.450000000000003" customHeight="1">
      <c r="B94" s="61"/>
      <c r="C94" s="62" t="s">
        <v>66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25">
        <f>ROUND(AG95,2)</f>
        <v>5434734</v>
      </c>
      <c r="AH94" s="225"/>
      <c r="AI94" s="225"/>
      <c r="AJ94" s="225"/>
      <c r="AK94" s="225"/>
      <c r="AL94" s="225"/>
      <c r="AM94" s="225"/>
      <c r="AN94" s="226">
        <f>SUM(AG94,AT94)</f>
        <v>6576028.1399999997</v>
      </c>
      <c r="AO94" s="226"/>
      <c r="AP94" s="226"/>
      <c r="AQ94" s="64" t="s">
        <v>1</v>
      </c>
      <c r="AR94" s="61"/>
      <c r="AS94" s="65">
        <f>ROUND(AS95,2)</f>
        <v>0</v>
      </c>
      <c r="AT94" s="66">
        <f>ROUND(SUM(AV94:AW94),2)</f>
        <v>1141294.1399999999</v>
      </c>
      <c r="AU94" s="67">
        <f>ROUND(AU95,5)</f>
        <v>0</v>
      </c>
      <c r="AV94" s="66">
        <f>ROUND(AZ94*L29,2)</f>
        <v>1141294.1399999999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5434734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67</v>
      </c>
      <c r="BT94" s="69" t="s">
        <v>68</v>
      </c>
      <c r="BU94" s="70" t="s">
        <v>69</v>
      </c>
      <c r="BV94" s="69" t="s">
        <v>70</v>
      </c>
      <c r="BW94" s="69" t="s">
        <v>4</v>
      </c>
      <c r="BX94" s="69" t="s">
        <v>71</v>
      </c>
      <c r="CL94" s="69" t="s">
        <v>1</v>
      </c>
    </row>
    <row r="95" spans="1:91" s="7" customFormat="1" ht="16.5" customHeight="1">
      <c r="A95" s="71" t="s">
        <v>72</v>
      </c>
      <c r="B95" s="72"/>
      <c r="C95" s="73"/>
      <c r="D95" s="224" t="s">
        <v>73</v>
      </c>
      <c r="E95" s="224"/>
      <c r="F95" s="224"/>
      <c r="G95" s="224"/>
      <c r="H95" s="224"/>
      <c r="I95" s="74"/>
      <c r="J95" s="224" t="s">
        <v>74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'01 - Svítidla a světelné ...'!K30</f>
        <v>5434734</v>
      </c>
      <c r="AH95" s="223"/>
      <c r="AI95" s="223"/>
      <c r="AJ95" s="223"/>
      <c r="AK95" s="223"/>
      <c r="AL95" s="223"/>
      <c r="AM95" s="223"/>
      <c r="AN95" s="222">
        <f>SUM(AG95,AT95)</f>
        <v>6576028.1399999997</v>
      </c>
      <c r="AO95" s="223"/>
      <c r="AP95" s="223"/>
      <c r="AQ95" s="75" t="s">
        <v>75</v>
      </c>
      <c r="AR95" s="72"/>
      <c r="AS95" s="76">
        <v>0</v>
      </c>
      <c r="AT95" s="77">
        <f>ROUND(SUM(AV95:AW95),2)</f>
        <v>1141294.1399999999</v>
      </c>
      <c r="AU95" s="78">
        <f>'01 - Svítidla a světelné ...'!Q122</f>
        <v>0</v>
      </c>
      <c r="AV95" s="77">
        <f>'01 - Svítidla a světelné ...'!K33</f>
        <v>1141294.1399999999</v>
      </c>
      <c r="AW95" s="77">
        <f>'01 - Svítidla a světelné ...'!K34</f>
        <v>0</v>
      </c>
      <c r="AX95" s="77">
        <f>'01 - Svítidla a světelné ...'!K35</f>
        <v>0</v>
      </c>
      <c r="AY95" s="77">
        <f>'01 - Svítidla a světelné ...'!K36</f>
        <v>0</v>
      </c>
      <c r="AZ95" s="77">
        <f>'01 - Svítidla a světelné ...'!F33</f>
        <v>5434734</v>
      </c>
      <c r="BA95" s="77">
        <f>'01 - Svítidla a světelné ...'!F34</f>
        <v>0</v>
      </c>
      <c r="BB95" s="77">
        <f>'01 - Svítidla a světelné ...'!F35</f>
        <v>0</v>
      </c>
      <c r="BC95" s="77">
        <f>'01 - Svítidla a světelné ...'!F36</f>
        <v>0</v>
      </c>
      <c r="BD95" s="79">
        <f>'01 - Svítidla a světelné ...'!F37</f>
        <v>0</v>
      </c>
      <c r="BT95" s="80" t="s">
        <v>76</v>
      </c>
      <c r="BV95" s="80" t="s">
        <v>70</v>
      </c>
      <c r="BW95" s="80" t="s">
        <v>77</v>
      </c>
      <c r="BX95" s="80" t="s">
        <v>4</v>
      </c>
      <c r="CL95" s="80" t="s">
        <v>1</v>
      </c>
      <c r="CM95" s="80" t="s">
        <v>78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sheetProtection algorithmName="SHA-512" hashValue="sW7Rm0SPR/tqS2NCgL13g8jYYiChAjNFW0DygyEnUrKfUkTWHs6CCCJOYLxvE2kHpNAWnjcH7oQwbS4nWqkvjA==" saltValue="ZmYIaY6zKYOCnANNvWnfgQ==" spinCount="100000" sheet="1" objects="1" scenarios="1"/>
  <mergeCells count="41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P20:AH20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</mergeCells>
  <hyperlinks>
    <hyperlink ref="A95" location="'01 - Svítidla a světelné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03"/>
  <sheetViews>
    <sheetView showGridLines="0" workbookViewId="0">
      <selection activeCell="J134" sqref="J13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3.6640625" style="1" customWidth="1"/>
    <col min="9" max="9" width="14" style="1" hidden="1" customWidth="1"/>
    <col min="10" max="10" width="15.83203125" style="1" customWidth="1"/>
    <col min="11" max="11" width="22.33203125" style="1" customWidth="1"/>
    <col min="12" max="12" width="22.3320312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1" width="14.1640625" style="1" hidden="1" customWidth="1"/>
    <col min="22" max="22" width="16.33203125" style="1" hidden="1" customWidth="1"/>
    <col min="23" max="23" width="12.33203125" style="1" customWidth="1"/>
    <col min="24" max="24" width="16.33203125" style="1" customWidth="1"/>
    <col min="25" max="25" width="12.33203125" style="1" customWidth="1"/>
    <col min="26" max="26" width="15" style="1" customWidth="1"/>
    <col min="27" max="27" width="11" style="1" customWidth="1"/>
    <col min="28" max="28" width="15" style="1" customWidth="1"/>
    <col min="29" max="29" width="16.33203125" style="1" customWidth="1"/>
    <col min="30" max="30" width="11" style="1" customWidth="1"/>
    <col min="31" max="31" width="15" style="1" customWidth="1"/>
    <col min="32" max="32" width="16.33203125" style="1" customWidth="1"/>
    <col min="45" max="66" width="9.33203125" style="1" hidden="1"/>
  </cols>
  <sheetData>
    <row r="1" spans="1:47">
      <c r="A1" s="81"/>
    </row>
    <row r="2" spans="1:47" s="1" customFormat="1" ht="36.950000000000003" customHeight="1">
      <c r="M2" s="197" t="s">
        <v>5</v>
      </c>
      <c r="N2" s="198"/>
      <c r="O2" s="198"/>
      <c r="P2" s="198"/>
      <c r="Q2" s="198"/>
      <c r="R2" s="198"/>
      <c r="S2" s="198"/>
      <c r="T2" s="198"/>
      <c r="U2" s="198"/>
      <c r="V2" s="198"/>
      <c r="W2" s="198"/>
      <c r="AU2" s="15" t="s">
        <v>77</v>
      </c>
    </row>
    <row r="3" spans="1:47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U3" s="15" t="s">
        <v>78</v>
      </c>
    </row>
    <row r="4" spans="1:47" s="1" customFormat="1" ht="24.95" customHeight="1">
      <c r="B4" s="18"/>
      <c r="D4" s="19" t="s">
        <v>79</v>
      </c>
      <c r="M4" s="18"/>
      <c r="N4" s="82" t="s">
        <v>10</v>
      </c>
      <c r="AU4" s="15" t="s">
        <v>3</v>
      </c>
    </row>
    <row r="5" spans="1:47" s="1" customFormat="1" ht="6.95" customHeight="1">
      <c r="B5" s="18"/>
      <c r="M5" s="18"/>
    </row>
    <row r="6" spans="1:47" s="1" customFormat="1" ht="12" customHeight="1">
      <c r="B6" s="18"/>
      <c r="D6" s="24" t="s">
        <v>14</v>
      </c>
      <c r="M6" s="18"/>
    </row>
    <row r="7" spans="1:47" s="1" customFormat="1" ht="16.5" customHeight="1">
      <c r="B7" s="18"/>
      <c r="E7" s="238" t="str">
        <f>'Rekapitulace stavby'!K6</f>
        <v>Dodávka světelných zdrojů a svítidel OŘ Plzeň 2023/2024</v>
      </c>
      <c r="F7" s="239"/>
      <c r="G7" s="239"/>
      <c r="H7" s="239"/>
      <c r="I7" s="24"/>
      <c r="M7" s="18"/>
    </row>
    <row r="8" spans="1:47" s="2" customFormat="1" ht="12" customHeight="1">
      <c r="A8" s="26"/>
      <c r="B8" s="27"/>
      <c r="C8" s="26"/>
      <c r="D8" s="24" t="s">
        <v>80</v>
      </c>
      <c r="E8" s="26"/>
      <c r="F8" s="26"/>
      <c r="G8" s="26"/>
      <c r="H8" s="26"/>
      <c r="I8" s="26"/>
      <c r="J8" s="26"/>
      <c r="K8" s="26"/>
      <c r="L8" s="26"/>
      <c r="M8" s="35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</row>
    <row r="9" spans="1:47" s="2" customFormat="1" ht="16.5" customHeight="1">
      <c r="A9" s="26"/>
      <c r="B9" s="27"/>
      <c r="C9" s="26"/>
      <c r="D9" s="26"/>
      <c r="E9" s="206" t="s">
        <v>81</v>
      </c>
      <c r="F9" s="240"/>
      <c r="G9" s="240"/>
      <c r="H9" s="240"/>
      <c r="I9" s="26"/>
      <c r="J9" s="26"/>
      <c r="K9" s="26"/>
      <c r="L9" s="26"/>
      <c r="M9" s="35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</row>
    <row r="10" spans="1:47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35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</row>
    <row r="11" spans="1:47" s="2" customFormat="1" ht="12" customHeight="1">
      <c r="A11" s="26"/>
      <c r="B11" s="27"/>
      <c r="C11" s="26"/>
      <c r="D11" s="24" t="s">
        <v>16</v>
      </c>
      <c r="E11" s="26"/>
      <c r="F11" s="22" t="s">
        <v>1</v>
      </c>
      <c r="G11" s="26"/>
      <c r="H11" s="26"/>
      <c r="I11" s="26"/>
      <c r="J11" s="24" t="s">
        <v>17</v>
      </c>
      <c r="K11" s="22" t="s">
        <v>1</v>
      </c>
      <c r="L11" s="26"/>
      <c r="M11" s="35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</row>
    <row r="12" spans="1:47" s="2" customFormat="1" ht="12" customHeight="1">
      <c r="A12" s="26"/>
      <c r="B12" s="27"/>
      <c r="C12" s="26"/>
      <c r="D12" s="24" t="s">
        <v>18</v>
      </c>
      <c r="E12" s="26"/>
      <c r="F12" s="22" t="s">
        <v>19</v>
      </c>
      <c r="G12" s="26"/>
      <c r="H12" s="26"/>
      <c r="I12" s="26"/>
      <c r="J12" s="24" t="s">
        <v>20</v>
      </c>
      <c r="K12" s="48">
        <f>'Rekapitulace stavby'!AN8</f>
        <v>44880</v>
      </c>
      <c r="L12" s="26"/>
      <c r="M12" s="35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</row>
    <row r="13" spans="1:47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35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</row>
    <row r="14" spans="1:47" s="2" customFormat="1" ht="12" customHeight="1">
      <c r="A14" s="26"/>
      <c r="B14" s="27"/>
      <c r="C14" s="26"/>
      <c r="D14" s="24" t="s">
        <v>415</v>
      </c>
      <c r="E14" s="26"/>
      <c r="F14" s="26"/>
      <c r="G14" s="26"/>
      <c r="H14" s="26"/>
      <c r="I14" s="26"/>
      <c r="J14" s="119" t="s">
        <v>22</v>
      </c>
      <c r="K14" s="22" t="str">
        <f>IF('Rekapitulace stavby'!AN10="","",'Rekapitulace stavby'!AN10)</f>
        <v/>
      </c>
      <c r="L14" s="26"/>
      <c r="M14" s="35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</row>
    <row r="15" spans="1:47" s="2" customFormat="1" ht="18" customHeight="1">
      <c r="A15" s="26"/>
      <c r="B15" s="27"/>
      <c r="C15" s="26"/>
      <c r="D15" s="26"/>
      <c r="E15" s="22" t="str">
        <f>IF('Rekapitulace stavby'!E11="","",'Rekapitulace stavby'!E11)</f>
        <v xml:space="preserve"> </v>
      </c>
      <c r="F15" s="26"/>
      <c r="G15" s="26"/>
      <c r="H15" s="26"/>
      <c r="I15" s="26"/>
      <c r="J15" s="119" t="s">
        <v>23</v>
      </c>
      <c r="K15" s="22" t="str">
        <f>IF('Rekapitulace stavby'!AN11="","",'Rekapitulace stavby'!AN11)</f>
        <v/>
      </c>
      <c r="L15" s="26"/>
      <c r="M15" s="35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</row>
    <row r="16" spans="1:47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35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</row>
    <row r="17" spans="1:32" s="2" customFormat="1" ht="12" customHeight="1">
      <c r="A17" s="26"/>
      <c r="B17" s="27"/>
      <c r="C17" s="26"/>
      <c r="D17" s="119" t="s">
        <v>24</v>
      </c>
      <c r="E17" s="120"/>
      <c r="F17" s="120"/>
      <c r="G17" s="120"/>
      <c r="H17" s="120"/>
      <c r="I17" s="120"/>
      <c r="J17" s="119" t="s">
        <v>22</v>
      </c>
      <c r="K17" s="22" t="str">
        <f>'Rekapitulace stavby'!AN13</f>
        <v/>
      </c>
      <c r="L17" s="26"/>
      <c r="M17" s="35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</row>
    <row r="18" spans="1:32" s="2" customFormat="1" ht="18" customHeight="1">
      <c r="A18" s="26"/>
      <c r="B18" s="27"/>
      <c r="C18" s="26"/>
      <c r="D18" s="26"/>
      <c r="E18" s="241" t="str">
        <f>'Rekapitulace stavby'!E14</f>
        <v xml:space="preserve"> </v>
      </c>
      <c r="F18" s="241"/>
      <c r="G18" s="241"/>
      <c r="H18" s="241"/>
      <c r="I18" s="22"/>
      <c r="J18" s="119" t="s">
        <v>23</v>
      </c>
      <c r="K18" s="22" t="str">
        <f>'Rekapitulace stavby'!AN14</f>
        <v/>
      </c>
      <c r="L18" s="26"/>
      <c r="M18" s="35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</row>
    <row r="19" spans="1:32" s="2" customFormat="1" ht="6.95" customHeight="1">
      <c r="A19" s="26"/>
      <c r="B19" s="123"/>
      <c r="C19" s="124"/>
      <c r="D19" s="124"/>
      <c r="E19" s="124"/>
      <c r="F19" s="124"/>
      <c r="G19" s="124"/>
      <c r="H19" s="124"/>
      <c r="I19" s="124"/>
      <c r="J19" s="124"/>
      <c r="K19" s="124"/>
      <c r="L19" s="26"/>
      <c r="M19" s="35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</row>
    <row r="20" spans="1:32" s="2" customFormat="1" ht="12" customHeight="1">
      <c r="A20" s="26"/>
      <c r="B20" s="123"/>
      <c r="C20" s="124"/>
      <c r="D20" s="125"/>
      <c r="E20" s="124"/>
      <c r="F20" s="124"/>
      <c r="G20" s="124"/>
      <c r="H20" s="124"/>
      <c r="I20" s="124"/>
      <c r="J20" s="125"/>
      <c r="K20" s="126" t="str">
        <f>IF('Rekapitulace stavby'!AN16="","",'Rekapitulace stavby'!AN16)</f>
        <v/>
      </c>
      <c r="L20" s="26"/>
      <c r="M20" s="35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</row>
    <row r="21" spans="1:32" s="2" customFormat="1" ht="18" customHeight="1">
      <c r="A21" s="26"/>
      <c r="B21" s="123"/>
      <c r="C21" s="124"/>
      <c r="D21" s="124"/>
      <c r="E21" s="126" t="str">
        <f>IF('Rekapitulace stavby'!E17="","",'Rekapitulace stavby'!E17)</f>
        <v xml:space="preserve"> </v>
      </c>
      <c r="F21" s="124"/>
      <c r="G21" s="124"/>
      <c r="H21" s="124"/>
      <c r="I21" s="124"/>
      <c r="J21" s="125"/>
      <c r="K21" s="126" t="str">
        <f>IF('Rekapitulace stavby'!AN17="","",'Rekapitulace stavby'!AN17)</f>
        <v/>
      </c>
      <c r="L21" s="26"/>
      <c r="M21" s="35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</row>
    <row r="22" spans="1:32" s="2" customFormat="1" ht="6.95" customHeight="1">
      <c r="A22" s="26"/>
      <c r="B22" s="123"/>
      <c r="C22" s="124"/>
      <c r="D22" s="124"/>
      <c r="E22" s="124"/>
      <c r="F22" s="124"/>
      <c r="G22" s="124"/>
      <c r="H22" s="124"/>
      <c r="I22" s="124"/>
      <c r="J22" s="124"/>
      <c r="K22" s="124"/>
      <c r="L22" s="26"/>
      <c r="M22" s="35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</row>
    <row r="23" spans="1:32" s="2" customFormat="1" ht="12" customHeight="1">
      <c r="A23" s="26"/>
      <c r="B23" s="123"/>
      <c r="C23" s="124"/>
      <c r="D23" s="125"/>
      <c r="E23" s="124"/>
      <c r="F23" s="124"/>
      <c r="G23" s="124"/>
      <c r="H23" s="124"/>
      <c r="I23" s="124"/>
      <c r="J23" s="125"/>
      <c r="K23" s="126" t="str">
        <f>IF('Rekapitulace stavby'!AN19="","",'Rekapitulace stavby'!AN19)</f>
        <v/>
      </c>
      <c r="L23" s="26"/>
      <c r="M23" s="35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</row>
    <row r="24" spans="1:32" s="2" customFormat="1" ht="18" customHeight="1">
      <c r="A24" s="26"/>
      <c r="B24" s="123"/>
      <c r="C24" s="124"/>
      <c r="D24" s="124"/>
      <c r="E24" s="126" t="str">
        <f>IF('Rekapitulace stavby'!E20="","",'Rekapitulace stavby'!E20)</f>
        <v xml:space="preserve"> </v>
      </c>
      <c r="F24" s="124"/>
      <c r="G24" s="124"/>
      <c r="H24" s="124"/>
      <c r="I24" s="124"/>
      <c r="J24" s="125"/>
      <c r="K24" s="126" t="str">
        <f>IF('Rekapitulace stavby'!AN20="","",'Rekapitulace stavby'!AN20)</f>
        <v/>
      </c>
      <c r="L24" s="26"/>
      <c r="M24" s="35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</row>
    <row r="25" spans="1:32" s="2" customFormat="1" ht="6.95" customHeight="1">
      <c r="A25" s="26"/>
      <c r="B25" s="123"/>
      <c r="C25" s="124"/>
      <c r="D25" s="124"/>
      <c r="E25" s="124"/>
      <c r="F25" s="124"/>
      <c r="G25" s="124"/>
      <c r="H25" s="124"/>
      <c r="I25" s="124"/>
      <c r="J25" s="124"/>
      <c r="K25" s="124"/>
      <c r="L25" s="26"/>
      <c r="M25" s="35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</row>
    <row r="26" spans="1:32" s="2" customFormat="1" ht="12" customHeight="1">
      <c r="A26" s="26"/>
      <c r="B26" s="123"/>
      <c r="C26" s="124"/>
      <c r="D26" s="125"/>
      <c r="E26" s="124"/>
      <c r="F26" s="124"/>
      <c r="G26" s="124"/>
      <c r="H26" s="124"/>
      <c r="I26" s="124"/>
      <c r="J26" s="124"/>
      <c r="K26" s="124"/>
      <c r="L26" s="26"/>
      <c r="M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</row>
    <row r="27" spans="1:32" s="8" customFormat="1" ht="16.5" customHeight="1">
      <c r="A27" s="83"/>
      <c r="B27" s="127"/>
      <c r="C27" s="128"/>
      <c r="D27" s="128"/>
      <c r="E27" s="242" t="s">
        <v>1</v>
      </c>
      <c r="F27" s="242"/>
      <c r="G27" s="242"/>
      <c r="H27" s="242"/>
      <c r="I27" s="129"/>
      <c r="J27" s="128"/>
      <c r="K27" s="128"/>
      <c r="L27" s="83"/>
      <c r="M27" s="84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</row>
    <row r="28" spans="1:32" s="2" customFormat="1" ht="6.95" customHeight="1">
      <c r="A28" s="26"/>
      <c r="B28" s="123"/>
      <c r="C28" s="124"/>
      <c r="D28" s="124"/>
      <c r="E28" s="124"/>
      <c r="F28" s="124"/>
      <c r="G28" s="124"/>
      <c r="H28" s="124"/>
      <c r="I28" s="124"/>
      <c r="J28" s="124"/>
      <c r="K28" s="124"/>
      <c r="L28" s="26"/>
      <c r="M28" s="35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</row>
    <row r="29" spans="1:32" s="2" customFormat="1" ht="6.95" customHeight="1">
      <c r="A29" s="26"/>
      <c r="B29" s="123"/>
      <c r="C29" s="124"/>
      <c r="D29" s="130"/>
      <c r="E29" s="130"/>
      <c r="F29" s="130"/>
      <c r="G29" s="130"/>
      <c r="H29" s="130"/>
      <c r="I29" s="130"/>
      <c r="J29" s="130"/>
      <c r="K29" s="130"/>
      <c r="L29" s="59"/>
      <c r="M29" s="35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</row>
    <row r="30" spans="1:32" s="2" customFormat="1" ht="25.35" customHeight="1">
      <c r="A30" s="26"/>
      <c r="B30" s="123"/>
      <c r="C30" s="124"/>
      <c r="D30" s="131" t="s">
        <v>28</v>
      </c>
      <c r="E30" s="124"/>
      <c r="F30" s="124"/>
      <c r="G30" s="124"/>
      <c r="H30" s="124"/>
      <c r="I30" s="124"/>
      <c r="J30" s="124"/>
      <c r="K30" s="132">
        <f>ROUND(K122, 2)</f>
        <v>5434734</v>
      </c>
      <c r="L30" s="26"/>
      <c r="M30" s="35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</row>
    <row r="31" spans="1:32" s="2" customFormat="1" ht="6.95" customHeight="1">
      <c r="A31" s="26"/>
      <c r="B31" s="123"/>
      <c r="C31" s="124"/>
      <c r="D31" s="130"/>
      <c r="E31" s="130"/>
      <c r="F31" s="130"/>
      <c r="G31" s="130"/>
      <c r="H31" s="130"/>
      <c r="I31" s="130"/>
      <c r="J31" s="130"/>
      <c r="K31" s="130"/>
      <c r="L31" s="59"/>
      <c r="M31" s="35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</row>
    <row r="32" spans="1:32" s="2" customFormat="1" ht="14.45" customHeight="1">
      <c r="A32" s="26"/>
      <c r="B32" s="123"/>
      <c r="C32" s="124"/>
      <c r="D32" s="124"/>
      <c r="E32" s="124"/>
      <c r="F32" s="133" t="s">
        <v>30</v>
      </c>
      <c r="G32" s="124"/>
      <c r="H32" s="124"/>
      <c r="I32" s="124"/>
      <c r="J32" s="133" t="s">
        <v>29</v>
      </c>
      <c r="K32" s="133" t="s">
        <v>31</v>
      </c>
      <c r="L32" s="26"/>
      <c r="M32" s="35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</row>
    <row r="33" spans="1:32" s="2" customFormat="1" ht="14.45" customHeight="1">
      <c r="A33" s="26"/>
      <c r="B33" s="123"/>
      <c r="C33" s="124"/>
      <c r="D33" s="134" t="s">
        <v>32</v>
      </c>
      <c r="E33" s="125" t="s">
        <v>33</v>
      </c>
      <c r="F33" s="135">
        <f>ROUND((SUM(BF122:BF202)),  2)</f>
        <v>5434734</v>
      </c>
      <c r="G33" s="124"/>
      <c r="H33" s="124"/>
      <c r="I33" s="124"/>
      <c r="J33" s="136">
        <v>0.21</v>
      </c>
      <c r="K33" s="135">
        <f>ROUND(((SUM(BF122:BF202))*J33),  2)</f>
        <v>1141294.1399999999</v>
      </c>
      <c r="L33" s="26"/>
      <c r="M33" s="35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</row>
    <row r="34" spans="1:32" s="2" customFormat="1" ht="14.45" customHeight="1">
      <c r="A34" s="26"/>
      <c r="B34" s="123"/>
      <c r="C34" s="124"/>
      <c r="D34" s="124"/>
      <c r="E34" s="125" t="s">
        <v>34</v>
      </c>
      <c r="F34" s="135">
        <f>ROUND((SUM(BG122:BG202)),  2)</f>
        <v>0</v>
      </c>
      <c r="G34" s="124"/>
      <c r="H34" s="124"/>
      <c r="I34" s="124"/>
      <c r="J34" s="136">
        <v>0.15</v>
      </c>
      <c r="K34" s="135">
        <f>ROUND(((SUM(BG122:BG202))*J34),  2)</f>
        <v>0</v>
      </c>
      <c r="L34" s="26"/>
      <c r="M34" s="35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</row>
    <row r="35" spans="1:32" s="2" customFormat="1" ht="14.45" hidden="1" customHeight="1">
      <c r="A35" s="26"/>
      <c r="B35" s="123"/>
      <c r="C35" s="124"/>
      <c r="D35" s="124"/>
      <c r="E35" s="125" t="s">
        <v>35</v>
      </c>
      <c r="F35" s="135">
        <f>ROUND((SUM(BH122:BH202)),  2)</f>
        <v>0</v>
      </c>
      <c r="G35" s="124"/>
      <c r="H35" s="124"/>
      <c r="I35" s="124"/>
      <c r="J35" s="136">
        <v>0.21</v>
      </c>
      <c r="K35" s="135">
        <f>0</f>
        <v>0</v>
      </c>
      <c r="L35" s="26"/>
      <c r="M35" s="35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</row>
    <row r="36" spans="1:32" s="2" customFormat="1" ht="14.45" hidden="1" customHeight="1">
      <c r="A36" s="26"/>
      <c r="B36" s="123"/>
      <c r="C36" s="124"/>
      <c r="D36" s="124"/>
      <c r="E36" s="125" t="s">
        <v>36</v>
      </c>
      <c r="F36" s="135">
        <f>ROUND((SUM(BI122:BI202)),  2)</f>
        <v>0</v>
      </c>
      <c r="G36" s="124"/>
      <c r="H36" s="124"/>
      <c r="I36" s="124"/>
      <c r="J36" s="136">
        <v>0.15</v>
      </c>
      <c r="K36" s="135">
        <f>0</f>
        <v>0</v>
      </c>
      <c r="L36" s="26"/>
      <c r="M36" s="35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</row>
    <row r="37" spans="1:32" s="2" customFormat="1" ht="14.45" hidden="1" customHeight="1">
      <c r="A37" s="26"/>
      <c r="B37" s="123"/>
      <c r="C37" s="124"/>
      <c r="D37" s="124"/>
      <c r="E37" s="125" t="s">
        <v>37</v>
      </c>
      <c r="F37" s="135">
        <f>ROUND((SUM(BJ122:BJ202)),  2)</f>
        <v>0</v>
      </c>
      <c r="G37" s="124"/>
      <c r="H37" s="124"/>
      <c r="I37" s="124"/>
      <c r="J37" s="136">
        <v>0</v>
      </c>
      <c r="K37" s="135">
        <f>0</f>
        <v>0</v>
      </c>
      <c r="L37" s="26"/>
      <c r="M37" s="35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</row>
    <row r="38" spans="1:32" s="2" customFormat="1" ht="6.95" customHeight="1">
      <c r="A38" s="26"/>
      <c r="B38" s="123"/>
      <c r="C38" s="124"/>
      <c r="D38" s="124"/>
      <c r="E38" s="124"/>
      <c r="F38" s="124"/>
      <c r="G38" s="124"/>
      <c r="H38" s="124"/>
      <c r="I38" s="124"/>
      <c r="J38" s="124"/>
      <c r="K38" s="124"/>
      <c r="L38" s="26"/>
      <c r="M38" s="35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s="2" customFormat="1" ht="25.35" customHeight="1">
      <c r="A39" s="26"/>
      <c r="B39" s="123"/>
      <c r="C39" s="137"/>
      <c r="D39" s="138" t="s">
        <v>38</v>
      </c>
      <c r="E39" s="139"/>
      <c r="F39" s="139"/>
      <c r="G39" s="140" t="s">
        <v>39</v>
      </c>
      <c r="H39" s="141" t="s">
        <v>40</v>
      </c>
      <c r="I39" s="141"/>
      <c r="J39" s="139"/>
      <c r="K39" s="142">
        <f>SUM(K30:K37)</f>
        <v>6576028.1399999997</v>
      </c>
      <c r="L39" s="86"/>
      <c r="M39" s="35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</row>
    <row r="40" spans="1:32" s="2" customFormat="1" ht="14.45" customHeight="1">
      <c r="A40" s="26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26"/>
      <c r="M40" s="35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</row>
    <row r="41" spans="1:32" s="1" customFormat="1" ht="14.45" customHeight="1">
      <c r="B41" s="143"/>
      <c r="C41" s="81"/>
      <c r="D41" s="81"/>
      <c r="E41" s="81"/>
      <c r="F41" s="81"/>
      <c r="G41" s="81"/>
      <c r="H41" s="81"/>
      <c r="I41" s="81"/>
      <c r="J41" s="81"/>
      <c r="K41" s="81"/>
      <c r="M41" s="18"/>
    </row>
    <row r="42" spans="1:32" s="1" customFormat="1" ht="14.45" customHeight="1">
      <c r="B42" s="143"/>
      <c r="C42" s="81"/>
      <c r="D42" s="81"/>
      <c r="E42" s="81"/>
      <c r="F42" s="81"/>
      <c r="G42" s="81"/>
      <c r="H42" s="81"/>
      <c r="I42" s="81"/>
      <c r="J42" s="81"/>
      <c r="K42" s="81"/>
      <c r="M42" s="18"/>
    </row>
    <row r="43" spans="1:32" s="1" customFormat="1" ht="14.45" customHeight="1">
      <c r="B43" s="143"/>
      <c r="C43" s="81"/>
      <c r="D43" s="81"/>
      <c r="E43" s="81"/>
      <c r="F43" s="81"/>
      <c r="G43" s="81"/>
      <c r="H43" s="81"/>
      <c r="I43" s="81"/>
      <c r="J43" s="81"/>
      <c r="K43" s="81"/>
      <c r="M43" s="18"/>
    </row>
    <row r="44" spans="1:32" s="1" customFormat="1" ht="14.45" customHeight="1">
      <c r="B44" s="143"/>
      <c r="C44" s="81"/>
      <c r="D44" s="81"/>
      <c r="E44" s="81"/>
      <c r="F44" s="81"/>
      <c r="G44" s="81"/>
      <c r="H44" s="81"/>
      <c r="I44" s="81"/>
      <c r="J44" s="81"/>
      <c r="K44" s="81"/>
      <c r="M44" s="18"/>
    </row>
    <row r="45" spans="1:32" s="1" customFormat="1" ht="14.45" customHeight="1">
      <c r="B45" s="143"/>
      <c r="C45" s="81"/>
      <c r="D45" s="81"/>
      <c r="E45" s="81"/>
      <c r="F45" s="81"/>
      <c r="G45" s="81"/>
      <c r="H45" s="81"/>
      <c r="I45" s="81"/>
      <c r="J45" s="81"/>
      <c r="K45" s="81"/>
      <c r="M45" s="18"/>
    </row>
    <row r="46" spans="1:32" s="1" customFormat="1" ht="14.45" customHeight="1">
      <c r="B46" s="143"/>
      <c r="C46" s="81"/>
      <c r="D46" s="81"/>
      <c r="E46" s="81"/>
      <c r="F46" s="81"/>
      <c r="G46" s="81"/>
      <c r="H46" s="81"/>
      <c r="I46" s="81"/>
      <c r="J46" s="81"/>
      <c r="K46" s="81"/>
      <c r="M46" s="18"/>
    </row>
    <row r="47" spans="1:32" s="1" customFormat="1" ht="14.45" customHeight="1">
      <c r="B47" s="143"/>
      <c r="C47" s="81"/>
      <c r="D47" s="81"/>
      <c r="E47" s="81"/>
      <c r="F47" s="81"/>
      <c r="G47" s="81"/>
      <c r="H47" s="81"/>
      <c r="I47" s="81"/>
      <c r="J47" s="81"/>
      <c r="K47" s="81"/>
      <c r="M47" s="18"/>
    </row>
    <row r="48" spans="1:32" s="1" customFormat="1" ht="14.45" customHeight="1">
      <c r="B48" s="143"/>
      <c r="C48" s="81"/>
      <c r="D48" s="81"/>
      <c r="E48" s="81"/>
      <c r="F48" s="81"/>
      <c r="G48" s="81"/>
      <c r="H48" s="81"/>
      <c r="I48" s="81"/>
      <c r="J48" s="81"/>
      <c r="K48" s="81"/>
      <c r="M48" s="18"/>
    </row>
    <row r="49" spans="1:32" s="1" customFormat="1" ht="14.45" customHeight="1">
      <c r="B49" s="143"/>
      <c r="C49" s="81"/>
      <c r="D49" s="81"/>
      <c r="E49" s="81"/>
      <c r="F49" s="81"/>
      <c r="G49" s="81"/>
      <c r="H49" s="81"/>
      <c r="I49" s="81"/>
      <c r="J49" s="81"/>
      <c r="K49" s="81"/>
      <c r="M49" s="18"/>
    </row>
    <row r="50" spans="1:32" s="2" customFormat="1" ht="14.45" customHeight="1">
      <c r="B50" s="144"/>
      <c r="C50" s="145"/>
      <c r="D50" s="146" t="s">
        <v>41</v>
      </c>
      <c r="E50" s="147"/>
      <c r="F50" s="147"/>
      <c r="G50" s="146" t="s">
        <v>42</v>
      </c>
      <c r="H50" s="147"/>
      <c r="I50" s="147"/>
      <c r="J50" s="147"/>
      <c r="K50" s="147"/>
      <c r="L50" s="37"/>
      <c r="M50" s="35"/>
    </row>
    <row r="51" spans="1:32">
      <c r="B51" s="143"/>
      <c r="C51" s="81"/>
      <c r="D51" s="81"/>
      <c r="E51" s="81"/>
      <c r="F51" s="81"/>
      <c r="G51" s="81"/>
      <c r="H51" s="81"/>
      <c r="I51" s="81"/>
      <c r="J51" s="81"/>
      <c r="K51" s="81"/>
      <c r="M51" s="18"/>
    </row>
    <row r="52" spans="1:32">
      <c r="B52" s="143"/>
      <c r="C52" s="81"/>
      <c r="D52" s="81"/>
      <c r="E52" s="81"/>
      <c r="F52" s="81"/>
      <c r="G52" s="81"/>
      <c r="H52" s="81"/>
      <c r="I52" s="81"/>
      <c r="J52" s="81"/>
      <c r="K52" s="81"/>
      <c r="M52" s="18"/>
    </row>
    <row r="53" spans="1:32">
      <c r="B53" s="143"/>
      <c r="C53" s="81"/>
      <c r="D53" s="81"/>
      <c r="E53" s="81"/>
      <c r="F53" s="81"/>
      <c r="G53" s="81"/>
      <c r="H53" s="81"/>
      <c r="I53" s="81"/>
      <c r="J53" s="81"/>
      <c r="K53" s="81"/>
      <c r="M53" s="18"/>
    </row>
    <row r="54" spans="1:32">
      <c r="B54" s="143"/>
      <c r="C54" s="81"/>
      <c r="D54" s="81"/>
      <c r="E54" s="81"/>
      <c r="F54" s="81"/>
      <c r="G54" s="81"/>
      <c r="H54" s="81"/>
      <c r="I54" s="81"/>
      <c r="J54" s="81"/>
      <c r="K54" s="81"/>
      <c r="M54" s="18"/>
    </row>
    <row r="55" spans="1:32">
      <c r="B55" s="143"/>
      <c r="C55" s="81"/>
      <c r="D55" s="81"/>
      <c r="E55" s="81"/>
      <c r="F55" s="81"/>
      <c r="G55" s="81"/>
      <c r="H55" s="81"/>
      <c r="I55" s="81"/>
      <c r="J55" s="81"/>
      <c r="K55" s="81"/>
      <c r="M55" s="18"/>
    </row>
    <row r="56" spans="1:32">
      <c r="B56" s="143"/>
      <c r="C56" s="81"/>
      <c r="D56" s="81"/>
      <c r="E56" s="81"/>
      <c r="F56" s="81"/>
      <c r="G56" s="81"/>
      <c r="H56" s="81"/>
      <c r="I56" s="81"/>
      <c r="J56" s="81"/>
      <c r="K56" s="81"/>
      <c r="M56" s="18"/>
    </row>
    <row r="57" spans="1:32">
      <c r="B57" s="143"/>
      <c r="C57" s="81"/>
      <c r="D57" s="81"/>
      <c r="E57" s="81"/>
      <c r="F57" s="81"/>
      <c r="G57" s="81"/>
      <c r="H57" s="81"/>
      <c r="I57" s="81"/>
      <c r="J57" s="81"/>
      <c r="K57" s="81"/>
      <c r="M57" s="18"/>
    </row>
    <row r="58" spans="1:32">
      <c r="B58" s="143"/>
      <c r="C58" s="81"/>
      <c r="D58" s="81"/>
      <c r="E58" s="81"/>
      <c r="F58" s="81"/>
      <c r="G58" s="81"/>
      <c r="H58" s="81"/>
      <c r="I58" s="81"/>
      <c r="J58" s="81"/>
      <c r="K58" s="81"/>
      <c r="M58" s="18"/>
    </row>
    <row r="59" spans="1:32">
      <c r="B59" s="143"/>
      <c r="C59" s="81"/>
      <c r="D59" s="81"/>
      <c r="E59" s="81"/>
      <c r="F59" s="81"/>
      <c r="G59" s="81"/>
      <c r="H59" s="81"/>
      <c r="I59" s="81"/>
      <c r="J59" s="81"/>
      <c r="K59" s="81"/>
      <c r="M59" s="18"/>
    </row>
    <row r="60" spans="1:32">
      <c r="B60" s="143"/>
      <c r="C60" s="81"/>
      <c r="D60" s="81"/>
      <c r="E60" s="81"/>
      <c r="F60" s="81"/>
      <c r="G60" s="81"/>
      <c r="H60" s="81"/>
      <c r="I60" s="81"/>
      <c r="J60" s="81"/>
      <c r="K60" s="81"/>
      <c r="M60" s="18"/>
    </row>
    <row r="61" spans="1:32" s="2" customFormat="1" ht="12.75">
      <c r="A61" s="26"/>
      <c r="B61" s="123"/>
      <c r="C61" s="124"/>
      <c r="D61" s="148" t="s">
        <v>43</v>
      </c>
      <c r="E61" s="149"/>
      <c r="F61" s="150" t="s">
        <v>44</v>
      </c>
      <c r="G61" s="148" t="s">
        <v>43</v>
      </c>
      <c r="H61" s="149"/>
      <c r="I61" s="149"/>
      <c r="J61" s="149"/>
      <c r="K61" s="151" t="s">
        <v>44</v>
      </c>
      <c r="L61" s="29"/>
      <c r="M61" s="35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</row>
    <row r="62" spans="1:32">
      <c r="B62" s="143"/>
      <c r="C62" s="81"/>
      <c r="D62" s="81"/>
      <c r="E62" s="81"/>
      <c r="F62" s="81"/>
      <c r="G62" s="81"/>
      <c r="H62" s="81"/>
      <c r="I62" s="81"/>
      <c r="J62" s="81"/>
      <c r="K62" s="81"/>
      <c r="M62" s="18"/>
    </row>
    <row r="63" spans="1:32">
      <c r="B63" s="143"/>
      <c r="C63" s="81"/>
      <c r="D63" s="81"/>
      <c r="E63" s="81"/>
      <c r="F63" s="81"/>
      <c r="G63" s="81"/>
      <c r="H63" s="81"/>
      <c r="I63" s="81"/>
      <c r="J63" s="81"/>
      <c r="K63" s="81"/>
      <c r="M63" s="18"/>
    </row>
    <row r="64" spans="1:32">
      <c r="B64" s="143"/>
      <c r="C64" s="81"/>
      <c r="D64" s="81"/>
      <c r="E64" s="81"/>
      <c r="F64" s="81"/>
      <c r="G64" s="81"/>
      <c r="H64" s="81"/>
      <c r="I64" s="81"/>
      <c r="J64" s="81"/>
      <c r="K64" s="81"/>
      <c r="M64" s="18"/>
    </row>
    <row r="65" spans="1:32" s="2" customFormat="1" ht="12.75">
      <c r="A65" s="26"/>
      <c r="B65" s="123"/>
      <c r="C65" s="124"/>
      <c r="D65" s="146" t="s">
        <v>45</v>
      </c>
      <c r="E65" s="152"/>
      <c r="F65" s="152"/>
      <c r="G65" s="146" t="s">
        <v>46</v>
      </c>
      <c r="H65" s="152"/>
      <c r="I65" s="152"/>
      <c r="J65" s="152"/>
      <c r="K65" s="152"/>
      <c r="L65" s="39"/>
      <c r="M65" s="35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</row>
    <row r="66" spans="1:32">
      <c r="B66" s="143"/>
      <c r="C66" s="81"/>
      <c r="D66" s="81"/>
      <c r="E66" s="81"/>
      <c r="F66" s="81"/>
      <c r="G66" s="81"/>
      <c r="H66" s="81"/>
      <c r="I66" s="81"/>
      <c r="J66" s="81"/>
      <c r="K66" s="81"/>
      <c r="M66" s="18"/>
    </row>
    <row r="67" spans="1:32">
      <c r="B67" s="143"/>
      <c r="C67" s="81"/>
      <c r="D67" s="81"/>
      <c r="E67" s="81"/>
      <c r="F67" s="81"/>
      <c r="G67" s="81"/>
      <c r="H67" s="81"/>
      <c r="I67" s="81"/>
      <c r="J67" s="81"/>
      <c r="K67" s="81"/>
      <c r="M67" s="18"/>
    </row>
    <row r="68" spans="1:32">
      <c r="B68" s="143"/>
      <c r="C68" s="81"/>
      <c r="D68" s="81"/>
      <c r="E68" s="81"/>
      <c r="F68" s="81"/>
      <c r="G68" s="81"/>
      <c r="H68" s="81"/>
      <c r="I68" s="81"/>
      <c r="J68" s="81"/>
      <c r="K68" s="81"/>
      <c r="M68" s="18"/>
    </row>
    <row r="69" spans="1:32">
      <c r="B69" s="143"/>
      <c r="C69" s="81"/>
      <c r="D69" s="81"/>
      <c r="E69" s="81"/>
      <c r="F69" s="81"/>
      <c r="G69" s="81"/>
      <c r="H69" s="81"/>
      <c r="I69" s="81"/>
      <c r="J69" s="81"/>
      <c r="K69" s="81"/>
      <c r="M69" s="18"/>
    </row>
    <row r="70" spans="1:32">
      <c r="B70" s="143"/>
      <c r="C70" s="81"/>
      <c r="D70" s="81"/>
      <c r="E70" s="81"/>
      <c r="F70" s="81"/>
      <c r="G70" s="81"/>
      <c r="H70" s="81"/>
      <c r="I70" s="81"/>
      <c r="J70" s="81"/>
      <c r="K70" s="81"/>
      <c r="M70" s="18"/>
    </row>
    <row r="71" spans="1:32">
      <c r="B71" s="143"/>
      <c r="C71" s="81"/>
      <c r="D71" s="81"/>
      <c r="E71" s="81"/>
      <c r="F71" s="81"/>
      <c r="G71" s="81"/>
      <c r="H71" s="81"/>
      <c r="I71" s="81"/>
      <c r="J71" s="81"/>
      <c r="K71" s="81"/>
      <c r="M71" s="18"/>
    </row>
    <row r="72" spans="1:32">
      <c r="B72" s="143"/>
      <c r="C72" s="81"/>
      <c r="D72" s="81"/>
      <c r="E72" s="81"/>
      <c r="F72" s="81"/>
      <c r="G72" s="81"/>
      <c r="H72" s="81"/>
      <c r="I72" s="81"/>
      <c r="J72" s="81"/>
      <c r="K72" s="81"/>
      <c r="M72" s="18"/>
    </row>
    <row r="73" spans="1:32">
      <c r="B73" s="143"/>
      <c r="C73" s="81"/>
      <c r="D73" s="81"/>
      <c r="E73" s="81"/>
      <c r="F73" s="81"/>
      <c r="G73" s="81"/>
      <c r="H73" s="81"/>
      <c r="I73" s="81"/>
      <c r="J73" s="81"/>
      <c r="K73" s="81"/>
      <c r="M73" s="18"/>
    </row>
    <row r="74" spans="1:32">
      <c r="B74" s="143"/>
      <c r="C74" s="81"/>
      <c r="D74" s="81"/>
      <c r="E74" s="81"/>
      <c r="F74" s="81"/>
      <c r="G74" s="81"/>
      <c r="H74" s="81"/>
      <c r="I74" s="81"/>
      <c r="J74" s="81"/>
      <c r="K74" s="81"/>
      <c r="M74" s="18"/>
    </row>
    <row r="75" spans="1:32">
      <c r="B75" s="143"/>
      <c r="C75" s="81"/>
      <c r="D75" s="81"/>
      <c r="E75" s="81"/>
      <c r="F75" s="81"/>
      <c r="G75" s="81"/>
      <c r="H75" s="81"/>
      <c r="I75" s="81"/>
      <c r="J75" s="81"/>
      <c r="K75" s="81"/>
      <c r="M75" s="18"/>
    </row>
    <row r="76" spans="1:32" s="2" customFormat="1" ht="12.75">
      <c r="A76" s="26"/>
      <c r="B76" s="123"/>
      <c r="C76" s="124"/>
      <c r="D76" s="148" t="s">
        <v>43</v>
      </c>
      <c r="E76" s="149"/>
      <c r="F76" s="150" t="s">
        <v>44</v>
      </c>
      <c r="G76" s="148" t="s">
        <v>43</v>
      </c>
      <c r="H76" s="149"/>
      <c r="I76" s="149"/>
      <c r="J76" s="149"/>
      <c r="K76" s="151" t="s">
        <v>44</v>
      </c>
      <c r="L76" s="29"/>
      <c r="M76" s="35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</row>
    <row r="77" spans="1:32" s="2" customFormat="1" ht="14.45" customHeight="1">
      <c r="A77" s="26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41"/>
      <c r="M77" s="35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</row>
    <row r="78" spans="1:32">
      <c r="B78" s="81"/>
      <c r="C78" s="81"/>
      <c r="D78" s="81"/>
      <c r="E78" s="81"/>
      <c r="F78" s="81"/>
      <c r="G78" s="81"/>
      <c r="H78" s="81"/>
      <c r="I78" s="81"/>
      <c r="J78" s="81"/>
      <c r="K78" s="81"/>
    </row>
    <row r="79" spans="1:32">
      <c r="B79" s="81"/>
      <c r="C79" s="81"/>
      <c r="D79" s="81"/>
      <c r="E79" s="81"/>
      <c r="F79" s="81"/>
      <c r="G79" s="81"/>
      <c r="H79" s="81"/>
      <c r="I79" s="81"/>
      <c r="J79" s="81"/>
      <c r="K79" s="81"/>
    </row>
    <row r="80" spans="1:32">
      <c r="B80" s="81"/>
      <c r="C80" s="81"/>
      <c r="D80" s="81"/>
      <c r="E80" s="81"/>
      <c r="F80" s="81"/>
      <c r="G80" s="81"/>
      <c r="H80" s="81"/>
      <c r="I80" s="81"/>
      <c r="J80" s="81"/>
      <c r="K80" s="81"/>
    </row>
    <row r="81" spans="1:48" s="2" customFormat="1" ht="6.95" customHeight="1">
      <c r="A81" s="26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43"/>
      <c r="M81" s="35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</row>
    <row r="82" spans="1:48" s="2" customFormat="1" ht="24.95" customHeight="1">
      <c r="A82" s="26"/>
      <c r="B82" s="123"/>
      <c r="C82" s="157" t="s">
        <v>82</v>
      </c>
      <c r="D82" s="124"/>
      <c r="E82" s="124"/>
      <c r="F82" s="124"/>
      <c r="G82" s="124"/>
      <c r="H82" s="124"/>
      <c r="I82" s="124"/>
      <c r="J82" s="124"/>
      <c r="K82" s="124"/>
      <c r="L82" s="26"/>
      <c r="M82" s="35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</row>
    <row r="83" spans="1:48" s="2" customFormat="1" ht="6.95" customHeight="1">
      <c r="A83" s="26"/>
      <c r="B83" s="123"/>
      <c r="C83" s="124"/>
      <c r="D83" s="124"/>
      <c r="E83" s="124"/>
      <c r="F83" s="124"/>
      <c r="G83" s="124"/>
      <c r="H83" s="124"/>
      <c r="I83" s="124"/>
      <c r="J83" s="124"/>
      <c r="K83" s="124"/>
      <c r="L83" s="26"/>
      <c r="M83" s="35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</row>
    <row r="84" spans="1:48" s="2" customFormat="1" ht="12" customHeight="1">
      <c r="A84" s="26"/>
      <c r="B84" s="123"/>
      <c r="C84" s="125" t="s">
        <v>14</v>
      </c>
      <c r="D84" s="124"/>
      <c r="E84" s="124"/>
      <c r="F84" s="124"/>
      <c r="G84" s="124"/>
      <c r="H84" s="124"/>
      <c r="I84" s="124"/>
      <c r="J84" s="124"/>
      <c r="K84" s="124"/>
      <c r="L84" s="26"/>
      <c r="M84" s="35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</row>
    <row r="85" spans="1:48" s="2" customFormat="1" ht="16.5" customHeight="1">
      <c r="A85" s="26"/>
      <c r="B85" s="123"/>
      <c r="C85" s="124"/>
      <c r="D85" s="124"/>
      <c r="E85" s="236" t="str">
        <f>E7</f>
        <v>Dodávka světelných zdrojů a svítidel OŘ Plzeň 2023/2024</v>
      </c>
      <c r="F85" s="237"/>
      <c r="G85" s="237"/>
      <c r="H85" s="237"/>
      <c r="I85" s="125"/>
      <c r="J85" s="124"/>
      <c r="K85" s="124"/>
      <c r="L85" s="26"/>
      <c r="M85" s="35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</row>
    <row r="86" spans="1:48" s="2" customFormat="1" ht="12" customHeight="1">
      <c r="A86" s="26"/>
      <c r="B86" s="123"/>
      <c r="C86" s="125" t="s">
        <v>80</v>
      </c>
      <c r="D86" s="124"/>
      <c r="E86" s="124"/>
      <c r="F86" s="124"/>
      <c r="G86" s="124"/>
      <c r="H86" s="124"/>
      <c r="I86" s="124"/>
      <c r="J86" s="124"/>
      <c r="K86" s="124"/>
      <c r="L86" s="26"/>
      <c r="M86" s="35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</row>
    <row r="87" spans="1:48" s="2" customFormat="1" ht="16.5" customHeight="1">
      <c r="A87" s="26"/>
      <c r="B87" s="123"/>
      <c r="C87" s="124"/>
      <c r="D87" s="124"/>
      <c r="E87" s="234" t="str">
        <f>E9</f>
        <v>01 - Svítidla a světelné zdroje</v>
      </c>
      <c r="F87" s="235"/>
      <c r="G87" s="235"/>
      <c r="H87" s="235"/>
      <c r="I87" s="124"/>
      <c r="J87" s="124"/>
      <c r="K87" s="124"/>
      <c r="L87" s="26"/>
      <c r="M87" s="35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</row>
    <row r="88" spans="1:48" s="2" customFormat="1" ht="6.95" customHeight="1">
      <c r="A88" s="26"/>
      <c r="B88" s="123"/>
      <c r="C88" s="124"/>
      <c r="D88" s="124"/>
      <c r="E88" s="124"/>
      <c r="F88" s="124"/>
      <c r="G88" s="124"/>
      <c r="H88" s="124"/>
      <c r="I88" s="124"/>
      <c r="J88" s="124"/>
      <c r="K88" s="124"/>
      <c r="L88" s="26"/>
      <c r="M88" s="35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</row>
    <row r="89" spans="1:48" s="2" customFormat="1" ht="12" customHeight="1">
      <c r="A89" s="26"/>
      <c r="B89" s="123"/>
      <c r="C89" s="125" t="s">
        <v>18</v>
      </c>
      <c r="D89" s="124"/>
      <c r="E89" s="124"/>
      <c r="F89" s="126" t="str">
        <f>F12</f>
        <v xml:space="preserve"> </v>
      </c>
      <c r="G89" s="124"/>
      <c r="H89" s="124"/>
      <c r="I89" s="124"/>
      <c r="J89" s="125" t="s">
        <v>20</v>
      </c>
      <c r="K89" s="158">
        <f>IF(K12="","",K12)</f>
        <v>44880</v>
      </c>
      <c r="L89" s="26"/>
      <c r="M89" s="35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</row>
    <row r="90" spans="1:48" s="2" customFormat="1" ht="6.95" customHeight="1">
      <c r="A90" s="26"/>
      <c r="B90" s="123"/>
      <c r="C90" s="124"/>
      <c r="D90" s="124"/>
      <c r="E90" s="124"/>
      <c r="F90" s="124"/>
      <c r="G90" s="124"/>
      <c r="H90" s="124"/>
      <c r="I90" s="124"/>
      <c r="J90" s="124"/>
      <c r="K90" s="124"/>
      <c r="L90" s="26"/>
      <c r="M90" s="35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</row>
    <row r="91" spans="1:48" s="2" customFormat="1" ht="15.2" customHeight="1">
      <c r="A91" s="26"/>
      <c r="B91" s="123"/>
      <c r="C91" s="125" t="s">
        <v>21</v>
      </c>
      <c r="D91" s="124"/>
      <c r="E91" s="124"/>
      <c r="F91" s="126" t="str">
        <f>E15</f>
        <v xml:space="preserve"> </v>
      </c>
      <c r="G91" s="124"/>
      <c r="H91" s="124"/>
      <c r="I91" s="124"/>
      <c r="J91" s="125" t="s">
        <v>25</v>
      </c>
      <c r="K91" s="129" t="str">
        <f>E21</f>
        <v xml:space="preserve"> </v>
      </c>
      <c r="L91" s="26"/>
      <c r="M91" s="35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</row>
    <row r="92" spans="1:48" s="2" customFormat="1" ht="15.2" customHeight="1">
      <c r="A92" s="26"/>
      <c r="B92" s="123"/>
      <c r="C92" s="125" t="s">
        <v>24</v>
      </c>
      <c r="D92" s="124"/>
      <c r="E92" s="124"/>
      <c r="F92" s="126" t="str">
        <f>IF(E18="","",E18)</f>
        <v xml:space="preserve"> </v>
      </c>
      <c r="G92" s="124"/>
      <c r="H92" s="124"/>
      <c r="I92" s="124"/>
      <c r="J92" s="125" t="s">
        <v>27</v>
      </c>
      <c r="K92" s="129" t="str">
        <f>E24</f>
        <v xml:space="preserve"> </v>
      </c>
      <c r="L92" s="26"/>
      <c r="M92" s="35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</row>
    <row r="93" spans="1:48" s="2" customFormat="1" ht="10.35" customHeight="1">
      <c r="A93" s="26"/>
      <c r="B93" s="123"/>
      <c r="C93" s="124"/>
      <c r="D93" s="124"/>
      <c r="E93" s="124"/>
      <c r="F93" s="124"/>
      <c r="G93" s="124"/>
      <c r="H93" s="124"/>
      <c r="I93" s="124"/>
      <c r="J93" s="124"/>
      <c r="K93" s="124"/>
      <c r="L93" s="26"/>
      <c r="M93" s="35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</row>
    <row r="94" spans="1:48" s="2" customFormat="1" ht="29.25" customHeight="1">
      <c r="A94" s="26"/>
      <c r="B94" s="123"/>
      <c r="C94" s="159" t="s">
        <v>83</v>
      </c>
      <c r="D94" s="137"/>
      <c r="E94" s="137"/>
      <c r="F94" s="137"/>
      <c r="G94" s="137"/>
      <c r="H94" s="137"/>
      <c r="I94" s="137"/>
      <c r="J94" s="137"/>
      <c r="K94" s="160" t="s">
        <v>84</v>
      </c>
      <c r="L94" s="85"/>
      <c r="M94" s="35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</row>
    <row r="95" spans="1:48" s="2" customFormat="1" ht="10.35" customHeight="1">
      <c r="A95" s="26"/>
      <c r="B95" s="123"/>
      <c r="C95" s="124"/>
      <c r="D95" s="124"/>
      <c r="E95" s="124"/>
      <c r="F95" s="124"/>
      <c r="G95" s="124"/>
      <c r="H95" s="124"/>
      <c r="I95" s="124"/>
      <c r="J95" s="124"/>
      <c r="K95" s="124"/>
      <c r="L95" s="26"/>
      <c r="M95" s="35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</row>
    <row r="96" spans="1:48" s="2" customFormat="1" ht="22.9" customHeight="1">
      <c r="A96" s="26"/>
      <c r="B96" s="123"/>
      <c r="C96" s="161" t="s">
        <v>85</v>
      </c>
      <c r="D96" s="124"/>
      <c r="E96" s="124"/>
      <c r="F96" s="124"/>
      <c r="G96" s="124"/>
      <c r="H96" s="124"/>
      <c r="I96" s="124"/>
      <c r="J96" s="124"/>
      <c r="K96" s="132">
        <f>K122</f>
        <v>5434734</v>
      </c>
      <c r="L96" s="26"/>
      <c r="M96" s="35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V96" s="15" t="s">
        <v>86</v>
      </c>
    </row>
    <row r="97" spans="1:32" s="9" customFormat="1" ht="24.95" customHeight="1">
      <c r="B97" s="162"/>
      <c r="C97" s="163"/>
      <c r="D97" s="164" t="s">
        <v>87</v>
      </c>
      <c r="E97" s="165"/>
      <c r="F97" s="165"/>
      <c r="G97" s="165"/>
      <c r="H97" s="165"/>
      <c r="I97" s="165"/>
      <c r="J97" s="165"/>
      <c r="K97" s="166">
        <f>K123</f>
        <v>5434734</v>
      </c>
      <c r="M97" s="87"/>
    </row>
    <row r="98" spans="1:32" s="10" customFormat="1" ht="19.899999999999999" customHeight="1">
      <c r="B98" s="167"/>
      <c r="C98" s="168"/>
      <c r="D98" s="169" t="s">
        <v>88</v>
      </c>
      <c r="E98" s="170"/>
      <c r="F98" s="170"/>
      <c r="G98" s="170"/>
      <c r="H98" s="170"/>
      <c r="I98" s="170"/>
      <c r="J98" s="170"/>
      <c r="K98" s="171">
        <f>K136</f>
        <v>5067946</v>
      </c>
      <c r="M98" s="88"/>
    </row>
    <row r="99" spans="1:32" s="10" customFormat="1" ht="14.85" customHeight="1">
      <c r="B99" s="167"/>
      <c r="C99" s="168"/>
      <c r="D99" s="169" t="s">
        <v>89</v>
      </c>
      <c r="E99" s="170"/>
      <c r="F99" s="170"/>
      <c r="G99" s="170"/>
      <c r="H99" s="170"/>
      <c r="I99" s="170"/>
      <c r="J99" s="170"/>
      <c r="K99" s="171">
        <f>K144</f>
        <v>1248996</v>
      </c>
      <c r="M99" s="88"/>
    </row>
    <row r="100" spans="1:32" s="10" customFormat="1" ht="21.75" customHeight="1">
      <c r="B100" s="167"/>
      <c r="C100" s="168"/>
      <c r="D100" s="169" t="s">
        <v>90</v>
      </c>
      <c r="E100" s="170"/>
      <c r="F100" s="170"/>
      <c r="G100" s="170"/>
      <c r="H100" s="170"/>
      <c r="I100" s="170"/>
      <c r="J100" s="170"/>
      <c r="K100" s="171">
        <f>K150</f>
        <v>672596</v>
      </c>
      <c r="M100" s="88"/>
    </row>
    <row r="101" spans="1:32" s="10" customFormat="1" ht="21.75" customHeight="1">
      <c r="B101" s="167"/>
      <c r="C101" s="168"/>
      <c r="D101" s="169" t="s">
        <v>91</v>
      </c>
      <c r="E101" s="170"/>
      <c r="F101" s="170"/>
      <c r="G101" s="170"/>
      <c r="H101" s="170"/>
      <c r="I101" s="170"/>
      <c r="J101" s="170"/>
      <c r="K101" s="171">
        <f>K159</f>
        <v>535311</v>
      </c>
      <c r="M101" s="88"/>
    </row>
    <row r="102" spans="1:32" s="10" customFormat="1" ht="14.85" customHeight="1">
      <c r="B102" s="167"/>
      <c r="C102" s="168"/>
      <c r="D102" s="169" t="s">
        <v>92</v>
      </c>
      <c r="E102" s="170"/>
      <c r="F102" s="170"/>
      <c r="G102" s="170"/>
      <c r="H102" s="170"/>
      <c r="I102" s="170"/>
      <c r="J102" s="170"/>
      <c r="K102" s="171">
        <f>K190</f>
        <v>3335800</v>
      </c>
      <c r="M102" s="88"/>
    </row>
    <row r="103" spans="1:32" s="2" customFormat="1" ht="21.75" customHeight="1">
      <c r="A103" s="26"/>
      <c r="B103" s="123"/>
      <c r="C103" s="124"/>
      <c r="D103" s="124"/>
      <c r="E103" s="124"/>
      <c r="F103" s="124"/>
      <c r="G103" s="124"/>
      <c r="H103" s="124"/>
      <c r="I103" s="124"/>
      <c r="J103" s="124"/>
      <c r="K103" s="124"/>
      <c r="L103" s="26"/>
      <c r="M103" s="35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</row>
    <row r="104" spans="1:32" s="2" customFormat="1" ht="6.95" customHeight="1">
      <c r="A104" s="26"/>
      <c r="B104" s="153"/>
      <c r="C104" s="154"/>
      <c r="D104" s="154"/>
      <c r="E104" s="154"/>
      <c r="F104" s="154"/>
      <c r="G104" s="154"/>
      <c r="H104" s="154"/>
      <c r="I104" s="154"/>
      <c r="J104" s="154"/>
      <c r="K104" s="154"/>
      <c r="L104" s="41"/>
      <c r="M104" s="35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</row>
    <row r="105" spans="1:32">
      <c r="B105" s="81"/>
      <c r="C105" s="81"/>
      <c r="D105" s="81"/>
      <c r="E105" s="81"/>
      <c r="F105" s="81"/>
      <c r="G105" s="81"/>
      <c r="H105" s="81"/>
      <c r="I105" s="81"/>
      <c r="J105" s="81"/>
      <c r="K105" s="81"/>
    </row>
    <row r="106" spans="1:32">
      <c r="B106" s="81"/>
      <c r="C106" s="81"/>
      <c r="D106" s="81"/>
      <c r="E106" s="81"/>
      <c r="F106" s="81"/>
      <c r="G106" s="81"/>
      <c r="H106" s="81"/>
      <c r="I106" s="81"/>
      <c r="J106" s="81"/>
      <c r="K106" s="81"/>
    </row>
    <row r="107" spans="1:32">
      <c r="B107" s="81"/>
      <c r="C107" s="81"/>
      <c r="D107" s="81"/>
      <c r="E107" s="81"/>
      <c r="F107" s="81"/>
      <c r="G107" s="81"/>
      <c r="H107" s="81"/>
      <c r="I107" s="81"/>
      <c r="J107" s="81"/>
      <c r="K107" s="81"/>
    </row>
    <row r="108" spans="1:32" s="2" customFormat="1" ht="6.95" customHeight="1">
      <c r="A108" s="26"/>
      <c r="B108" s="155"/>
      <c r="C108" s="156"/>
      <c r="D108" s="156"/>
      <c r="E108" s="156"/>
      <c r="F108" s="156"/>
      <c r="G108" s="156"/>
      <c r="H108" s="156"/>
      <c r="I108" s="156"/>
      <c r="J108" s="156"/>
      <c r="K108" s="156"/>
      <c r="L108" s="43"/>
      <c r="M108" s="35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</row>
    <row r="109" spans="1:32" s="2" customFormat="1" ht="24.95" customHeight="1">
      <c r="A109" s="26"/>
      <c r="B109" s="123"/>
      <c r="C109" s="157" t="s">
        <v>93</v>
      </c>
      <c r="D109" s="124"/>
      <c r="E109" s="124"/>
      <c r="F109" s="124"/>
      <c r="G109" s="124"/>
      <c r="H109" s="124"/>
      <c r="I109" s="124"/>
      <c r="J109" s="124"/>
      <c r="K109" s="124"/>
      <c r="L109" s="26"/>
      <c r="M109" s="35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</row>
    <row r="110" spans="1:32" s="2" customFormat="1" ht="6.95" customHeight="1">
      <c r="A110" s="26"/>
      <c r="B110" s="123"/>
      <c r="C110" s="124"/>
      <c r="D110" s="124"/>
      <c r="E110" s="124"/>
      <c r="F110" s="124"/>
      <c r="G110" s="124"/>
      <c r="H110" s="124"/>
      <c r="I110" s="124"/>
      <c r="J110" s="124"/>
      <c r="K110" s="124"/>
      <c r="L110" s="26"/>
      <c r="M110" s="35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</row>
    <row r="111" spans="1:32" s="2" customFormat="1" ht="12" customHeight="1">
      <c r="A111" s="26"/>
      <c r="B111" s="123"/>
      <c r="C111" s="125" t="s">
        <v>14</v>
      </c>
      <c r="D111" s="124"/>
      <c r="E111" s="124"/>
      <c r="F111" s="124"/>
      <c r="G111" s="124"/>
      <c r="H111" s="124"/>
      <c r="I111" s="124"/>
      <c r="J111" s="124"/>
      <c r="K111" s="124"/>
      <c r="L111" s="26"/>
      <c r="M111" s="35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</row>
    <row r="112" spans="1:32" s="2" customFormat="1" ht="16.5" customHeight="1">
      <c r="A112" s="26"/>
      <c r="B112" s="123"/>
      <c r="C112" s="124"/>
      <c r="D112" s="124"/>
      <c r="E112" s="236" t="str">
        <f>E7</f>
        <v>Dodávka světelných zdrojů a svítidel OŘ Plzeň 2023/2024</v>
      </c>
      <c r="F112" s="237"/>
      <c r="G112" s="237"/>
      <c r="H112" s="237"/>
      <c r="I112" s="125"/>
      <c r="J112" s="124"/>
      <c r="K112" s="124"/>
      <c r="L112" s="26"/>
      <c r="M112" s="35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</row>
    <row r="113" spans="1:66" s="2" customFormat="1" ht="12" customHeight="1">
      <c r="A113" s="26"/>
      <c r="B113" s="123"/>
      <c r="C113" s="125" t="s">
        <v>80</v>
      </c>
      <c r="D113" s="124"/>
      <c r="E113" s="124"/>
      <c r="F113" s="124"/>
      <c r="G113" s="124"/>
      <c r="H113" s="124"/>
      <c r="I113" s="124"/>
      <c r="J113" s="124"/>
      <c r="K113" s="124"/>
      <c r="L113" s="26"/>
      <c r="M113" s="35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</row>
    <row r="114" spans="1:66" s="2" customFormat="1" ht="16.5" customHeight="1">
      <c r="A114" s="26"/>
      <c r="B114" s="123"/>
      <c r="C114" s="124"/>
      <c r="D114" s="124"/>
      <c r="E114" s="234" t="str">
        <f>E9</f>
        <v>01 - Svítidla a světelné zdroje</v>
      </c>
      <c r="F114" s="235"/>
      <c r="G114" s="235"/>
      <c r="H114" s="235"/>
      <c r="I114" s="124"/>
      <c r="J114" s="124"/>
      <c r="K114" s="124"/>
      <c r="L114" s="26"/>
      <c r="M114" s="35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</row>
    <row r="115" spans="1:66" s="2" customFormat="1" ht="6.95" customHeight="1">
      <c r="A115" s="26"/>
      <c r="B115" s="123"/>
      <c r="C115" s="124"/>
      <c r="D115" s="124"/>
      <c r="E115" s="124"/>
      <c r="F115" s="124"/>
      <c r="G115" s="124"/>
      <c r="H115" s="124"/>
      <c r="I115" s="124"/>
      <c r="J115" s="124"/>
      <c r="K115" s="124"/>
      <c r="L115" s="26"/>
      <c r="M115" s="35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</row>
    <row r="116" spans="1:66" s="2" customFormat="1" ht="12" customHeight="1">
      <c r="A116" s="26"/>
      <c r="B116" s="123"/>
      <c r="C116" s="125" t="s">
        <v>18</v>
      </c>
      <c r="D116" s="124"/>
      <c r="E116" s="124"/>
      <c r="F116" s="126" t="str">
        <f>F12</f>
        <v xml:space="preserve"> </v>
      </c>
      <c r="G116" s="124"/>
      <c r="H116" s="124"/>
      <c r="I116" s="124"/>
      <c r="J116" s="125" t="s">
        <v>20</v>
      </c>
      <c r="K116" s="158">
        <f>IF(K12="","",K12)</f>
        <v>44880</v>
      </c>
      <c r="L116" s="26"/>
      <c r="M116" s="35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</row>
    <row r="117" spans="1:66" s="2" customFormat="1" ht="6.95" customHeight="1">
      <c r="A117" s="26"/>
      <c r="B117" s="123"/>
      <c r="C117" s="124"/>
      <c r="D117" s="124"/>
      <c r="E117" s="124"/>
      <c r="F117" s="124"/>
      <c r="G117" s="124"/>
      <c r="H117" s="124"/>
      <c r="I117" s="124"/>
      <c r="J117" s="124"/>
      <c r="K117" s="124"/>
      <c r="L117" s="26"/>
      <c r="M117" s="35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</row>
    <row r="118" spans="1:66" s="2" customFormat="1" ht="15.2" customHeight="1">
      <c r="A118" s="26"/>
      <c r="B118" s="123"/>
      <c r="C118" s="125" t="s">
        <v>21</v>
      </c>
      <c r="D118" s="124"/>
      <c r="E118" s="124"/>
      <c r="F118" s="126" t="str">
        <f>E15</f>
        <v xml:space="preserve"> </v>
      </c>
      <c r="G118" s="124"/>
      <c r="H118" s="124"/>
      <c r="I118" s="124"/>
      <c r="J118" s="125" t="s">
        <v>25</v>
      </c>
      <c r="K118" s="129" t="str">
        <f>E21</f>
        <v xml:space="preserve"> </v>
      </c>
      <c r="L118" s="26"/>
      <c r="M118" s="35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</row>
    <row r="119" spans="1:66" s="2" customFormat="1" ht="15.2" customHeight="1">
      <c r="A119" s="26"/>
      <c r="B119" s="123"/>
      <c r="C119" s="125" t="s">
        <v>24</v>
      </c>
      <c r="D119" s="124"/>
      <c r="E119" s="124"/>
      <c r="F119" s="126" t="str">
        <f>IF(E18="","",E18)</f>
        <v xml:space="preserve"> </v>
      </c>
      <c r="G119" s="124"/>
      <c r="H119" s="124"/>
      <c r="I119" s="124"/>
      <c r="J119" s="125" t="s">
        <v>27</v>
      </c>
      <c r="K119" s="129" t="str">
        <f>E24</f>
        <v xml:space="preserve"> </v>
      </c>
      <c r="L119" s="26"/>
      <c r="M119" s="35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</row>
    <row r="120" spans="1:66" s="2" customFormat="1" ht="10.35" customHeight="1">
      <c r="A120" s="26"/>
      <c r="B120" s="123"/>
      <c r="C120" s="124"/>
      <c r="D120" s="124"/>
      <c r="E120" s="124"/>
      <c r="F120" s="124"/>
      <c r="G120" s="124"/>
      <c r="H120" s="124"/>
      <c r="I120" s="124"/>
      <c r="J120" s="124"/>
      <c r="K120" s="124"/>
      <c r="L120" s="26"/>
      <c r="M120" s="35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</row>
    <row r="121" spans="1:66" s="11" customFormat="1" ht="29.25" customHeight="1">
      <c r="A121" s="89"/>
      <c r="B121" s="172"/>
      <c r="C121" s="173" t="s">
        <v>94</v>
      </c>
      <c r="D121" s="174" t="s">
        <v>53</v>
      </c>
      <c r="E121" s="174" t="s">
        <v>49</v>
      </c>
      <c r="F121" s="174" t="s">
        <v>50</v>
      </c>
      <c r="G121" s="174" t="s">
        <v>95</v>
      </c>
      <c r="H121" s="174" t="s">
        <v>96</v>
      </c>
      <c r="I121" s="174"/>
      <c r="J121" s="174" t="s">
        <v>97</v>
      </c>
      <c r="K121" s="174" t="s">
        <v>84</v>
      </c>
      <c r="L121" s="90" t="s">
        <v>98</v>
      </c>
      <c r="M121" s="91"/>
      <c r="N121" s="55" t="s">
        <v>1</v>
      </c>
      <c r="O121" s="56" t="s">
        <v>32</v>
      </c>
      <c r="P121" s="56" t="s">
        <v>99</v>
      </c>
      <c r="Q121" s="56" t="s">
        <v>100</v>
      </c>
      <c r="R121" s="56" t="s">
        <v>101</v>
      </c>
      <c r="S121" s="56" t="s">
        <v>102</v>
      </c>
      <c r="T121" s="56" t="s">
        <v>103</v>
      </c>
      <c r="U121" s="57" t="s">
        <v>104</v>
      </c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</row>
    <row r="122" spans="1:66" s="2" customFormat="1" ht="22.9" customHeight="1">
      <c r="A122" s="26"/>
      <c r="B122" s="123"/>
      <c r="C122" s="175" t="s">
        <v>105</v>
      </c>
      <c r="D122" s="124"/>
      <c r="E122" s="124"/>
      <c r="F122" s="124"/>
      <c r="G122" s="124"/>
      <c r="H122" s="124"/>
      <c r="I122" s="124"/>
      <c r="J122" s="124"/>
      <c r="K122" s="176">
        <f>BL122</f>
        <v>5434734</v>
      </c>
      <c r="L122" s="26"/>
      <c r="M122" s="27"/>
      <c r="N122" s="58"/>
      <c r="O122" s="49"/>
      <c r="P122" s="59"/>
      <c r="Q122" s="92">
        <f>Q123</f>
        <v>0</v>
      </c>
      <c r="R122" s="59"/>
      <c r="S122" s="92">
        <f>S123</f>
        <v>0</v>
      </c>
      <c r="T122" s="59"/>
      <c r="U122" s="93">
        <f>U123</f>
        <v>0</v>
      </c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U122" s="15" t="s">
        <v>67</v>
      </c>
      <c r="AV122" s="15" t="s">
        <v>86</v>
      </c>
      <c r="BL122" s="94">
        <f>BL123</f>
        <v>5434734</v>
      </c>
    </row>
    <row r="123" spans="1:66" s="12" customFormat="1" ht="25.9" customHeight="1">
      <c r="B123" s="177"/>
      <c r="C123" s="178"/>
      <c r="D123" s="179" t="s">
        <v>67</v>
      </c>
      <c r="E123" s="180" t="s">
        <v>106</v>
      </c>
      <c r="F123" s="180" t="s">
        <v>107</v>
      </c>
      <c r="G123" s="178"/>
      <c r="H123" s="178"/>
      <c r="I123" s="178"/>
      <c r="J123" s="178"/>
      <c r="K123" s="181">
        <f>BL123</f>
        <v>5434734</v>
      </c>
      <c r="M123" s="95"/>
      <c r="N123" s="97"/>
      <c r="O123" s="98"/>
      <c r="P123" s="98"/>
      <c r="Q123" s="99">
        <f>Q124+SUM(Q125:Q136)</f>
        <v>0</v>
      </c>
      <c r="R123" s="98"/>
      <c r="S123" s="99">
        <f>S124+SUM(S125:S136)</f>
        <v>0</v>
      </c>
      <c r="T123" s="98"/>
      <c r="U123" s="100">
        <f>U124+SUM(U125:U136)</f>
        <v>0</v>
      </c>
      <c r="AS123" s="96" t="s">
        <v>76</v>
      </c>
      <c r="AU123" s="101" t="s">
        <v>67</v>
      </c>
      <c r="AV123" s="101" t="s">
        <v>68</v>
      </c>
      <c r="AZ123" s="96" t="s">
        <v>108</v>
      </c>
      <c r="BL123" s="102">
        <f>BL124+SUM(BL125:BL136)</f>
        <v>5434734</v>
      </c>
    </row>
    <row r="124" spans="1:66" s="2" customFormat="1" ht="24.2" customHeight="1">
      <c r="A124" s="26"/>
      <c r="B124" s="123"/>
      <c r="C124" s="182" t="s">
        <v>109</v>
      </c>
      <c r="D124" s="182" t="s">
        <v>110</v>
      </c>
      <c r="E124" s="183" t="s">
        <v>111</v>
      </c>
      <c r="F124" s="184" t="s">
        <v>112</v>
      </c>
      <c r="G124" s="185" t="s">
        <v>113</v>
      </c>
      <c r="H124" s="186">
        <v>50</v>
      </c>
      <c r="I124" s="187">
        <v>269</v>
      </c>
      <c r="J124" s="187">
        <f>I124*'Rekapitulace stavby'!$AI$20</f>
        <v>269</v>
      </c>
      <c r="K124" s="187">
        <f t="shared" ref="K124:K135" si="0">ROUND(J124*H124,2)</f>
        <v>13450</v>
      </c>
      <c r="L124" s="103" t="s">
        <v>114</v>
      </c>
      <c r="M124" s="104"/>
      <c r="N124" s="105" t="s">
        <v>1</v>
      </c>
      <c r="O124" s="106" t="s">
        <v>33</v>
      </c>
      <c r="P124" s="107">
        <v>0</v>
      </c>
      <c r="Q124" s="107">
        <f t="shared" ref="Q124:Q135" si="1">P124*H124</f>
        <v>0</v>
      </c>
      <c r="R124" s="107">
        <v>0</v>
      </c>
      <c r="S124" s="107">
        <f t="shared" ref="S124:S135" si="2">R124*H124</f>
        <v>0</v>
      </c>
      <c r="T124" s="107">
        <v>0</v>
      </c>
      <c r="U124" s="108">
        <f t="shared" ref="U124:U135" si="3">T124*H124</f>
        <v>0</v>
      </c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S124" s="109" t="s">
        <v>115</v>
      </c>
      <c r="AU124" s="109" t="s">
        <v>110</v>
      </c>
      <c r="AV124" s="109" t="s">
        <v>76</v>
      </c>
      <c r="AZ124" s="15" t="s">
        <v>108</v>
      </c>
      <c r="BF124" s="110">
        <f t="shared" ref="BF124:BF135" si="4">IF(O124="základní",K124,0)</f>
        <v>13450</v>
      </c>
      <c r="BG124" s="110">
        <f t="shared" ref="BG124:BG135" si="5">IF(O124="snížená",K124,0)</f>
        <v>0</v>
      </c>
      <c r="BH124" s="110">
        <f t="shared" ref="BH124:BH135" si="6">IF(O124="zákl. přenesená",K124,0)</f>
        <v>0</v>
      </c>
      <c r="BI124" s="110">
        <f t="shared" ref="BI124:BI135" si="7">IF(O124="sníž. přenesená",K124,0)</f>
        <v>0</v>
      </c>
      <c r="BJ124" s="110">
        <f t="shared" ref="BJ124:BJ135" si="8">IF(O124="nulová",K124,0)</f>
        <v>0</v>
      </c>
      <c r="BK124" s="15" t="s">
        <v>76</v>
      </c>
      <c r="BL124" s="110">
        <f t="shared" ref="BL124:BL135" si="9">ROUND(J124*H124,2)</f>
        <v>13450</v>
      </c>
      <c r="BM124" s="15" t="s">
        <v>116</v>
      </c>
      <c r="BN124" s="109" t="s">
        <v>117</v>
      </c>
    </row>
    <row r="125" spans="1:66" s="2" customFormat="1" ht="24.2" customHeight="1">
      <c r="A125" s="26"/>
      <c r="B125" s="123"/>
      <c r="C125" s="182" t="s">
        <v>118</v>
      </c>
      <c r="D125" s="182" t="s">
        <v>110</v>
      </c>
      <c r="E125" s="183" t="s">
        <v>119</v>
      </c>
      <c r="F125" s="184" t="s">
        <v>120</v>
      </c>
      <c r="G125" s="185" t="s">
        <v>113</v>
      </c>
      <c r="H125" s="186">
        <v>100</v>
      </c>
      <c r="I125" s="187">
        <v>166</v>
      </c>
      <c r="J125" s="187">
        <f>I125*'Rekapitulace stavby'!$AI$20</f>
        <v>166</v>
      </c>
      <c r="K125" s="187">
        <f t="shared" si="0"/>
        <v>16600</v>
      </c>
      <c r="L125" s="103" t="s">
        <v>114</v>
      </c>
      <c r="M125" s="104"/>
      <c r="N125" s="105" t="s">
        <v>1</v>
      </c>
      <c r="O125" s="106" t="s">
        <v>33</v>
      </c>
      <c r="P125" s="107">
        <v>0</v>
      </c>
      <c r="Q125" s="107">
        <f t="shared" si="1"/>
        <v>0</v>
      </c>
      <c r="R125" s="107">
        <v>0</v>
      </c>
      <c r="S125" s="107">
        <f t="shared" si="2"/>
        <v>0</v>
      </c>
      <c r="T125" s="107">
        <v>0</v>
      </c>
      <c r="U125" s="108">
        <f t="shared" si="3"/>
        <v>0</v>
      </c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S125" s="109" t="s">
        <v>115</v>
      </c>
      <c r="AU125" s="109" t="s">
        <v>110</v>
      </c>
      <c r="AV125" s="109" t="s">
        <v>76</v>
      </c>
      <c r="AZ125" s="15" t="s">
        <v>108</v>
      </c>
      <c r="BF125" s="110">
        <f t="shared" si="4"/>
        <v>16600</v>
      </c>
      <c r="BG125" s="110">
        <f t="shared" si="5"/>
        <v>0</v>
      </c>
      <c r="BH125" s="110">
        <f t="shared" si="6"/>
        <v>0</v>
      </c>
      <c r="BI125" s="110">
        <f t="shared" si="7"/>
        <v>0</v>
      </c>
      <c r="BJ125" s="110">
        <f t="shared" si="8"/>
        <v>0</v>
      </c>
      <c r="BK125" s="15" t="s">
        <v>76</v>
      </c>
      <c r="BL125" s="110">
        <f t="shared" si="9"/>
        <v>16600</v>
      </c>
      <c r="BM125" s="15" t="s">
        <v>116</v>
      </c>
      <c r="BN125" s="109" t="s">
        <v>121</v>
      </c>
    </row>
    <row r="126" spans="1:66" s="2" customFormat="1" ht="24.2" customHeight="1">
      <c r="A126" s="26"/>
      <c r="B126" s="123"/>
      <c r="C126" s="182" t="s">
        <v>122</v>
      </c>
      <c r="D126" s="182" t="s">
        <v>110</v>
      </c>
      <c r="E126" s="183" t="s">
        <v>123</v>
      </c>
      <c r="F126" s="184" t="s">
        <v>124</v>
      </c>
      <c r="G126" s="185" t="s">
        <v>113</v>
      </c>
      <c r="H126" s="186">
        <v>60</v>
      </c>
      <c r="I126" s="187">
        <v>75.8</v>
      </c>
      <c r="J126" s="187">
        <f>I126*'Rekapitulace stavby'!$AI$20</f>
        <v>75.8</v>
      </c>
      <c r="K126" s="187">
        <f t="shared" si="0"/>
        <v>4548</v>
      </c>
      <c r="L126" s="103" t="s">
        <v>114</v>
      </c>
      <c r="M126" s="104"/>
      <c r="N126" s="105" t="s">
        <v>1</v>
      </c>
      <c r="O126" s="106" t="s">
        <v>33</v>
      </c>
      <c r="P126" s="107">
        <v>0</v>
      </c>
      <c r="Q126" s="107">
        <f t="shared" si="1"/>
        <v>0</v>
      </c>
      <c r="R126" s="107">
        <v>0</v>
      </c>
      <c r="S126" s="107">
        <f t="shared" si="2"/>
        <v>0</v>
      </c>
      <c r="T126" s="107">
        <v>0</v>
      </c>
      <c r="U126" s="108">
        <f t="shared" si="3"/>
        <v>0</v>
      </c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S126" s="109" t="s">
        <v>115</v>
      </c>
      <c r="AU126" s="109" t="s">
        <v>110</v>
      </c>
      <c r="AV126" s="109" t="s">
        <v>76</v>
      </c>
      <c r="AZ126" s="15" t="s">
        <v>108</v>
      </c>
      <c r="BF126" s="110">
        <f t="shared" si="4"/>
        <v>4548</v>
      </c>
      <c r="BG126" s="110">
        <f t="shared" si="5"/>
        <v>0</v>
      </c>
      <c r="BH126" s="110">
        <f t="shared" si="6"/>
        <v>0</v>
      </c>
      <c r="BI126" s="110">
        <f t="shared" si="7"/>
        <v>0</v>
      </c>
      <c r="BJ126" s="110">
        <f t="shared" si="8"/>
        <v>0</v>
      </c>
      <c r="BK126" s="15" t="s">
        <v>76</v>
      </c>
      <c r="BL126" s="110">
        <f t="shared" si="9"/>
        <v>4548</v>
      </c>
      <c r="BM126" s="15" t="s">
        <v>116</v>
      </c>
      <c r="BN126" s="109" t="s">
        <v>125</v>
      </c>
    </row>
    <row r="127" spans="1:66" s="2" customFormat="1" ht="24.2" customHeight="1">
      <c r="A127" s="26"/>
      <c r="B127" s="123"/>
      <c r="C127" s="182" t="s">
        <v>126</v>
      </c>
      <c r="D127" s="182" t="s">
        <v>110</v>
      </c>
      <c r="E127" s="183" t="s">
        <v>127</v>
      </c>
      <c r="F127" s="184" t="s">
        <v>128</v>
      </c>
      <c r="G127" s="185" t="s">
        <v>113</v>
      </c>
      <c r="H127" s="186">
        <v>150</v>
      </c>
      <c r="I127" s="187">
        <v>187</v>
      </c>
      <c r="J127" s="187">
        <f>I127*'Rekapitulace stavby'!$AI$20</f>
        <v>187</v>
      </c>
      <c r="K127" s="187">
        <f t="shared" si="0"/>
        <v>28050</v>
      </c>
      <c r="L127" s="103" t="s">
        <v>114</v>
      </c>
      <c r="M127" s="104"/>
      <c r="N127" s="105" t="s">
        <v>1</v>
      </c>
      <c r="O127" s="106" t="s">
        <v>33</v>
      </c>
      <c r="P127" s="107">
        <v>0</v>
      </c>
      <c r="Q127" s="107">
        <f t="shared" si="1"/>
        <v>0</v>
      </c>
      <c r="R127" s="107">
        <v>0</v>
      </c>
      <c r="S127" s="107">
        <f t="shared" si="2"/>
        <v>0</v>
      </c>
      <c r="T127" s="107">
        <v>0</v>
      </c>
      <c r="U127" s="108">
        <f t="shared" si="3"/>
        <v>0</v>
      </c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S127" s="109" t="s">
        <v>115</v>
      </c>
      <c r="AU127" s="109" t="s">
        <v>110</v>
      </c>
      <c r="AV127" s="109" t="s">
        <v>76</v>
      </c>
      <c r="AZ127" s="15" t="s">
        <v>108</v>
      </c>
      <c r="BF127" s="110">
        <f t="shared" si="4"/>
        <v>28050</v>
      </c>
      <c r="BG127" s="110">
        <f t="shared" si="5"/>
        <v>0</v>
      </c>
      <c r="BH127" s="110">
        <f t="shared" si="6"/>
        <v>0</v>
      </c>
      <c r="BI127" s="110">
        <f t="shared" si="7"/>
        <v>0</v>
      </c>
      <c r="BJ127" s="110">
        <f t="shared" si="8"/>
        <v>0</v>
      </c>
      <c r="BK127" s="15" t="s">
        <v>76</v>
      </c>
      <c r="BL127" s="110">
        <f t="shared" si="9"/>
        <v>28050</v>
      </c>
      <c r="BM127" s="15" t="s">
        <v>116</v>
      </c>
      <c r="BN127" s="109" t="s">
        <v>129</v>
      </c>
    </row>
    <row r="128" spans="1:66" s="2" customFormat="1" ht="24.2" customHeight="1">
      <c r="A128" s="26"/>
      <c r="B128" s="123"/>
      <c r="C128" s="182" t="s">
        <v>130</v>
      </c>
      <c r="D128" s="182" t="s">
        <v>110</v>
      </c>
      <c r="E128" s="183" t="s">
        <v>131</v>
      </c>
      <c r="F128" s="184" t="s">
        <v>132</v>
      </c>
      <c r="G128" s="185" t="s">
        <v>113</v>
      </c>
      <c r="H128" s="186">
        <v>30</v>
      </c>
      <c r="I128" s="187">
        <v>206</v>
      </c>
      <c r="J128" s="187">
        <f>I128*'Rekapitulace stavby'!$AI$20</f>
        <v>206</v>
      </c>
      <c r="K128" s="187">
        <f t="shared" si="0"/>
        <v>6180</v>
      </c>
      <c r="L128" s="103" t="s">
        <v>114</v>
      </c>
      <c r="M128" s="104"/>
      <c r="N128" s="105" t="s">
        <v>1</v>
      </c>
      <c r="O128" s="106" t="s">
        <v>33</v>
      </c>
      <c r="P128" s="107">
        <v>0</v>
      </c>
      <c r="Q128" s="107">
        <f t="shared" si="1"/>
        <v>0</v>
      </c>
      <c r="R128" s="107">
        <v>0</v>
      </c>
      <c r="S128" s="107">
        <f t="shared" si="2"/>
        <v>0</v>
      </c>
      <c r="T128" s="107">
        <v>0</v>
      </c>
      <c r="U128" s="108">
        <f t="shared" si="3"/>
        <v>0</v>
      </c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S128" s="109" t="s">
        <v>115</v>
      </c>
      <c r="AU128" s="109" t="s">
        <v>110</v>
      </c>
      <c r="AV128" s="109" t="s">
        <v>76</v>
      </c>
      <c r="AZ128" s="15" t="s">
        <v>108</v>
      </c>
      <c r="BF128" s="110">
        <f t="shared" si="4"/>
        <v>6180</v>
      </c>
      <c r="BG128" s="110">
        <f t="shared" si="5"/>
        <v>0</v>
      </c>
      <c r="BH128" s="110">
        <f t="shared" si="6"/>
        <v>0</v>
      </c>
      <c r="BI128" s="110">
        <f t="shared" si="7"/>
        <v>0</v>
      </c>
      <c r="BJ128" s="110">
        <f t="shared" si="8"/>
        <v>0</v>
      </c>
      <c r="BK128" s="15" t="s">
        <v>76</v>
      </c>
      <c r="BL128" s="110">
        <f t="shared" si="9"/>
        <v>6180</v>
      </c>
      <c r="BM128" s="15" t="s">
        <v>116</v>
      </c>
      <c r="BN128" s="109" t="s">
        <v>133</v>
      </c>
    </row>
    <row r="129" spans="1:66" s="2" customFormat="1" ht="24.2" customHeight="1">
      <c r="A129" s="26"/>
      <c r="B129" s="123"/>
      <c r="C129" s="182" t="s">
        <v>8</v>
      </c>
      <c r="D129" s="182" t="s">
        <v>110</v>
      </c>
      <c r="E129" s="183" t="s">
        <v>134</v>
      </c>
      <c r="F129" s="184" t="s">
        <v>135</v>
      </c>
      <c r="G129" s="185" t="s">
        <v>113</v>
      </c>
      <c r="H129" s="186">
        <v>100</v>
      </c>
      <c r="I129" s="187">
        <v>300</v>
      </c>
      <c r="J129" s="187">
        <f>I129*'Rekapitulace stavby'!$AI$20</f>
        <v>300</v>
      </c>
      <c r="K129" s="187">
        <f t="shared" si="0"/>
        <v>30000</v>
      </c>
      <c r="L129" s="103" t="s">
        <v>114</v>
      </c>
      <c r="M129" s="104"/>
      <c r="N129" s="105" t="s">
        <v>1</v>
      </c>
      <c r="O129" s="106" t="s">
        <v>33</v>
      </c>
      <c r="P129" s="107">
        <v>0</v>
      </c>
      <c r="Q129" s="107">
        <f t="shared" si="1"/>
        <v>0</v>
      </c>
      <c r="R129" s="107">
        <v>0</v>
      </c>
      <c r="S129" s="107">
        <f t="shared" si="2"/>
        <v>0</v>
      </c>
      <c r="T129" s="107">
        <v>0</v>
      </c>
      <c r="U129" s="108">
        <f t="shared" si="3"/>
        <v>0</v>
      </c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S129" s="109" t="s">
        <v>115</v>
      </c>
      <c r="AU129" s="109" t="s">
        <v>110</v>
      </c>
      <c r="AV129" s="109" t="s">
        <v>76</v>
      </c>
      <c r="AZ129" s="15" t="s">
        <v>108</v>
      </c>
      <c r="BF129" s="110">
        <f t="shared" si="4"/>
        <v>30000</v>
      </c>
      <c r="BG129" s="110">
        <f t="shared" si="5"/>
        <v>0</v>
      </c>
      <c r="BH129" s="110">
        <f t="shared" si="6"/>
        <v>0</v>
      </c>
      <c r="BI129" s="110">
        <f t="shared" si="7"/>
        <v>0</v>
      </c>
      <c r="BJ129" s="110">
        <f t="shared" si="8"/>
        <v>0</v>
      </c>
      <c r="BK129" s="15" t="s">
        <v>76</v>
      </c>
      <c r="BL129" s="110">
        <f t="shared" si="9"/>
        <v>30000</v>
      </c>
      <c r="BM129" s="15" t="s">
        <v>116</v>
      </c>
      <c r="BN129" s="109" t="s">
        <v>136</v>
      </c>
    </row>
    <row r="130" spans="1:66" s="2" customFormat="1" ht="24.2" customHeight="1">
      <c r="A130" s="26"/>
      <c r="B130" s="123"/>
      <c r="C130" s="182" t="s">
        <v>137</v>
      </c>
      <c r="D130" s="182" t="s">
        <v>110</v>
      </c>
      <c r="E130" s="183" t="s">
        <v>138</v>
      </c>
      <c r="F130" s="184" t="s">
        <v>139</v>
      </c>
      <c r="G130" s="185" t="s">
        <v>113</v>
      </c>
      <c r="H130" s="186">
        <v>200</v>
      </c>
      <c r="I130" s="187">
        <v>500</v>
      </c>
      <c r="J130" s="187">
        <f>I130*'Rekapitulace stavby'!$AI$20</f>
        <v>500</v>
      </c>
      <c r="K130" s="187">
        <f t="shared" si="0"/>
        <v>100000</v>
      </c>
      <c r="L130" s="103" t="s">
        <v>114</v>
      </c>
      <c r="M130" s="104"/>
      <c r="N130" s="105" t="s">
        <v>1</v>
      </c>
      <c r="O130" s="106" t="s">
        <v>33</v>
      </c>
      <c r="P130" s="107">
        <v>0</v>
      </c>
      <c r="Q130" s="107">
        <f t="shared" si="1"/>
        <v>0</v>
      </c>
      <c r="R130" s="107">
        <v>0</v>
      </c>
      <c r="S130" s="107">
        <f t="shared" si="2"/>
        <v>0</v>
      </c>
      <c r="T130" s="107">
        <v>0</v>
      </c>
      <c r="U130" s="108">
        <f t="shared" si="3"/>
        <v>0</v>
      </c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S130" s="109" t="s">
        <v>115</v>
      </c>
      <c r="AU130" s="109" t="s">
        <v>110</v>
      </c>
      <c r="AV130" s="109" t="s">
        <v>76</v>
      </c>
      <c r="AZ130" s="15" t="s">
        <v>108</v>
      </c>
      <c r="BF130" s="110">
        <f t="shared" si="4"/>
        <v>100000</v>
      </c>
      <c r="BG130" s="110">
        <f t="shared" si="5"/>
        <v>0</v>
      </c>
      <c r="BH130" s="110">
        <f t="shared" si="6"/>
        <v>0</v>
      </c>
      <c r="BI130" s="110">
        <f t="shared" si="7"/>
        <v>0</v>
      </c>
      <c r="BJ130" s="110">
        <f t="shared" si="8"/>
        <v>0</v>
      </c>
      <c r="BK130" s="15" t="s">
        <v>76</v>
      </c>
      <c r="BL130" s="110">
        <f t="shared" si="9"/>
        <v>100000</v>
      </c>
      <c r="BM130" s="15" t="s">
        <v>116</v>
      </c>
      <c r="BN130" s="109" t="s">
        <v>140</v>
      </c>
    </row>
    <row r="131" spans="1:66" s="2" customFormat="1" ht="24.2" customHeight="1">
      <c r="A131" s="26"/>
      <c r="B131" s="123"/>
      <c r="C131" s="182" t="s">
        <v>141</v>
      </c>
      <c r="D131" s="182" t="s">
        <v>110</v>
      </c>
      <c r="E131" s="183" t="s">
        <v>142</v>
      </c>
      <c r="F131" s="184" t="s">
        <v>143</v>
      </c>
      <c r="G131" s="185" t="s">
        <v>113</v>
      </c>
      <c r="H131" s="186">
        <v>100</v>
      </c>
      <c r="I131" s="187">
        <v>700</v>
      </c>
      <c r="J131" s="187">
        <f>I131*'Rekapitulace stavby'!$AI$20</f>
        <v>700</v>
      </c>
      <c r="K131" s="187">
        <f t="shared" si="0"/>
        <v>70000</v>
      </c>
      <c r="L131" s="103" t="s">
        <v>114</v>
      </c>
      <c r="M131" s="104"/>
      <c r="N131" s="105" t="s">
        <v>1</v>
      </c>
      <c r="O131" s="106" t="s">
        <v>33</v>
      </c>
      <c r="P131" s="107">
        <v>0</v>
      </c>
      <c r="Q131" s="107">
        <f t="shared" si="1"/>
        <v>0</v>
      </c>
      <c r="R131" s="107">
        <v>0</v>
      </c>
      <c r="S131" s="107">
        <f t="shared" si="2"/>
        <v>0</v>
      </c>
      <c r="T131" s="107">
        <v>0</v>
      </c>
      <c r="U131" s="108">
        <f t="shared" si="3"/>
        <v>0</v>
      </c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S131" s="109" t="s">
        <v>115</v>
      </c>
      <c r="AU131" s="109" t="s">
        <v>110</v>
      </c>
      <c r="AV131" s="109" t="s">
        <v>76</v>
      </c>
      <c r="AZ131" s="15" t="s">
        <v>108</v>
      </c>
      <c r="BF131" s="110">
        <f t="shared" si="4"/>
        <v>70000</v>
      </c>
      <c r="BG131" s="110">
        <f t="shared" si="5"/>
        <v>0</v>
      </c>
      <c r="BH131" s="110">
        <f t="shared" si="6"/>
        <v>0</v>
      </c>
      <c r="BI131" s="110">
        <f t="shared" si="7"/>
        <v>0</v>
      </c>
      <c r="BJ131" s="110">
        <f t="shared" si="8"/>
        <v>0</v>
      </c>
      <c r="BK131" s="15" t="s">
        <v>76</v>
      </c>
      <c r="BL131" s="110">
        <f t="shared" si="9"/>
        <v>70000</v>
      </c>
      <c r="BM131" s="15" t="s">
        <v>116</v>
      </c>
      <c r="BN131" s="109" t="s">
        <v>144</v>
      </c>
    </row>
    <row r="132" spans="1:66" s="2" customFormat="1" ht="24.2" customHeight="1">
      <c r="A132" s="26"/>
      <c r="B132" s="123"/>
      <c r="C132" s="182" t="s">
        <v>145</v>
      </c>
      <c r="D132" s="182" t="s">
        <v>110</v>
      </c>
      <c r="E132" s="183" t="s">
        <v>146</v>
      </c>
      <c r="F132" s="184" t="s">
        <v>147</v>
      </c>
      <c r="G132" s="185" t="s">
        <v>113</v>
      </c>
      <c r="H132" s="186">
        <v>10</v>
      </c>
      <c r="I132" s="187">
        <v>6830</v>
      </c>
      <c r="J132" s="187">
        <f>I132*'Rekapitulace stavby'!$AI$20</f>
        <v>6830</v>
      </c>
      <c r="K132" s="187">
        <f t="shared" si="0"/>
        <v>68300</v>
      </c>
      <c r="L132" s="103" t="s">
        <v>114</v>
      </c>
      <c r="M132" s="104"/>
      <c r="N132" s="105" t="s">
        <v>1</v>
      </c>
      <c r="O132" s="106" t="s">
        <v>33</v>
      </c>
      <c r="P132" s="107">
        <v>0</v>
      </c>
      <c r="Q132" s="107">
        <f t="shared" si="1"/>
        <v>0</v>
      </c>
      <c r="R132" s="107">
        <v>0</v>
      </c>
      <c r="S132" s="107">
        <f t="shared" si="2"/>
        <v>0</v>
      </c>
      <c r="T132" s="107">
        <v>0</v>
      </c>
      <c r="U132" s="108">
        <f t="shared" si="3"/>
        <v>0</v>
      </c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S132" s="109" t="s">
        <v>115</v>
      </c>
      <c r="AU132" s="109" t="s">
        <v>110</v>
      </c>
      <c r="AV132" s="109" t="s">
        <v>76</v>
      </c>
      <c r="AZ132" s="15" t="s">
        <v>108</v>
      </c>
      <c r="BF132" s="110">
        <f t="shared" si="4"/>
        <v>68300</v>
      </c>
      <c r="BG132" s="110">
        <f t="shared" si="5"/>
        <v>0</v>
      </c>
      <c r="BH132" s="110">
        <f t="shared" si="6"/>
        <v>0</v>
      </c>
      <c r="BI132" s="110">
        <f t="shared" si="7"/>
        <v>0</v>
      </c>
      <c r="BJ132" s="110">
        <f t="shared" si="8"/>
        <v>0</v>
      </c>
      <c r="BK132" s="15" t="s">
        <v>76</v>
      </c>
      <c r="BL132" s="110">
        <f t="shared" si="9"/>
        <v>68300</v>
      </c>
      <c r="BM132" s="15" t="s">
        <v>116</v>
      </c>
      <c r="BN132" s="109" t="s">
        <v>148</v>
      </c>
    </row>
    <row r="133" spans="1:66" s="2" customFormat="1" ht="24.2" customHeight="1">
      <c r="A133" s="26"/>
      <c r="B133" s="123"/>
      <c r="C133" s="182" t="s">
        <v>149</v>
      </c>
      <c r="D133" s="182" t="s">
        <v>110</v>
      </c>
      <c r="E133" s="183" t="s">
        <v>150</v>
      </c>
      <c r="F133" s="184" t="s">
        <v>151</v>
      </c>
      <c r="G133" s="185" t="s">
        <v>113</v>
      </c>
      <c r="H133" s="186">
        <v>20</v>
      </c>
      <c r="I133" s="187">
        <v>321</v>
      </c>
      <c r="J133" s="187">
        <f>I133*'Rekapitulace stavby'!$AI$20</f>
        <v>321</v>
      </c>
      <c r="K133" s="187">
        <f t="shared" si="0"/>
        <v>6420</v>
      </c>
      <c r="L133" s="103" t="s">
        <v>114</v>
      </c>
      <c r="M133" s="104"/>
      <c r="N133" s="105" t="s">
        <v>1</v>
      </c>
      <c r="O133" s="106" t="s">
        <v>33</v>
      </c>
      <c r="P133" s="107">
        <v>0</v>
      </c>
      <c r="Q133" s="107">
        <f t="shared" si="1"/>
        <v>0</v>
      </c>
      <c r="R133" s="107">
        <v>0</v>
      </c>
      <c r="S133" s="107">
        <f t="shared" si="2"/>
        <v>0</v>
      </c>
      <c r="T133" s="107">
        <v>0</v>
      </c>
      <c r="U133" s="108">
        <f t="shared" si="3"/>
        <v>0</v>
      </c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S133" s="109" t="s">
        <v>115</v>
      </c>
      <c r="AU133" s="109" t="s">
        <v>110</v>
      </c>
      <c r="AV133" s="109" t="s">
        <v>76</v>
      </c>
      <c r="AZ133" s="15" t="s">
        <v>108</v>
      </c>
      <c r="BF133" s="110">
        <f t="shared" si="4"/>
        <v>6420</v>
      </c>
      <c r="BG133" s="110">
        <f t="shared" si="5"/>
        <v>0</v>
      </c>
      <c r="BH133" s="110">
        <f t="shared" si="6"/>
        <v>0</v>
      </c>
      <c r="BI133" s="110">
        <f t="shared" si="7"/>
        <v>0</v>
      </c>
      <c r="BJ133" s="110">
        <f t="shared" si="8"/>
        <v>0</v>
      </c>
      <c r="BK133" s="15" t="s">
        <v>76</v>
      </c>
      <c r="BL133" s="110">
        <f t="shared" si="9"/>
        <v>6420</v>
      </c>
      <c r="BM133" s="15" t="s">
        <v>116</v>
      </c>
      <c r="BN133" s="109" t="s">
        <v>152</v>
      </c>
    </row>
    <row r="134" spans="1:66" s="2" customFormat="1" ht="24.2" customHeight="1">
      <c r="A134" s="26"/>
      <c r="B134" s="123"/>
      <c r="C134" s="182" t="s">
        <v>153</v>
      </c>
      <c r="D134" s="182" t="s">
        <v>110</v>
      </c>
      <c r="E134" s="183" t="s">
        <v>154</v>
      </c>
      <c r="F134" s="184" t="s">
        <v>155</v>
      </c>
      <c r="G134" s="185" t="s">
        <v>113</v>
      </c>
      <c r="H134" s="186">
        <v>20</v>
      </c>
      <c r="I134" s="187">
        <v>532</v>
      </c>
      <c r="J134" s="187">
        <f>I134*'Rekapitulace stavby'!$AI$20</f>
        <v>532</v>
      </c>
      <c r="K134" s="187">
        <f t="shared" si="0"/>
        <v>10640</v>
      </c>
      <c r="L134" s="103" t="s">
        <v>114</v>
      </c>
      <c r="M134" s="104"/>
      <c r="N134" s="105" t="s">
        <v>1</v>
      </c>
      <c r="O134" s="106" t="s">
        <v>33</v>
      </c>
      <c r="P134" s="107">
        <v>0</v>
      </c>
      <c r="Q134" s="107">
        <f t="shared" si="1"/>
        <v>0</v>
      </c>
      <c r="R134" s="107">
        <v>0</v>
      </c>
      <c r="S134" s="107">
        <f t="shared" si="2"/>
        <v>0</v>
      </c>
      <c r="T134" s="107">
        <v>0</v>
      </c>
      <c r="U134" s="108">
        <f t="shared" si="3"/>
        <v>0</v>
      </c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S134" s="109" t="s">
        <v>115</v>
      </c>
      <c r="AU134" s="109" t="s">
        <v>110</v>
      </c>
      <c r="AV134" s="109" t="s">
        <v>76</v>
      </c>
      <c r="AZ134" s="15" t="s">
        <v>108</v>
      </c>
      <c r="BF134" s="110">
        <f t="shared" si="4"/>
        <v>10640</v>
      </c>
      <c r="BG134" s="110">
        <f t="shared" si="5"/>
        <v>0</v>
      </c>
      <c r="BH134" s="110">
        <f t="shared" si="6"/>
        <v>0</v>
      </c>
      <c r="BI134" s="110">
        <f t="shared" si="7"/>
        <v>0</v>
      </c>
      <c r="BJ134" s="110">
        <f t="shared" si="8"/>
        <v>0</v>
      </c>
      <c r="BK134" s="15" t="s">
        <v>76</v>
      </c>
      <c r="BL134" s="110">
        <f t="shared" si="9"/>
        <v>10640</v>
      </c>
      <c r="BM134" s="15" t="s">
        <v>116</v>
      </c>
      <c r="BN134" s="109" t="s">
        <v>156</v>
      </c>
    </row>
    <row r="135" spans="1:66" s="2" customFormat="1" ht="24.2" customHeight="1">
      <c r="A135" s="26"/>
      <c r="B135" s="123"/>
      <c r="C135" s="182" t="s">
        <v>7</v>
      </c>
      <c r="D135" s="182" t="s">
        <v>110</v>
      </c>
      <c r="E135" s="183" t="s">
        <v>157</v>
      </c>
      <c r="F135" s="184" t="s">
        <v>158</v>
      </c>
      <c r="G135" s="185" t="s">
        <v>113</v>
      </c>
      <c r="H135" s="186">
        <v>20</v>
      </c>
      <c r="I135" s="187">
        <v>630</v>
      </c>
      <c r="J135" s="187">
        <f>I135*'Rekapitulace stavby'!$AI$20</f>
        <v>630</v>
      </c>
      <c r="K135" s="187">
        <f t="shared" si="0"/>
        <v>12600</v>
      </c>
      <c r="L135" s="103" t="s">
        <v>114</v>
      </c>
      <c r="M135" s="104"/>
      <c r="N135" s="105" t="s">
        <v>1</v>
      </c>
      <c r="O135" s="106" t="s">
        <v>33</v>
      </c>
      <c r="P135" s="107">
        <v>0</v>
      </c>
      <c r="Q135" s="107">
        <f t="shared" si="1"/>
        <v>0</v>
      </c>
      <c r="R135" s="107">
        <v>0</v>
      </c>
      <c r="S135" s="107">
        <f t="shared" si="2"/>
        <v>0</v>
      </c>
      <c r="T135" s="107">
        <v>0</v>
      </c>
      <c r="U135" s="108">
        <f t="shared" si="3"/>
        <v>0</v>
      </c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S135" s="109" t="s">
        <v>115</v>
      </c>
      <c r="AU135" s="109" t="s">
        <v>110</v>
      </c>
      <c r="AV135" s="109" t="s">
        <v>76</v>
      </c>
      <c r="AZ135" s="15" t="s">
        <v>108</v>
      </c>
      <c r="BF135" s="110">
        <f t="shared" si="4"/>
        <v>12600</v>
      </c>
      <c r="BG135" s="110">
        <f t="shared" si="5"/>
        <v>0</v>
      </c>
      <c r="BH135" s="110">
        <f t="shared" si="6"/>
        <v>0</v>
      </c>
      <c r="BI135" s="110">
        <f t="shared" si="7"/>
        <v>0</v>
      </c>
      <c r="BJ135" s="110">
        <f t="shared" si="8"/>
        <v>0</v>
      </c>
      <c r="BK135" s="15" t="s">
        <v>76</v>
      </c>
      <c r="BL135" s="110">
        <f t="shared" si="9"/>
        <v>12600</v>
      </c>
      <c r="BM135" s="15" t="s">
        <v>116</v>
      </c>
      <c r="BN135" s="109" t="s">
        <v>159</v>
      </c>
    </row>
    <row r="136" spans="1:66" s="12" customFormat="1" ht="22.9" customHeight="1">
      <c r="B136" s="177"/>
      <c r="C136" s="178"/>
      <c r="D136" s="179" t="s">
        <v>67</v>
      </c>
      <c r="E136" s="188" t="s">
        <v>160</v>
      </c>
      <c r="F136" s="188" t="s">
        <v>161</v>
      </c>
      <c r="G136" s="178"/>
      <c r="H136" s="178"/>
      <c r="I136" s="178"/>
      <c r="J136" s="187"/>
      <c r="K136" s="189">
        <f>BL136</f>
        <v>5067946</v>
      </c>
      <c r="M136" s="95"/>
      <c r="N136" s="97"/>
      <c r="O136" s="98"/>
      <c r="P136" s="98"/>
      <c r="Q136" s="99">
        <f>Q137+SUM(Q138:Q144)+Q190</f>
        <v>0</v>
      </c>
      <c r="R136" s="98"/>
      <c r="S136" s="99">
        <f>S137+SUM(S138:S144)+S190</f>
        <v>0</v>
      </c>
      <c r="T136" s="98"/>
      <c r="U136" s="100">
        <f>U137+SUM(U138:U144)+U190</f>
        <v>0</v>
      </c>
      <c r="AS136" s="96" t="s">
        <v>76</v>
      </c>
      <c r="AU136" s="101" t="s">
        <v>67</v>
      </c>
      <c r="AV136" s="101" t="s">
        <v>76</v>
      </c>
      <c r="AZ136" s="96" t="s">
        <v>108</v>
      </c>
      <c r="BL136" s="102">
        <f>BL137+SUM(BL138:BL144)+BL190</f>
        <v>5067946</v>
      </c>
    </row>
    <row r="137" spans="1:66" s="2" customFormat="1" ht="37.9" customHeight="1">
      <c r="A137" s="26"/>
      <c r="B137" s="123"/>
      <c r="C137" s="182" t="s">
        <v>162</v>
      </c>
      <c r="D137" s="182" t="s">
        <v>110</v>
      </c>
      <c r="E137" s="183" t="s">
        <v>163</v>
      </c>
      <c r="F137" s="184" t="s">
        <v>164</v>
      </c>
      <c r="G137" s="185" t="s">
        <v>113</v>
      </c>
      <c r="H137" s="186">
        <v>5</v>
      </c>
      <c r="I137" s="187">
        <v>14900</v>
      </c>
      <c r="J137" s="187">
        <f>I137*'Rekapitulace stavby'!$AI$20</f>
        <v>14900</v>
      </c>
      <c r="K137" s="187">
        <f t="shared" ref="K137:K143" si="10">ROUND(J137*H137,2)</f>
        <v>74500</v>
      </c>
      <c r="L137" s="103" t="s">
        <v>114</v>
      </c>
      <c r="M137" s="104"/>
      <c r="N137" s="105" t="s">
        <v>1</v>
      </c>
      <c r="O137" s="106" t="s">
        <v>33</v>
      </c>
      <c r="P137" s="107">
        <v>0</v>
      </c>
      <c r="Q137" s="107">
        <f t="shared" ref="Q137:Q143" si="11">P137*H137</f>
        <v>0</v>
      </c>
      <c r="R137" s="107">
        <v>0</v>
      </c>
      <c r="S137" s="107">
        <f t="shared" ref="S137:S143" si="12">R137*H137</f>
        <v>0</v>
      </c>
      <c r="T137" s="107">
        <v>0</v>
      </c>
      <c r="U137" s="108">
        <f t="shared" ref="U137:U143" si="13">T137*H137</f>
        <v>0</v>
      </c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S137" s="109" t="s">
        <v>165</v>
      </c>
      <c r="AU137" s="109" t="s">
        <v>110</v>
      </c>
      <c r="AV137" s="109" t="s">
        <v>78</v>
      </c>
      <c r="AZ137" s="15" t="s">
        <v>108</v>
      </c>
      <c r="BF137" s="110">
        <f t="shared" ref="BF137:BF143" si="14">IF(O137="základní",K137,0)</f>
        <v>74500</v>
      </c>
      <c r="BG137" s="110">
        <f t="shared" ref="BG137:BG143" si="15">IF(O137="snížená",K137,0)</f>
        <v>0</v>
      </c>
      <c r="BH137" s="110">
        <f t="shared" ref="BH137:BH143" si="16">IF(O137="zákl. přenesená",K137,0)</f>
        <v>0</v>
      </c>
      <c r="BI137" s="110">
        <f t="shared" ref="BI137:BI143" si="17">IF(O137="sníž. přenesená",K137,0)</f>
        <v>0</v>
      </c>
      <c r="BJ137" s="110">
        <f t="shared" ref="BJ137:BJ143" si="18">IF(O137="nulová",K137,0)</f>
        <v>0</v>
      </c>
      <c r="BK137" s="15" t="s">
        <v>76</v>
      </c>
      <c r="BL137" s="110">
        <f t="shared" ref="BL137:BL143" si="19">ROUND(J137*H137,2)</f>
        <v>74500</v>
      </c>
      <c r="BM137" s="15" t="s">
        <v>165</v>
      </c>
      <c r="BN137" s="109" t="s">
        <v>166</v>
      </c>
    </row>
    <row r="138" spans="1:66" s="2" customFormat="1" ht="37.9" customHeight="1">
      <c r="A138" s="26"/>
      <c r="B138" s="123"/>
      <c r="C138" s="182" t="s">
        <v>167</v>
      </c>
      <c r="D138" s="182" t="s">
        <v>110</v>
      </c>
      <c r="E138" s="183" t="s">
        <v>168</v>
      </c>
      <c r="F138" s="184" t="s">
        <v>169</v>
      </c>
      <c r="G138" s="185" t="s">
        <v>113</v>
      </c>
      <c r="H138" s="186">
        <v>5</v>
      </c>
      <c r="I138" s="187">
        <v>15100</v>
      </c>
      <c r="J138" s="187">
        <f>I138*'Rekapitulace stavby'!$AI$20</f>
        <v>15100</v>
      </c>
      <c r="K138" s="187">
        <f t="shared" si="10"/>
        <v>75500</v>
      </c>
      <c r="L138" s="103" t="s">
        <v>114</v>
      </c>
      <c r="M138" s="104"/>
      <c r="N138" s="105" t="s">
        <v>1</v>
      </c>
      <c r="O138" s="106" t="s">
        <v>33</v>
      </c>
      <c r="P138" s="107">
        <v>0</v>
      </c>
      <c r="Q138" s="107">
        <f t="shared" si="11"/>
        <v>0</v>
      </c>
      <c r="R138" s="107">
        <v>0</v>
      </c>
      <c r="S138" s="107">
        <f t="shared" si="12"/>
        <v>0</v>
      </c>
      <c r="T138" s="107">
        <v>0</v>
      </c>
      <c r="U138" s="108">
        <f t="shared" si="13"/>
        <v>0</v>
      </c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S138" s="109" t="s">
        <v>165</v>
      </c>
      <c r="AU138" s="109" t="s">
        <v>110</v>
      </c>
      <c r="AV138" s="109" t="s">
        <v>78</v>
      </c>
      <c r="AZ138" s="15" t="s">
        <v>108</v>
      </c>
      <c r="BF138" s="110">
        <f t="shared" si="14"/>
        <v>75500</v>
      </c>
      <c r="BG138" s="110">
        <f t="shared" si="15"/>
        <v>0</v>
      </c>
      <c r="BH138" s="110">
        <f t="shared" si="16"/>
        <v>0</v>
      </c>
      <c r="BI138" s="110">
        <f t="shared" si="17"/>
        <v>0</v>
      </c>
      <c r="BJ138" s="110">
        <f t="shared" si="18"/>
        <v>0</v>
      </c>
      <c r="BK138" s="15" t="s">
        <v>76</v>
      </c>
      <c r="BL138" s="110">
        <f t="shared" si="19"/>
        <v>75500</v>
      </c>
      <c r="BM138" s="15" t="s">
        <v>165</v>
      </c>
      <c r="BN138" s="109" t="s">
        <v>170</v>
      </c>
    </row>
    <row r="139" spans="1:66" s="2" customFormat="1" ht="66.75" customHeight="1">
      <c r="A139" s="26"/>
      <c r="B139" s="123"/>
      <c r="C139" s="182" t="s">
        <v>171</v>
      </c>
      <c r="D139" s="182" t="s">
        <v>110</v>
      </c>
      <c r="E139" s="183" t="s">
        <v>172</v>
      </c>
      <c r="F139" s="184" t="s">
        <v>173</v>
      </c>
      <c r="G139" s="185" t="s">
        <v>113</v>
      </c>
      <c r="H139" s="186">
        <v>5</v>
      </c>
      <c r="I139" s="187">
        <v>8630</v>
      </c>
      <c r="J139" s="187">
        <f>I139*'Rekapitulace stavby'!$AI$20</f>
        <v>8630</v>
      </c>
      <c r="K139" s="187">
        <f t="shared" si="10"/>
        <v>43150</v>
      </c>
      <c r="L139" s="103" t="s">
        <v>114</v>
      </c>
      <c r="M139" s="104"/>
      <c r="N139" s="105" t="s">
        <v>1</v>
      </c>
      <c r="O139" s="106" t="s">
        <v>33</v>
      </c>
      <c r="P139" s="107">
        <v>0</v>
      </c>
      <c r="Q139" s="107">
        <f t="shared" si="11"/>
        <v>0</v>
      </c>
      <c r="R139" s="107">
        <v>0</v>
      </c>
      <c r="S139" s="107">
        <f t="shared" si="12"/>
        <v>0</v>
      </c>
      <c r="T139" s="107">
        <v>0</v>
      </c>
      <c r="U139" s="108">
        <f t="shared" si="13"/>
        <v>0</v>
      </c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S139" s="109" t="s">
        <v>165</v>
      </c>
      <c r="AU139" s="109" t="s">
        <v>110</v>
      </c>
      <c r="AV139" s="109" t="s">
        <v>78</v>
      </c>
      <c r="AZ139" s="15" t="s">
        <v>108</v>
      </c>
      <c r="BF139" s="110">
        <f t="shared" si="14"/>
        <v>43150</v>
      </c>
      <c r="BG139" s="110">
        <f t="shared" si="15"/>
        <v>0</v>
      </c>
      <c r="BH139" s="110">
        <f t="shared" si="16"/>
        <v>0</v>
      </c>
      <c r="BI139" s="110">
        <f t="shared" si="17"/>
        <v>0</v>
      </c>
      <c r="BJ139" s="110">
        <f t="shared" si="18"/>
        <v>0</v>
      </c>
      <c r="BK139" s="15" t="s">
        <v>76</v>
      </c>
      <c r="BL139" s="110">
        <f t="shared" si="19"/>
        <v>43150</v>
      </c>
      <c r="BM139" s="15" t="s">
        <v>165</v>
      </c>
      <c r="BN139" s="109" t="s">
        <v>174</v>
      </c>
    </row>
    <row r="140" spans="1:66" s="2" customFormat="1" ht="24.2" customHeight="1">
      <c r="A140" s="26"/>
      <c r="B140" s="123"/>
      <c r="C140" s="182" t="s">
        <v>175</v>
      </c>
      <c r="D140" s="182" t="s">
        <v>110</v>
      </c>
      <c r="E140" s="183" t="s">
        <v>176</v>
      </c>
      <c r="F140" s="184" t="s">
        <v>177</v>
      </c>
      <c r="G140" s="185" t="s">
        <v>113</v>
      </c>
      <c r="H140" s="186">
        <v>5</v>
      </c>
      <c r="I140" s="187">
        <v>14000</v>
      </c>
      <c r="J140" s="187">
        <f>I140*'Rekapitulace stavby'!$AI$20</f>
        <v>14000</v>
      </c>
      <c r="K140" s="187">
        <f t="shared" si="10"/>
        <v>70000</v>
      </c>
      <c r="L140" s="103" t="s">
        <v>114</v>
      </c>
      <c r="M140" s="104"/>
      <c r="N140" s="105" t="s">
        <v>1</v>
      </c>
      <c r="O140" s="106" t="s">
        <v>33</v>
      </c>
      <c r="P140" s="107">
        <v>0</v>
      </c>
      <c r="Q140" s="107">
        <f t="shared" si="11"/>
        <v>0</v>
      </c>
      <c r="R140" s="107">
        <v>0</v>
      </c>
      <c r="S140" s="107">
        <f t="shared" si="12"/>
        <v>0</v>
      </c>
      <c r="T140" s="107">
        <v>0</v>
      </c>
      <c r="U140" s="108">
        <f t="shared" si="13"/>
        <v>0</v>
      </c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S140" s="109" t="s">
        <v>178</v>
      </c>
      <c r="AU140" s="109" t="s">
        <v>110</v>
      </c>
      <c r="AV140" s="109" t="s">
        <v>78</v>
      </c>
      <c r="AZ140" s="15" t="s">
        <v>108</v>
      </c>
      <c r="BF140" s="110">
        <f t="shared" si="14"/>
        <v>70000</v>
      </c>
      <c r="BG140" s="110">
        <f t="shared" si="15"/>
        <v>0</v>
      </c>
      <c r="BH140" s="110">
        <f t="shared" si="16"/>
        <v>0</v>
      </c>
      <c r="BI140" s="110">
        <f t="shared" si="17"/>
        <v>0</v>
      </c>
      <c r="BJ140" s="110">
        <f t="shared" si="18"/>
        <v>0</v>
      </c>
      <c r="BK140" s="15" t="s">
        <v>76</v>
      </c>
      <c r="BL140" s="110">
        <f t="shared" si="19"/>
        <v>70000</v>
      </c>
      <c r="BM140" s="15" t="s">
        <v>178</v>
      </c>
      <c r="BN140" s="109" t="s">
        <v>179</v>
      </c>
    </row>
    <row r="141" spans="1:66" s="2" customFormat="1" ht="24.2" customHeight="1">
      <c r="A141" s="26"/>
      <c r="B141" s="123"/>
      <c r="C141" s="182" t="s">
        <v>180</v>
      </c>
      <c r="D141" s="182" t="s">
        <v>110</v>
      </c>
      <c r="E141" s="183" t="s">
        <v>181</v>
      </c>
      <c r="F141" s="184" t="s">
        <v>182</v>
      </c>
      <c r="G141" s="185" t="s">
        <v>113</v>
      </c>
      <c r="H141" s="186">
        <v>5</v>
      </c>
      <c r="I141" s="187">
        <v>14900</v>
      </c>
      <c r="J141" s="187">
        <f>I141*'Rekapitulace stavby'!$AI$20</f>
        <v>14900</v>
      </c>
      <c r="K141" s="187">
        <f t="shared" si="10"/>
        <v>74500</v>
      </c>
      <c r="L141" s="103" t="s">
        <v>114</v>
      </c>
      <c r="M141" s="104"/>
      <c r="N141" s="105" t="s">
        <v>1</v>
      </c>
      <c r="O141" s="106" t="s">
        <v>33</v>
      </c>
      <c r="P141" s="107">
        <v>0</v>
      </c>
      <c r="Q141" s="107">
        <f t="shared" si="11"/>
        <v>0</v>
      </c>
      <c r="R141" s="107">
        <v>0</v>
      </c>
      <c r="S141" s="107">
        <f t="shared" si="12"/>
        <v>0</v>
      </c>
      <c r="T141" s="107">
        <v>0</v>
      </c>
      <c r="U141" s="108">
        <f t="shared" si="13"/>
        <v>0</v>
      </c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S141" s="109" t="s">
        <v>178</v>
      </c>
      <c r="AU141" s="109" t="s">
        <v>110</v>
      </c>
      <c r="AV141" s="109" t="s">
        <v>78</v>
      </c>
      <c r="AZ141" s="15" t="s">
        <v>108</v>
      </c>
      <c r="BF141" s="110">
        <f t="shared" si="14"/>
        <v>74500</v>
      </c>
      <c r="BG141" s="110">
        <f t="shared" si="15"/>
        <v>0</v>
      </c>
      <c r="BH141" s="110">
        <f t="shared" si="16"/>
        <v>0</v>
      </c>
      <c r="BI141" s="110">
        <f t="shared" si="17"/>
        <v>0</v>
      </c>
      <c r="BJ141" s="110">
        <f t="shared" si="18"/>
        <v>0</v>
      </c>
      <c r="BK141" s="15" t="s">
        <v>76</v>
      </c>
      <c r="BL141" s="110">
        <f t="shared" si="19"/>
        <v>74500</v>
      </c>
      <c r="BM141" s="15" t="s">
        <v>178</v>
      </c>
      <c r="BN141" s="109" t="s">
        <v>183</v>
      </c>
    </row>
    <row r="142" spans="1:66" s="2" customFormat="1" ht="33" customHeight="1">
      <c r="A142" s="26"/>
      <c r="B142" s="123"/>
      <c r="C142" s="182" t="s">
        <v>184</v>
      </c>
      <c r="D142" s="182" t="s">
        <v>110</v>
      </c>
      <c r="E142" s="183" t="s">
        <v>185</v>
      </c>
      <c r="F142" s="184" t="s">
        <v>186</v>
      </c>
      <c r="G142" s="185" t="s">
        <v>113</v>
      </c>
      <c r="H142" s="186">
        <v>5</v>
      </c>
      <c r="I142" s="187">
        <v>15100</v>
      </c>
      <c r="J142" s="187">
        <f>I142*'Rekapitulace stavby'!$AI$20</f>
        <v>15100</v>
      </c>
      <c r="K142" s="187">
        <f t="shared" si="10"/>
        <v>75500</v>
      </c>
      <c r="L142" s="103" t="s">
        <v>114</v>
      </c>
      <c r="M142" s="104"/>
      <c r="N142" s="105" t="s">
        <v>1</v>
      </c>
      <c r="O142" s="106" t="s">
        <v>33</v>
      </c>
      <c r="P142" s="107">
        <v>0</v>
      </c>
      <c r="Q142" s="107">
        <f t="shared" si="11"/>
        <v>0</v>
      </c>
      <c r="R142" s="107">
        <v>0</v>
      </c>
      <c r="S142" s="107">
        <f t="shared" si="12"/>
        <v>0</v>
      </c>
      <c r="T142" s="107">
        <v>0</v>
      </c>
      <c r="U142" s="108">
        <f t="shared" si="13"/>
        <v>0</v>
      </c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S142" s="109" t="s">
        <v>178</v>
      </c>
      <c r="AU142" s="109" t="s">
        <v>110</v>
      </c>
      <c r="AV142" s="109" t="s">
        <v>78</v>
      </c>
      <c r="AZ142" s="15" t="s">
        <v>108</v>
      </c>
      <c r="BF142" s="110">
        <f t="shared" si="14"/>
        <v>75500</v>
      </c>
      <c r="BG142" s="110">
        <f t="shared" si="15"/>
        <v>0</v>
      </c>
      <c r="BH142" s="110">
        <f t="shared" si="16"/>
        <v>0</v>
      </c>
      <c r="BI142" s="110">
        <f t="shared" si="17"/>
        <v>0</v>
      </c>
      <c r="BJ142" s="110">
        <f t="shared" si="18"/>
        <v>0</v>
      </c>
      <c r="BK142" s="15" t="s">
        <v>76</v>
      </c>
      <c r="BL142" s="110">
        <f t="shared" si="19"/>
        <v>75500</v>
      </c>
      <c r="BM142" s="15" t="s">
        <v>178</v>
      </c>
      <c r="BN142" s="109" t="s">
        <v>187</v>
      </c>
    </row>
    <row r="143" spans="1:66" s="2" customFormat="1" ht="37.9" customHeight="1">
      <c r="A143" s="26"/>
      <c r="B143" s="123"/>
      <c r="C143" s="182" t="s">
        <v>188</v>
      </c>
      <c r="D143" s="182" t="s">
        <v>110</v>
      </c>
      <c r="E143" s="183" t="s">
        <v>189</v>
      </c>
      <c r="F143" s="184" t="s">
        <v>190</v>
      </c>
      <c r="G143" s="185" t="s">
        <v>113</v>
      </c>
      <c r="H143" s="186">
        <v>5</v>
      </c>
      <c r="I143" s="187">
        <v>14000</v>
      </c>
      <c r="J143" s="187">
        <f>I143*'Rekapitulace stavby'!$AI$20</f>
        <v>14000</v>
      </c>
      <c r="K143" s="187">
        <f t="shared" si="10"/>
        <v>70000</v>
      </c>
      <c r="L143" s="103" t="s">
        <v>114</v>
      </c>
      <c r="M143" s="104"/>
      <c r="N143" s="105" t="s">
        <v>1</v>
      </c>
      <c r="O143" s="106" t="s">
        <v>33</v>
      </c>
      <c r="P143" s="107">
        <v>0</v>
      </c>
      <c r="Q143" s="107">
        <f t="shared" si="11"/>
        <v>0</v>
      </c>
      <c r="R143" s="107">
        <v>0</v>
      </c>
      <c r="S143" s="107">
        <f t="shared" si="12"/>
        <v>0</v>
      </c>
      <c r="T143" s="107">
        <v>0</v>
      </c>
      <c r="U143" s="108">
        <f t="shared" si="13"/>
        <v>0</v>
      </c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S143" s="109" t="s">
        <v>178</v>
      </c>
      <c r="AU143" s="109" t="s">
        <v>110</v>
      </c>
      <c r="AV143" s="109" t="s">
        <v>78</v>
      </c>
      <c r="AZ143" s="15" t="s">
        <v>108</v>
      </c>
      <c r="BF143" s="110">
        <f t="shared" si="14"/>
        <v>70000</v>
      </c>
      <c r="BG143" s="110">
        <f t="shared" si="15"/>
        <v>0</v>
      </c>
      <c r="BH143" s="110">
        <f t="shared" si="16"/>
        <v>0</v>
      </c>
      <c r="BI143" s="110">
        <f t="shared" si="17"/>
        <v>0</v>
      </c>
      <c r="BJ143" s="110">
        <f t="shared" si="18"/>
        <v>0</v>
      </c>
      <c r="BK143" s="15" t="s">
        <v>76</v>
      </c>
      <c r="BL143" s="110">
        <f t="shared" si="19"/>
        <v>70000</v>
      </c>
      <c r="BM143" s="15" t="s">
        <v>178</v>
      </c>
      <c r="BN143" s="109" t="s">
        <v>191</v>
      </c>
    </row>
    <row r="144" spans="1:66" s="12" customFormat="1" ht="20.85" customHeight="1">
      <c r="B144" s="177"/>
      <c r="C144" s="178"/>
      <c r="D144" s="179" t="s">
        <v>67</v>
      </c>
      <c r="E144" s="188" t="s">
        <v>192</v>
      </c>
      <c r="F144" s="188" t="s">
        <v>193</v>
      </c>
      <c r="G144" s="178"/>
      <c r="H144" s="178"/>
      <c r="I144" s="178"/>
      <c r="J144" s="187"/>
      <c r="K144" s="189">
        <f>BL144</f>
        <v>1248996</v>
      </c>
      <c r="M144" s="95"/>
      <c r="N144" s="97"/>
      <c r="O144" s="98"/>
      <c r="P144" s="98"/>
      <c r="Q144" s="99">
        <f>Q145+SUM(Q146:Q150)</f>
        <v>0</v>
      </c>
      <c r="R144" s="98"/>
      <c r="S144" s="99">
        <f>S145+SUM(S146:S150)</f>
        <v>0</v>
      </c>
      <c r="T144" s="98"/>
      <c r="U144" s="100">
        <f>U145+SUM(U146:U150)</f>
        <v>0</v>
      </c>
      <c r="AS144" s="96" t="s">
        <v>78</v>
      </c>
      <c r="AU144" s="101" t="s">
        <v>67</v>
      </c>
      <c r="AV144" s="101" t="s">
        <v>78</v>
      </c>
      <c r="AZ144" s="96" t="s">
        <v>108</v>
      </c>
      <c r="BL144" s="102">
        <f>BL145+SUM(BL146:BL150)</f>
        <v>1248996</v>
      </c>
    </row>
    <row r="145" spans="1:66" s="2" customFormat="1" ht="33" customHeight="1">
      <c r="A145" s="26"/>
      <c r="B145" s="123"/>
      <c r="C145" s="182" t="s">
        <v>194</v>
      </c>
      <c r="D145" s="182" t="s">
        <v>110</v>
      </c>
      <c r="E145" s="183" t="s">
        <v>195</v>
      </c>
      <c r="F145" s="184" t="s">
        <v>196</v>
      </c>
      <c r="G145" s="185" t="s">
        <v>113</v>
      </c>
      <c r="H145" s="186">
        <v>10</v>
      </c>
      <c r="I145" s="187">
        <v>19000</v>
      </c>
      <c r="J145" s="187">
        <f>I145*'Rekapitulace stavby'!$AI$20</f>
        <v>19000</v>
      </c>
      <c r="K145" s="187">
        <f>ROUND(J145*H145,2)</f>
        <v>190000</v>
      </c>
      <c r="L145" s="103" t="s">
        <v>114</v>
      </c>
      <c r="M145" s="104"/>
      <c r="N145" s="105" t="s">
        <v>1</v>
      </c>
      <c r="O145" s="106" t="s">
        <v>33</v>
      </c>
      <c r="P145" s="107">
        <v>0</v>
      </c>
      <c r="Q145" s="107">
        <f>P145*H145</f>
        <v>0</v>
      </c>
      <c r="R145" s="107">
        <v>0</v>
      </c>
      <c r="S145" s="107">
        <f>R145*H145</f>
        <v>0</v>
      </c>
      <c r="T145" s="107">
        <v>0</v>
      </c>
      <c r="U145" s="108">
        <f>T145*H145</f>
        <v>0</v>
      </c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S145" s="109" t="s">
        <v>165</v>
      </c>
      <c r="AU145" s="109" t="s">
        <v>110</v>
      </c>
      <c r="AV145" s="109" t="s">
        <v>197</v>
      </c>
      <c r="AZ145" s="15" t="s">
        <v>108</v>
      </c>
      <c r="BF145" s="110">
        <f>IF(O145="základní",K145,0)</f>
        <v>190000</v>
      </c>
      <c r="BG145" s="110">
        <f>IF(O145="snížená",K145,0)</f>
        <v>0</v>
      </c>
      <c r="BH145" s="110">
        <f>IF(O145="zákl. přenesená",K145,0)</f>
        <v>0</v>
      </c>
      <c r="BI145" s="110">
        <f>IF(O145="sníž. přenesená",K145,0)</f>
        <v>0</v>
      </c>
      <c r="BJ145" s="110">
        <f>IF(O145="nulová",K145,0)</f>
        <v>0</v>
      </c>
      <c r="BK145" s="15" t="s">
        <v>76</v>
      </c>
      <c r="BL145" s="110">
        <f>ROUND(J145*H145,2)</f>
        <v>190000</v>
      </c>
      <c r="BM145" s="15" t="s">
        <v>165</v>
      </c>
      <c r="BN145" s="109" t="s">
        <v>198</v>
      </c>
    </row>
    <row r="146" spans="1:66" s="2" customFormat="1" ht="49.15" customHeight="1">
      <c r="A146" s="26"/>
      <c r="B146" s="123"/>
      <c r="C146" s="182" t="s">
        <v>199</v>
      </c>
      <c r="D146" s="182" t="s">
        <v>110</v>
      </c>
      <c r="E146" s="183" t="s">
        <v>200</v>
      </c>
      <c r="F146" s="184" t="s">
        <v>201</v>
      </c>
      <c r="G146" s="185" t="s">
        <v>113</v>
      </c>
      <c r="H146" s="186">
        <v>10</v>
      </c>
      <c r="I146" s="187">
        <v>3590</v>
      </c>
      <c r="J146" s="187">
        <f>I146*'Rekapitulace stavby'!$AI$20</f>
        <v>3590</v>
      </c>
      <c r="K146" s="187">
        <f>ROUND(J146*H146,2)</f>
        <v>35900</v>
      </c>
      <c r="L146" s="103" t="s">
        <v>114</v>
      </c>
      <c r="M146" s="104"/>
      <c r="N146" s="105" t="s">
        <v>1</v>
      </c>
      <c r="O146" s="106" t="s">
        <v>33</v>
      </c>
      <c r="P146" s="107">
        <v>0</v>
      </c>
      <c r="Q146" s="107">
        <f>P146*H146</f>
        <v>0</v>
      </c>
      <c r="R146" s="107">
        <v>0</v>
      </c>
      <c r="S146" s="107">
        <f>R146*H146</f>
        <v>0</v>
      </c>
      <c r="T146" s="107">
        <v>0</v>
      </c>
      <c r="U146" s="108">
        <f>T146*H146</f>
        <v>0</v>
      </c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S146" s="109" t="s">
        <v>178</v>
      </c>
      <c r="AU146" s="109" t="s">
        <v>110</v>
      </c>
      <c r="AV146" s="109" t="s">
        <v>197</v>
      </c>
      <c r="AZ146" s="15" t="s">
        <v>108</v>
      </c>
      <c r="BF146" s="110">
        <f>IF(O146="základní",K146,0)</f>
        <v>35900</v>
      </c>
      <c r="BG146" s="110">
        <f>IF(O146="snížená",K146,0)</f>
        <v>0</v>
      </c>
      <c r="BH146" s="110">
        <f>IF(O146="zákl. přenesená",K146,0)</f>
        <v>0</v>
      </c>
      <c r="BI146" s="110">
        <f>IF(O146="sníž. přenesená",K146,0)</f>
        <v>0</v>
      </c>
      <c r="BJ146" s="110">
        <f>IF(O146="nulová",K146,0)</f>
        <v>0</v>
      </c>
      <c r="BK146" s="15" t="s">
        <v>76</v>
      </c>
      <c r="BL146" s="110">
        <f>ROUND(J146*H146,2)</f>
        <v>35900</v>
      </c>
      <c r="BM146" s="15" t="s">
        <v>178</v>
      </c>
      <c r="BN146" s="109" t="s">
        <v>202</v>
      </c>
    </row>
    <row r="147" spans="1:66" s="2" customFormat="1" ht="49.15" customHeight="1">
      <c r="A147" s="26"/>
      <c r="B147" s="123"/>
      <c r="C147" s="182" t="s">
        <v>203</v>
      </c>
      <c r="D147" s="182" t="s">
        <v>110</v>
      </c>
      <c r="E147" s="183" t="s">
        <v>204</v>
      </c>
      <c r="F147" s="184" t="s">
        <v>205</v>
      </c>
      <c r="G147" s="185" t="s">
        <v>113</v>
      </c>
      <c r="H147" s="186">
        <v>10</v>
      </c>
      <c r="I147" s="187">
        <v>4520</v>
      </c>
      <c r="J147" s="187">
        <f>I147*'Rekapitulace stavby'!$AI$20</f>
        <v>4520</v>
      </c>
      <c r="K147" s="187">
        <f>ROUND(J147*H147,2)</f>
        <v>45200</v>
      </c>
      <c r="L147" s="103" t="s">
        <v>114</v>
      </c>
      <c r="M147" s="104"/>
      <c r="N147" s="105" t="s">
        <v>1</v>
      </c>
      <c r="O147" s="106" t="s">
        <v>33</v>
      </c>
      <c r="P147" s="107">
        <v>0</v>
      </c>
      <c r="Q147" s="107">
        <f>P147*H147</f>
        <v>0</v>
      </c>
      <c r="R147" s="107">
        <v>0</v>
      </c>
      <c r="S147" s="107">
        <f>R147*H147</f>
        <v>0</v>
      </c>
      <c r="T147" s="107">
        <v>0</v>
      </c>
      <c r="U147" s="108">
        <f>T147*H147</f>
        <v>0</v>
      </c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S147" s="109" t="s">
        <v>178</v>
      </c>
      <c r="AU147" s="109" t="s">
        <v>110</v>
      </c>
      <c r="AV147" s="109" t="s">
        <v>197</v>
      </c>
      <c r="AZ147" s="15" t="s">
        <v>108</v>
      </c>
      <c r="BF147" s="110">
        <f>IF(O147="základní",K147,0)</f>
        <v>45200</v>
      </c>
      <c r="BG147" s="110">
        <f>IF(O147="snížená",K147,0)</f>
        <v>0</v>
      </c>
      <c r="BH147" s="110">
        <f>IF(O147="zákl. přenesená",K147,0)</f>
        <v>0</v>
      </c>
      <c r="BI147" s="110">
        <f>IF(O147="sníž. přenesená",K147,0)</f>
        <v>0</v>
      </c>
      <c r="BJ147" s="110">
        <f>IF(O147="nulová",K147,0)</f>
        <v>0</v>
      </c>
      <c r="BK147" s="15" t="s">
        <v>76</v>
      </c>
      <c r="BL147" s="110">
        <f>ROUND(J147*H147,2)</f>
        <v>45200</v>
      </c>
      <c r="BM147" s="15" t="s">
        <v>178</v>
      </c>
      <c r="BN147" s="109" t="s">
        <v>206</v>
      </c>
    </row>
    <row r="148" spans="1:66" s="2" customFormat="1" ht="49.15" customHeight="1">
      <c r="A148" s="26"/>
      <c r="B148" s="123"/>
      <c r="C148" s="182" t="s">
        <v>207</v>
      </c>
      <c r="D148" s="182" t="s">
        <v>110</v>
      </c>
      <c r="E148" s="183" t="s">
        <v>208</v>
      </c>
      <c r="F148" s="184" t="s">
        <v>209</v>
      </c>
      <c r="G148" s="185" t="s">
        <v>113</v>
      </c>
      <c r="H148" s="186">
        <v>10</v>
      </c>
      <c r="I148" s="187">
        <v>5330</v>
      </c>
      <c r="J148" s="187">
        <f>I148*'Rekapitulace stavby'!$AI$20</f>
        <v>5330</v>
      </c>
      <c r="K148" s="187">
        <f>ROUND(J148*H148,2)</f>
        <v>53300</v>
      </c>
      <c r="L148" s="103" t="s">
        <v>114</v>
      </c>
      <c r="M148" s="104"/>
      <c r="N148" s="105" t="s">
        <v>1</v>
      </c>
      <c r="O148" s="106" t="s">
        <v>33</v>
      </c>
      <c r="P148" s="107">
        <v>0</v>
      </c>
      <c r="Q148" s="107">
        <f>P148*H148</f>
        <v>0</v>
      </c>
      <c r="R148" s="107">
        <v>0</v>
      </c>
      <c r="S148" s="107">
        <f>R148*H148</f>
        <v>0</v>
      </c>
      <c r="T148" s="107">
        <v>0</v>
      </c>
      <c r="U148" s="108">
        <f>T148*H148</f>
        <v>0</v>
      </c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S148" s="109" t="s">
        <v>178</v>
      </c>
      <c r="AU148" s="109" t="s">
        <v>110</v>
      </c>
      <c r="AV148" s="109" t="s">
        <v>197</v>
      </c>
      <c r="AZ148" s="15" t="s">
        <v>108</v>
      </c>
      <c r="BF148" s="110">
        <f>IF(O148="základní",K148,0)</f>
        <v>53300</v>
      </c>
      <c r="BG148" s="110">
        <f>IF(O148="snížená",K148,0)</f>
        <v>0</v>
      </c>
      <c r="BH148" s="110">
        <f>IF(O148="zákl. přenesená",K148,0)</f>
        <v>0</v>
      </c>
      <c r="BI148" s="110">
        <f>IF(O148="sníž. přenesená",K148,0)</f>
        <v>0</v>
      </c>
      <c r="BJ148" s="110">
        <f>IF(O148="nulová",K148,0)</f>
        <v>0</v>
      </c>
      <c r="BK148" s="15" t="s">
        <v>76</v>
      </c>
      <c r="BL148" s="110">
        <f>ROUND(J148*H148,2)</f>
        <v>53300</v>
      </c>
      <c r="BM148" s="15" t="s">
        <v>178</v>
      </c>
      <c r="BN148" s="109" t="s">
        <v>210</v>
      </c>
    </row>
    <row r="149" spans="1:66" s="2" customFormat="1" ht="37.9" customHeight="1">
      <c r="A149" s="26"/>
      <c r="B149" s="123"/>
      <c r="C149" s="182" t="s">
        <v>211</v>
      </c>
      <c r="D149" s="182" t="s">
        <v>110</v>
      </c>
      <c r="E149" s="183" t="s">
        <v>212</v>
      </c>
      <c r="F149" s="184" t="s">
        <v>213</v>
      </c>
      <c r="G149" s="185" t="s">
        <v>113</v>
      </c>
      <c r="H149" s="186">
        <v>10</v>
      </c>
      <c r="I149" s="187">
        <v>25200</v>
      </c>
      <c r="J149" s="187">
        <f>I149*'Rekapitulace stavby'!$AI$20</f>
        <v>25200</v>
      </c>
      <c r="K149" s="187">
        <f>ROUND(J149*H149,2)</f>
        <v>252000</v>
      </c>
      <c r="L149" s="103" t="s">
        <v>114</v>
      </c>
      <c r="M149" s="104"/>
      <c r="N149" s="105" t="s">
        <v>1</v>
      </c>
      <c r="O149" s="106" t="s">
        <v>33</v>
      </c>
      <c r="P149" s="107">
        <v>0</v>
      </c>
      <c r="Q149" s="107">
        <f>P149*H149</f>
        <v>0</v>
      </c>
      <c r="R149" s="107">
        <v>0</v>
      </c>
      <c r="S149" s="107">
        <f>R149*H149</f>
        <v>0</v>
      </c>
      <c r="T149" s="107">
        <v>0</v>
      </c>
      <c r="U149" s="108">
        <f>T149*H149</f>
        <v>0</v>
      </c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S149" s="109" t="s">
        <v>178</v>
      </c>
      <c r="AU149" s="109" t="s">
        <v>110</v>
      </c>
      <c r="AV149" s="109" t="s">
        <v>197</v>
      </c>
      <c r="AZ149" s="15" t="s">
        <v>108</v>
      </c>
      <c r="BF149" s="110">
        <f>IF(O149="základní",K149,0)</f>
        <v>252000</v>
      </c>
      <c r="BG149" s="110">
        <f>IF(O149="snížená",K149,0)</f>
        <v>0</v>
      </c>
      <c r="BH149" s="110">
        <f>IF(O149="zákl. přenesená",K149,0)</f>
        <v>0</v>
      </c>
      <c r="BI149" s="110">
        <f>IF(O149="sníž. přenesená",K149,0)</f>
        <v>0</v>
      </c>
      <c r="BJ149" s="110">
        <f>IF(O149="nulová",K149,0)</f>
        <v>0</v>
      </c>
      <c r="BK149" s="15" t="s">
        <v>76</v>
      </c>
      <c r="BL149" s="110">
        <f>ROUND(J149*H149,2)</f>
        <v>252000</v>
      </c>
      <c r="BM149" s="15" t="s">
        <v>178</v>
      </c>
      <c r="BN149" s="109" t="s">
        <v>214</v>
      </c>
    </row>
    <row r="150" spans="1:66" s="13" customFormat="1" ht="20.85" customHeight="1">
      <c r="B150" s="190"/>
      <c r="C150" s="191"/>
      <c r="D150" s="192" t="s">
        <v>67</v>
      </c>
      <c r="E150" s="192" t="s">
        <v>215</v>
      </c>
      <c r="F150" s="192" t="s">
        <v>216</v>
      </c>
      <c r="G150" s="191"/>
      <c r="H150" s="191"/>
      <c r="I150" s="191"/>
      <c r="J150" s="187"/>
      <c r="K150" s="193">
        <f>BL150</f>
        <v>672596</v>
      </c>
      <c r="M150" s="111"/>
      <c r="N150" s="113"/>
      <c r="O150" s="114"/>
      <c r="P150" s="114"/>
      <c r="Q150" s="115">
        <f>Q151+SUM(Q152:Q159)</f>
        <v>0</v>
      </c>
      <c r="R150" s="114"/>
      <c r="S150" s="115">
        <f>S151+SUM(S152:S159)</f>
        <v>0</v>
      </c>
      <c r="T150" s="114"/>
      <c r="U150" s="116">
        <f>U151+SUM(U152:U159)</f>
        <v>0</v>
      </c>
      <c r="AS150" s="112" t="s">
        <v>76</v>
      </c>
      <c r="AU150" s="117" t="s">
        <v>67</v>
      </c>
      <c r="AV150" s="117" t="s">
        <v>197</v>
      </c>
      <c r="AZ150" s="112" t="s">
        <v>108</v>
      </c>
      <c r="BL150" s="118">
        <f>BL151+SUM(BL152:BL159)</f>
        <v>672596</v>
      </c>
    </row>
    <row r="151" spans="1:66" s="2" customFormat="1" ht="37.9" customHeight="1">
      <c r="A151" s="26"/>
      <c r="B151" s="123"/>
      <c r="C151" s="182" t="s">
        <v>217</v>
      </c>
      <c r="D151" s="182" t="s">
        <v>110</v>
      </c>
      <c r="E151" s="183" t="s">
        <v>218</v>
      </c>
      <c r="F151" s="184" t="s">
        <v>219</v>
      </c>
      <c r="G151" s="185" t="s">
        <v>113</v>
      </c>
      <c r="H151" s="186">
        <v>50</v>
      </c>
      <c r="I151" s="187">
        <v>89.7</v>
      </c>
      <c r="J151" s="187">
        <f>I151*'Rekapitulace stavby'!$AI$20</f>
        <v>89.7</v>
      </c>
      <c r="K151" s="187">
        <f t="shared" ref="K151:K158" si="20">ROUND(J151*H151,2)</f>
        <v>4485</v>
      </c>
      <c r="L151" s="103" t="s">
        <v>114</v>
      </c>
      <c r="M151" s="104"/>
      <c r="N151" s="105" t="s">
        <v>1</v>
      </c>
      <c r="O151" s="106" t="s">
        <v>33</v>
      </c>
      <c r="P151" s="107">
        <v>0</v>
      </c>
      <c r="Q151" s="107">
        <f t="shared" ref="Q151:Q158" si="21">P151*H151</f>
        <v>0</v>
      </c>
      <c r="R151" s="107">
        <v>0</v>
      </c>
      <c r="S151" s="107">
        <f t="shared" ref="S151:S158" si="22">R151*H151</f>
        <v>0</v>
      </c>
      <c r="T151" s="107">
        <v>0</v>
      </c>
      <c r="U151" s="108">
        <f t="shared" ref="U151:U158" si="23">T151*H151</f>
        <v>0</v>
      </c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S151" s="109" t="s">
        <v>115</v>
      </c>
      <c r="AU151" s="109" t="s">
        <v>110</v>
      </c>
      <c r="AV151" s="109" t="s">
        <v>116</v>
      </c>
      <c r="AZ151" s="15" t="s">
        <v>108</v>
      </c>
      <c r="BF151" s="110">
        <f t="shared" ref="BF151:BF158" si="24">IF(O151="základní",K151,0)</f>
        <v>4485</v>
      </c>
      <c r="BG151" s="110">
        <f t="shared" ref="BG151:BG158" si="25">IF(O151="snížená",K151,0)</f>
        <v>0</v>
      </c>
      <c r="BH151" s="110">
        <f t="shared" ref="BH151:BH158" si="26">IF(O151="zákl. přenesená",K151,0)</f>
        <v>0</v>
      </c>
      <c r="BI151" s="110">
        <f t="shared" ref="BI151:BI158" si="27">IF(O151="sníž. přenesená",K151,0)</f>
        <v>0</v>
      </c>
      <c r="BJ151" s="110">
        <f t="shared" ref="BJ151:BJ158" si="28">IF(O151="nulová",K151,0)</f>
        <v>0</v>
      </c>
      <c r="BK151" s="15" t="s">
        <v>76</v>
      </c>
      <c r="BL151" s="110">
        <f t="shared" ref="BL151:BL158" si="29">ROUND(J151*H151,2)</f>
        <v>4485</v>
      </c>
      <c r="BM151" s="15" t="s">
        <v>116</v>
      </c>
      <c r="BN151" s="109" t="s">
        <v>220</v>
      </c>
    </row>
    <row r="152" spans="1:66" s="2" customFormat="1" ht="24.2" customHeight="1">
      <c r="A152" s="26"/>
      <c r="B152" s="123"/>
      <c r="C152" s="182" t="s">
        <v>221</v>
      </c>
      <c r="D152" s="182" t="s">
        <v>110</v>
      </c>
      <c r="E152" s="183" t="s">
        <v>222</v>
      </c>
      <c r="F152" s="184" t="s">
        <v>223</v>
      </c>
      <c r="G152" s="185" t="s">
        <v>113</v>
      </c>
      <c r="H152" s="186">
        <v>50</v>
      </c>
      <c r="I152" s="187">
        <v>127</v>
      </c>
      <c r="J152" s="187">
        <f>I152*'Rekapitulace stavby'!$AI$20</f>
        <v>127</v>
      </c>
      <c r="K152" s="187">
        <f t="shared" si="20"/>
        <v>6350</v>
      </c>
      <c r="L152" s="103" t="s">
        <v>114</v>
      </c>
      <c r="M152" s="104"/>
      <c r="N152" s="105" t="s">
        <v>1</v>
      </c>
      <c r="O152" s="106" t="s">
        <v>33</v>
      </c>
      <c r="P152" s="107">
        <v>0</v>
      </c>
      <c r="Q152" s="107">
        <f t="shared" si="21"/>
        <v>0</v>
      </c>
      <c r="R152" s="107">
        <v>0</v>
      </c>
      <c r="S152" s="107">
        <f t="shared" si="22"/>
        <v>0</v>
      </c>
      <c r="T152" s="107">
        <v>0</v>
      </c>
      <c r="U152" s="108">
        <f t="shared" si="23"/>
        <v>0</v>
      </c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S152" s="109" t="s">
        <v>115</v>
      </c>
      <c r="AU152" s="109" t="s">
        <v>110</v>
      </c>
      <c r="AV152" s="109" t="s">
        <v>116</v>
      </c>
      <c r="AZ152" s="15" t="s">
        <v>108</v>
      </c>
      <c r="BF152" s="110">
        <f t="shared" si="24"/>
        <v>6350</v>
      </c>
      <c r="BG152" s="110">
        <f t="shared" si="25"/>
        <v>0</v>
      </c>
      <c r="BH152" s="110">
        <f t="shared" si="26"/>
        <v>0</v>
      </c>
      <c r="BI152" s="110">
        <f t="shared" si="27"/>
        <v>0</v>
      </c>
      <c r="BJ152" s="110">
        <f t="shared" si="28"/>
        <v>0</v>
      </c>
      <c r="BK152" s="15" t="s">
        <v>76</v>
      </c>
      <c r="BL152" s="110">
        <f t="shared" si="29"/>
        <v>6350</v>
      </c>
      <c r="BM152" s="15" t="s">
        <v>116</v>
      </c>
      <c r="BN152" s="109" t="s">
        <v>224</v>
      </c>
    </row>
    <row r="153" spans="1:66" s="2" customFormat="1" ht="21.75" customHeight="1">
      <c r="A153" s="26"/>
      <c r="B153" s="123"/>
      <c r="C153" s="182" t="s">
        <v>225</v>
      </c>
      <c r="D153" s="182" t="s">
        <v>110</v>
      </c>
      <c r="E153" s="183" t="s">
        <v>226</v>
      </c>
      <c r="F153" s="184" t="s">
        <v>227</v>
      </c>
      <c r="G153" s="185" t="s">
        <v>113</v>
      </c>
      <c r="H153" s="186">
        <v>50</v>
      </c>
      <c r="I153" s="187">
        <v>84</v>
      </c>
      <c r="J153" s="187">
        <f>I153*'Rekapitulace stavby'!$AI$20</f>
        <v>84</v>
      </c>
      <c r="K153" s="187">
        <f t="shared" si="20"/>
        <v>4200</v>
      </c>
      <c r="L153" s="103" t="s">
        <v>114</v>
      </c>
      <c r="M153" s="104"/>
      <c r="N153" s="105" t="s">
        <v>1</v>
      </c>
      <c r="O153" s="106" t="s">
        <v>33</v>
      </c>
      <c r="P153" s="107">
        <v>0</v>
      </c>
      <c r="Q153" s="107">
        <f t="shared" si="21"/>
        <v>0</v>
      </c>
      <c r="R153" s="107">
        <v>0</v>
      </c>
      <c r="S153" s="107">
        <f t="shared" si="22"/>
        <v>0</v>
      </c>
      <c r="T153" s="107">
        <v>0</v>
      </c>
      <c r="U153" s="108">
        <f t="shared" si="23"/>
        <v>0</v>
      </c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S153" s="109" t="s">
        <v>115</v>
      </c>
      <c r="AU153" s="109" t="s">
        <v>110</v>
      </c>
      <c r="AV153" s="109" t="s">
        <v>116</v>
      </c>
      <c r="AZ153" s="15" t="s">
        <v>108</v>
      </c>
      <c r="BF153" s="110">
        <f t="shared" si="24"/>
        <v>4200</v>
      </c>
      <c r="BG153" s="110">
        <f t="shared" si="25"/>
        <v>0</v>
      </c>
      <c r="BH153" s="110">
        <f t="shared" si="26"/>
        <v>0</v>
      </c>
      <c r="BI153" s="110">
        <f t="shared" si="27"/>
        <v>0</v>
      </c>
      <c r="BJ153" s="110">
        <f t="shared" si="28"/>
        <v>0</v>
      </c>
      <c r="BK153" s="15" t="s">
        <v>76</v>
      </c>
      <c r="BL153" s="110">
        <f t="shared" si="29"/>
        <v>4200</v>
      </c>
      <c r="BM153" s="15" t="s">
        <v>116</v>
      </c>
      <c r="BN153" s="109" t="s">
        <v>228</v>
      </c>
    </row>
    <row r="154" spans="1:66" s="2" customFormat="1" ht="21.75" customHeight="1">
      <c r="A154" s="26"/>
      <c r="B154" s="123"/>
      <c r="C154" s="182" t="s">
        <v>229</v>
      </c>
      <c r="D154" s="182" t="s">
        <v>110</v>
      </c>
      <c r="E154" s="183" t="s">
        <v>230</v>
      </c>
      <c r="F154" s="184" t="s">
        <v>231</v>
      </c>
      <c r="G154" s="185" t="s">
        <v>113</v>
      </c>
      <c r="H154" s="186">
        <v>50</v>
      </c>
      <c r="I154" s="187">
        <v>147</v>
      </c>
      <c r="J154" s="187">
        <f>I154*'Rekapitulace stavby'!$AI$20</f>
        <v>147</v>
      </c>
      <c r="K154" s="187">
        <f t="shared" si="20"/>
        <v>7350</v>
      </c>
      <c r="L154" s="103" t="s">
        <v>114</v>
      </c>
      <c r="M154" s="104"/>
      <c r="N154" s="105" t="s">
        <v>1</v>
      </c>
      <c r="O154" s="106" t="s">
        <v>33</v>
      </c>
      <c r="P154" s="107">
        <v>0</v>
      </c>
      <c r="Q154" s="107">
        <f t="shared" si="21"/>
        <v>0</v>
      </c>
      <c r="R154" s="107">
        <v>0</v>
      </c>
      <c r="S154" s="107">
        <f t="shared" si="22"/>
        <v>0</v>
      </c>
      <c r="T154" s="107">
        <v>0</v>
      </c>
      <c r="U154" s="108">
        <f t="shared" si="23"/>
        <v>0</v>
      </c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S154" s="109" t="s">
        <v>115</v>
      </c>
      <c r="AU154" s="109" t="s">
        <v>110</v>
      </c>
      <c r="AV154" s="109" t="s">
        <v>116</v>
      </c>
      <c r="AZ154" s="15" t="s">
        <v>108</v>
      </c>
      <c r="BF154" s="110">
        <f t="shared" si="24"/>
        <v>7350</v>
      </c>
      <c r="BG154" s="110">
        <f t="shared" si="25"/>
        <v>0</v>
      </c>
      <c r="BH154" s="110">
        <f t="shared" si="26"/>
        <v>0</v>
      </c>
      <c r="BI154" s="110">
        <f t="shared" si="27"/>
        <v>0</v>
      </c>
      <c r="BJ154" s="110">
        <f t="shared" si="28"/>
        <v>0</v>
      </c>
      <c r="BK154" s="15" t="s">
        <v>76</v>
      </c>
      <c r="BL154" s="110">
        <f t="shared" si="29"/>
        <v>7350</v>
      </c>
      <c r="BM154" s="15" t="s">
        <v>116</v>
      </c>
      <c r="BN154" s="109" t="s">
        <v>232</v>
      </c>
    </row>
    <row r="155" spans="1:66" s="2" customFormat="1" ht="16.5" customHeight="1">
      <c r="A155" s="26"/>
      <c r="B155" s="123"/>
      <c r="C155" s="182" t="s">
        <v>233</v>
      </c>
      <c r="D155" s="182" t="s">
        <v>110</v>
      </c>
      <c r="E155" s="183" t="s">
        <v>234</v>
      </c>
      <c r="F155" s="184" t="s">
        <v>235</v>
      </c>
      <c r="G155" s="185" t="s">
        <v>113</v>
      </c>
      <c r="H155" s="186">
        <v>50</v>
      </c>
      <c r="I155" s="187">
        <v>90</v>
      </c>
      <c r="J155" s="187">
        <f>I155*'Rekapitulace stavby'!$AI$20</f>
        <v>90</v>
      </c>
      <c r="K155" s="187">
        <f t="shared" si="20"/>
        <v>4500</v>
      </c>
      <c r="L155" s="103" t="s">
        <v>114</v>
      </c>
      <c r="M155" s="104"/>
      <c r="N155" s="105" t="s">
        <v>1</v>
      </c>
      <c r="O155" s="106" t="s">
        <v>33</v>
      </c>
      <c r="P155" s="107">
        <v>0</v>
      </c>
      <c r="Q155" s="107">
        <f t="shared" si="21"/>
        <v>0</v>
      </c>
      <c r="R155" s="107">
        <v>0</v>
      </c>
      <c r="S155" s="107">
        <f t="shared" si="22"/>
        <v>0</v>
      </c>
      <c r="T155" s="107">
        <v>0</v>
      </c>
      <c r="U155" s="108">
        <f t="shared" si="23"/>
        <v>0</v>
      </c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S155" s="109" t="s">
        <v>115</v>
      </c>
      <c r="AU155" s="109" t="s">
        <v>110</v>
      </c>
      <c r="AV155" s="109" t="s">
        <v>116</v>
      </c>
      <c r="AZ155" s="15" t="s">
        <v>108</v>
      </c>
      <c r="BF155" s="110">
        <f t="shared" si="24"/>
        <v>4500</v>
      </c>
      <c r="BG155" s="110">
        <f t="shared" si="25"/>
        <v>0</v>
      </c>
      <c r="BH155" s="110">
        <f t="shared" si="26"/>
        <v>0</v>
      </c>
      <c r="BI155" s="110">
        <f t="shared" si="27"/>
        <v>0</v>
      </c>
      <c r="BJ155" s="110">
        <f t="shared" si="28"/>
        <v>0</v>
      </c>
      <c r="BK155" s="15" t="s">
        <v>76</v>
      </c>
      <c r="BL155" s="110">
        <f t="shared" si="29"/>
        <v>4500</v>
      </c>
      <c r="BM155" s="15" t="s">
        <v>116</v>
      </c>
      <c r="BN155" s="109" t="s">
        <v>236</v>
      </c>
    </row>
    <row r="156" spans="1:66" s="2" customFormat="1" ht="16.5" customHeight="1">
      <c r="A156" s="26"/>
      <c r="B156" s="123"/>
      <c r="C156" s="182" t="s">
        <v>237</v>
      </c>
      <c r="D156" s="182" t="s">
        <v>110</v>
      </c>
      <c r="E156" s="183" t="s">
        <v>238</v>
      </c>
      <c r="F156" s="184" t="s">
        <v>239</v>
      </c>
      <c r="G156" s="185" t="s">
        <v>113</v>
      </c>
      <c r="H156" s="186">
        <v>300</v>
      </c>
      <c r="I156" s="187">
        <v>90</v>
      </c>
      <c r="J156" s="187">
        <f>I156*'Rekapitulace stavby'!$AI$20</f>
        <v>90</v>
      </c>
      <c r="K156" s="187">
        <f t="shared" si="20"/>
        <v>27000</v>
      </c>
      <c r="L156" s="103" t="s">
        <v>114</v>
      </c>
      <c r="M156" s="104"/>
      <c r="N156" s="105" t="s">
        <v>1</v>
      </c>
      <c r="O156" s="106" t="s">
        <v>33</v>
      </c>
      <c r="P156" s="107">
        <v>0</v>
      </c>
      <c r="Q156" s="107">
        <f t="shared" si="21"/>
        <v>0</v>
      </c>
      <c r="R156" s="107">
        <v>0</v>
      </c>
      <c r="S156" s="107">
        <f t="shared" si="22"/>
        <v>0</v>
      </c>
      <c r="T156" s="107">
        <v>0</v>
      </c>
      <c r="U156" s="108">
        <f t="shared" si="23"/>
        <v>0</v>
      </c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S156" s="109" t="s">
        <v>115</v>
      </c>
      <c r="AU156" s="109" t="s">
        <v>110</v>
      </c>
      <c r="AV156" s="109" t="s">
        <v>116</v>
      </c>
      <c r="AZ156" s="15" t="s">
        <v>108</v>
      </c>
      <c r="BF156" s="110">
        <f t="shared" si="24"/>
        <v>27000</v>
      </c>
      <c r="BG156" s="110">
        <f t="shared" si="25"/>
        <v>0</v>
      </c>
      <c r="BH156" s="110">
        <f t="shared" si="26"/>
        <v>0</v>
      </c>
      <c r="BI156" s="110">
        <f t="shared" si="27"/>
        <v>0</v>
      </c>
      <c r="BJ156" s="110">
        <f t="shared" si="28"/>
        <v>0</v>
      </c>
      <c r="BK156" s="15" t="s">
        <v>76</v>
      </c>
      <c r="BL156" s="110">
        <f t="shared" si="29"/>
        <v>27000</v>
      </c>
      <c r="BM156" s="15" t="s">
        <v>116</v>
      </c>
      <c r="BN156" s="109" t="s">
        <v>240</v>
      </c>
    </row>
    <row r="157" spans="1:66" s="2" customFormat="1" ht="16.5" customHeight="1">
      <c r="A157" s="26"/>
      <c r="B157" s="123"/>
      <c r="C157" s="182" t="s">
        <v>241</v>
      </c>
      <c r="D157" s="182" t="s">
        <v>110</v>
      </c>
      <c r="E157" s="183" t="s">
        <v>242</v>
      </c>
      <c r="F157" s="184" t="s">
        <v>243</v>
      </c>
      <c r="G157" s="185" t="s">
        <v>113</v>
      </c>
      <c r="H157" s="186">
        <v>500</v>
      </c>
      <c r="I157" s="187">
        <v>96</v>
      </c>
      <c r="J157" s="187">
        <f>I157*'Rekapitulace stavby'!$AI$20</f>
        <v>96</v>
      </c>
      <c r="K157" s="187">
        <f t="shared" si="20"/>
        <v>48000</v>
      </c>
      <c r="L157" s="103" t="s">
        <v>114</v>
      </c>
      <c r="M157" s="104"/>
      <c r="N157" s="105" t="s">
        <v>1</v>
      </c>
      <c r="O157" s="106" t="s">
        <v>33</v>
      </c>
      <c r="P157" s="107">
        <v>0</v>
      </c>
      <c r="Q157" s="107">
        <f t="shared" si="21"/>
        <v>0</v>
      </c>
      <c r="R157" s="107">
        <v>0</v>
      </c>
      <c r="S157" s="107">
        <f t="shared" si="22"/>
        <v>0</v>
      </c>
      <c r="T157" s="107">
        <v>0</v>
      </c>
      <c r="U157" s="108">
        <f t="shared" si="23"/>
        <v>0</v>
      </c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S157" s="109" t="s">
        <v>115</v>
      </c>
      <c r="AU157" s="109" t="s">
        <v>110</v>
      </c>
      <c r="AV157" s="109" t="s">
        <v>116</v>
      </c>
      <c r="AZ157" s="15" t="s">
        <v>108</v>
      </c>
      <c r="BF157" s="110">
        <f t="shared" si="24"/>
        <v>48000</v>
      </c>
      <c r="BG157" s="110">
        <f t="shared" si="25"/>
        <v>0</v>
      </c>
      <c r="BH157" s="110">
        <f t="shared" si="26"/>
        <v>0</v>
      </c>
      <c r="BI157" s="110">
        <f t="shared" si="27"/>
        <v>0</v>
      </c>
      <c r="BJ157" s="110">
        <f t="shared" si="28"/>
        <v>0</v>
      </c>
      <c r="BK157" s="15" t="s">
        <v>76</v>
      </c>
      <c r="BL157" s="110">
        <f t="shared" si="29"/>
        <v>48000</v>
      </c>
      <c r="BM157" s="15" t="s">
        <v>116</v>
      </c>
      <c r="BN157" s="109" t="s">
        <v>244</v>
      </c>
    </row>
    <row r="158" spans="1:66" s="2" customFormat="1" ht="16.5" customHeight="1">
      <c r="A158" s="26"/>
      <c r="B158" s="123"/>
      <c r="C158" s="182" t="s">
        <v>245</v>
      </c>
      <c r="D158" s="182" t="s">
        <v>110</v>
      </c>
      <c r="E158" s="183" t="s">
        <v>246</v>
      </c>
      <c r="F158" s="184" t="s">
        <v>247</v>
      </c>
      <c r="G158" s="185" t="s">
        <v>113</v>
      </c>
      <c r="H158" s="186">
        <v>300</v>
      </c>
      <c r="I158" s="187">
        <v>118</v>
      </c>
      <c r="J158" s="187">
        <f>I158*'Rekapitulace stavby'!$AI$20</f>
        <v>118</v>
      </c>
      <c r="K158" s="187">
        <f t="shared" si="20"/>
        <v>35400</v>
      </c>
      <c r="L158" s="103" t="s">
        <v>114</v>
      </c>
      <c r="M158" s="104"/>
      <c r="N158" s="105" t="s">
        <v>1</v>
      </c>
      <c r="O158" s="106" t="s">
        <v>33</v>
      </c>
      <c r="P158" s="107">
        <v>0</v>
      </c>
      <c r="Q158" s="107">
        <f t="shared" si="21"/>
        <v>0</v>
      </c>
      <c r="R158" s="107">
        <v>0</v>
      </c>
      <c r="S158" s="107">
        <f t="shared" si="22"/>
        <v>0</v>
      </c>
      <c r="T158" s="107">
        <v>0</v>
      </c>
      <c r="U158" s="108">
        <f t="shared" si="23"/>
        <v>0</v>
      </c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S158" s="109" t="s">
        <v>115</v>
      </c>
      <c r="AU158" s="109" t="s">
        <v>110</v>
      </c>
      <c r="AV158" s="109" t="s">
        <v>116</v>
      </c>
      <c r="AZ158" s="15" t="s">
        <v>108</v>
      </c>
      <c r="BF158" s="110">
        <f t="shared" si="24"/>
        <v>35400</v>
      </c>
      <c r="BG158" s="110">
        <f t="shared" si="25"/>
        <v>0</v>
      </c>
      <c r="BH158" s="110">
        <f t="shared" si="26"/>
        <v>0</v>
      </c>
      <c r="BI158" s="110">
        <f t="shared" si="27"/>
        <v>0</v>
      </c>
      <c r="BJ158" s="110">
        <f t="shared" si="28"/>
        <v>0</v>
      </c>
      <c r="BK158" s="15" t="s">
        <v>76</v>
      </c>
      <c r="BL158" s="110">
        <f t="shared" si="29"/>
        <v>35400</v>
      </c>
      <c r="BM158" s="15" t="s">
        <v>116</v>
      </c>
      <c r="BN158" s="109" t="s">
        <v>248</v>
      </c>
    </row>
    <row r="159" spans="1:66" s="13" customFormat="1" ht="20.85" customHeight="1">
      <c r="B159" s="190"/>
      <c r="C159" s="191"/>
      <c r="D159" s="192" t="s">
        <v>67</v>
      </c>
      <c r="E159" s="192" t="s">
        <v>249</v>
      </c>
      <c r="F159" s="192" t="s">
        <v>250</v>
      </c>
      <c r="G159" s="191"/>
      <c r="H159" s="191"/>
      <c r="I159" s="191"/>
      <c r="J159" s="187"/>
      <c r="K159" s="193">
        <f>BL159</f>
        <v>535311</v>
      </c>
      <c r="M159" s="111"/>
      <c r="N159" s="113"/>
      <c r="O159" s="114"/>
      <c r="P159" s="114"/>
      <c r="Q159" s="115">
        <f>SUM(Q160:Q189)</f>
        <v>0</v>
      </c>
      <c r="R159" s="114"/>
      <c r="S159" s="115">
        <f>SUM(S160:S189)</f>
        <v>0</v>
      </c>
      <c r="T159" s="114"/>
      <c r="U159" s="116">
        <f>SUM(U160:U189)</f>
        <v>0</v>
      </c>
      <c r="AS159" s="112" t="s">
        <v>78</v>
      </c>
      <c r="AU159" s="117" t="s">
        <v>67</v>
      </c>
      <c r="AV159" s="117" t="s">
        <v>116</v>
      </c>
      <c r="AZ159" s="112" t="s">
        <v>108</v>
      </c>
      <c r="BL159" s="118">
        <f>SUM(BL160:BL189)</f>
        <v>535311</v>
      </c>
    </row>
    <row r="160" spans="1:66" s="2" customFormat="1" ht="33" customHeight="1">
      <c r="A160" s="26"/>
      <c r="B160" s="123"/>
      <c r="C160" s="182" t="s">
        <v>251</v>
      </c>
      <c r="D160" s="182" t="s">
        <v>110</v>
      </c>
      <c r="E160" s="183" t="s">
        <v>252</v>
      </c>
      <c r="F160" s="184" t="s">
        <v>253</v>
      </c>
      <c r="G160" s="185" t="s">
        <v>113</v>
      </c>
      <c r="H160" s="186">
        <v>20</v>
      </c>
      <c r="I160" s="187">
        <v>483</v>
      </c>
      <c r="J160" s="187">
        <f>I160*'Rekapitulace stavby'!$AI$20</f>
        <v>483</v>
      </c>
      <c r="K160" s="187">
        <f t="shared" ref="K160:K166" si="30">ROUND(J160*H160,2)</f>
        <v>9660</v>
      </c>
      <c r="L160" s="103" t="s">
        <v>114</v>
      </c>
      <c r="M160" s="104"/>
      <c r="N160" s="105" t="s">
        <v>1</v>
      </c>
      <c r="O160" s="106" t="s">
        <v>33</v>
      </c>
      <c r="P160" s="107">
        <v>0</v>
      </c>
      <c r="Q160" s="107">
        <f t="shared" ref="Q160:Q166" si="31">P160*H160</f>
        <v>0</v>
      </c>
      <c r="R160" s="107">
        <v>0</v>
      </c>
      <c r="S160" s="107">
        <f t="shared" ref="S160:S166" si="32">R160*H160</f>
        <v>0</v>
      </c>
      <c r="T160" s="107">
        <v>0</v>
      </c>
      <c r="U160" s="108">
        <f t="shared" ref="U160:U166" si="33">T160*H160</f>
        <v>0</v>
      </c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S160" s="109" t="s">
        <v>115</v>
      </c>
      <c r="AU160" s="109" t="s">
        <v>110</v>
      </c>
      <c r="AV160" s="109" t="s">
        <v>254</v>
      </c>
      <c r="AZ160" s="15" t="s">
        <v>108</v>
      </c>
      <c r="BF160" s="110">
        <f t="shared" ref="BF160:BF166" si="34">IF(O160="základní",K160,0)</f>
        <v>9660</v>
      </c>
      <c r="BG160" s="110">
        <f t="shared" ref="BG160:BG166" si="35">IF(O160="snížená",K160,0)</f>
        <v>0</v>
      </c>
      <c r="BH160" s="110">
        <f t="shared" ref="BH160:BH166" si="36">IF(O160="zákl. přenesená",K160,0)</f>
        <v>0</v>
      </c>
      <c r="BI160" s="110">
        <f t="shared" ref="BI160:BI166" si="37">IF(O160="sníž. přenesená",K160,0)</f>
        <v>0</v>
      </c>
      <c r="BJ160" s="110">
        <f t="shared" ref="BJ160:BJ166" si="38">IF(O160="nulová",K160,0)</f>
        <v>0</v>
      </c>
      <c r="BK160" s="15" t="s">
        <v>76</v>
      </c>
      <c r="BL160" s="110">
        <f t="shared" ref="BL160:BL166" si="39">ROUND(J160*H160,2)</f>
        <v>9660</v>
      </c>
      <c r="BM160" s="15" t="s">
        <v>116</v>
      </c>
      <c r="BN160" s="109" t="s">
        <v>255</v>
      </c>
    </row>
    <row r="161" spans="1:66" s="2" customFormat="1" ht="33" customHeight="1">
      <c r="A161" s="26"/>
      <c r="B161" s="123"/>
      <c r="C161" s="182" t="s">
        <v>256</v>
      </c>
      <c r="D161" s="182" t="s">
        <v>110</v>
      </c>
      <c r="E161" s="183" t="s">
        <v>257</v>
      </c>
      <c r="F161" s="184" t="s">
        <v>258</v>
      </c>
      <c r="G161" s="185" t="s">
        <v>113</v>
      </c>
      <c r="H161" s="186">
        <v>20</v>
      </c>
      <c r="I161" s="187">
        <v>358</v>
      </c>
      <c r="J161" s="187">
        <f>I161*'Rekapitulace stavby'!$AI$20</f>
        <v>358</v>
      </c>
      <c r="K161" s="187">
        <f t="shared" si="30"/>
        <v>7160</v>
      </c>
      <c r="L161" s="103" t="s">
        <v>114</v>
      </c>
      <c r="M161" s="104"/>
      <c r="N161" s="105" t="s">
        <v>1</v>
      </c>
      <c r="O161" s="106" t="s">
        <v>33</v>
      </c>
      <c r="P161" s="107">
        <v>0</v>
      </c>
      <c r="Q161" s="107">
        <f t="shared" si="31"/>
        <v>0</v>
      </c>
      <c r="R161" s="107">
        <v>0</v>
      </c>
      <c r="S161" s="107">
        <f t="shared" si="32"/>
        <v>0</v>
      </c>
      <c r="T161" s="107">
        <v>0</v>
      </c>
      <c r="U161" s="108">
        <f t="shared" si="33"/>
        <v>0</v>
      </c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S161" s="109" t="s">
        <v>115</v>
      </c>
      <c r="AU161" s="109" t="s">
        <v>110</v>
      </c>
      <c r="AV161" s="109" t="s">
        <v>254</v>
      </c>
      <c r="AZ161" s="15" t="s">
        <v>108</v>
      </c>
      <c r="BF161" s="110">
        <f t="shared" si="34"/>
        <v>7160</v>
      </c>
      <c r="BG161" s="110">
        <f t="shared" si="35"/>
        <v>0</v>
      </c>
      <c r="BH161" s="110">
        <f t="shared" si="36"/>
        <v>0</v>
      </c>
      <c r="BI161" s="110">
        <f t="shared" si="37"/>
        <v>0</v>
      </c>
      <c r="BJ161" s="110">
        <f t="shared" si="38"/>
        <v>0</v>
      </c>
      <c r="BK161" s="15" t="s">
        <v>76</v>
      </c>
      <c r="BL161" s="110">
        <f t="shared" si="39"/>
        <v>7160</v>
      </c>
      <c r="BM161" s="15" t="s">
        <v>116</v>
      </c>
      <c r="BN161" s="109" t="s">
        <v>259</v>
      </c>
    </row>
    <row r="162" spans="1:66" s="2" customFormat="1" ht="33" customHeight="1">
      <c r="A162" s="26"/>
      <c r="B162" s="123"/>
      <c r="C162" s="182" t="s">
        <v>260</v>
      </c>
      <c r="D162" s="182" t="s">
        <v>110</v>
      </c>
      <c r="E162" s="183" t="s">
        <v>261</v>
      </c>
      <c r="F162" s="184" t="s">
        <v>262</v>
      </c>
      <c r="G162" s="185" t="s">
        <v>113</v>
      </c>
      <c r="H162" s="186">
        <v>40</v>
      </c>
      <c r="I162" s="187">
        <v>194</v>
      </c>
      <c r="J162" s="187">
        <f>I162*'Rekapitulace stavby'!$AI$20</f>
        <v>194</v>
      </c>
      <c r="K162" s="187">
        <f t="shared" si="30"/>
        <v>7760</v>
      </c>
      <c r="L162" s="103" t="s">
        <v>114</v>
      </c>
      <c r="M162" s="104"/>
      <c r="N162" s="105" t="s">
        <v>1</v>
      </c>
      <c r="O162" s="106" t="s">
        <v>33</v>
      </c>
      <c r="P162" s="107">
        <v>0</v>
      </c>
      <c r="Q162" s="107">
        <f t="shared" si="31"/>
        <v>0</v>
      </c>
      <c r="R162" s="107">
        <v>0</v>
      </c>
      <c r="S162" s="107">
        <f t="shared" si="32"/>
        <v>0</v>
      </c>
      <c r="T162" s="107">
        <v>0</v>
      </c>
      <c r="U162" s="108">
        <f t="shared" si="33"/>
        <v>0</v>
      </c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S162" s="109" t="s">
        <v>115</v>
      </c>
      <c r="AU162" s="109" t="s">
        <v>110</v>
      </c>
      <c r="AV162" s="109" t="s">
        <v>254</v>
      </c>
      <c r="AZ162" s="15" t="s">
        <v>108</v>
      </c>
      <c r="BF162" s="110">
        <f t="shared" si="34"/>
        <v>7760</v>
      </c>
      <c r="BG162" s="110">
        <f t="shared" si="35"/>
        <v>0</v>
      </c>
      <c r="BH162" s="110">
        <f t="shared" si="36"/>
        <v>0</v>
      </c>
      <c r="BI162" s="110">
        <f t="shared" si="37"/>
        <v>0</v>
      </c>
      <c r="BJ162" s="110">
        <f t="shared" si="38"/>
        <v>0</v>
      </c>
      <c r="BK162" s="15" t="s">
        <v>76</v>
      </c>
      <c r="BL162" s="110">
        <f t="shared" si="39"/>
        <v>7760</v>
      </c>
      <c r="BM162" s="15" t="s">
        <v>116</v>
      </c>
      <c r="BN162" s="109" t="s">
        <v>263</v>
      </c>
    </row>
    <row r="163" spans="1:66" s="2" customFormat="1" ht="33" customHeight="1">
      <c r="A163" s="26"/>
      <c r="B163" s="123"/>
      <c r="C163" s="182" t="s">
        <v>264</v>
      </c>
      <c r="D163" s="182" t="s">
        <v>110</v>
      </c>
      <c r="E163" s="183" t="s">
        <v>265</v>
      </c>
      <c r="F163" s="184" t="s">
        <v>266</v>
      </c>
      <c r="G163" s="185" t="s">
        <v>113</v>
      </c>
      <c r="H163" s="186">
        <v>2</v>
      </c>
      <c r="I163" s="187">
        <v>222</v>
      </c>
      <c r="J163" s="187">
        <f>I163*'Rekapitulace stavby'!$AI$20</f>
        <v>222</v>
      </c>
      <c r="K163" s="187">
        <f t="shared" si="30"/>
        <v>444</v>
      </c>
      <c r="L163" s="103" t="s">
        <v>114</v>
      </c>
      <c r="M163" s="104"/>
      <c r="N163" s="105" t="s">
        <v>1</v>
      </c>
      <c r="O163" s="106" t="s">
        <v>33</v>
      </c>
      <c r="P163" s="107">
        <v>0</v>
      </c>
      <c r="Q163" s="107">
        <f t="shared" si="31"/>
        <v>0</v>
      </c>
      <c r="R163" s="107">
        <v>0</v>
      </c>
      <c r="S163" s="107">
        <f t="shared" si="32"/>
        <v>0</v>
      </c>
      <c r="T163" s="107">
        <v>0</v>
      </c>
      <c r="U163" s="108">
        <f t="shared" si="33"/>
        <v>0</v>
      </c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S163" s="109" t="s">
        <v>115</v>
      </c>
      <c r="AU163" s="109" t="s">
        <v>110</v>
      </c>
      <c r="AV163" s="109" t="s">
        <v>254</v>
      </c>
      <c r="AZ163" s="15" t="s">
        <v>108</v>
      </c>
      <c r="BF163" s="110">
        <f t="shared" si="34"/>
        <v>444</v>
      </c>
      <c r="BG163" s="110">
        <f t="shared" si="35"/>
        <v>0</v>
      </c>
      <c r="BH163" s="110">
        <f t="shared" si="36"/>
        <v>0</v>
      </c>
      <c r="BI163" s="110">
        <f t="shared" si="37"/>
        <v>0</v>
      </c>
      <c r="BJ163" s="110">
        <f t="shared" si="38"/>
        <v>0</v>
      </c>
      <c r="BK163" s="15" t="s">
        <v>76</v>
      </c>
      <c r="BL163" s="110">
        <f t="shared" si="39"/>
        <v>444</v>
      </c>
      <c r="BM163" s="15" t="s">
        <v>116</v>
      </c>
      <c r="BN163" s="109" t="s">
        <v>267</v>
      </c>
    </row>
    <row r="164" spans="1:66" s="2" customFormat="1" ht="33" customHeight="1">
      <c r="A164" s="26"/>
      <c r="B164" s="123"/>
      <c r="C164" s="182" t="s">
        <v>268</v>
      </c>
      <c r="D164" s="182" t="s">
        <v>110</v>
      </c>
      <c r="E164" s="183" t="s">
        <v>269</v>
      </c>
      <c r="F164" s="184" t="s">
        <v>270</v>
      </c>
      <c r="G164" s="185" t="s">
        <v>113</v>
      </c>
      <c r="H164" s="186">
        <v>30</v>
      </c>
      <c r="I164" s="187">
        <v>519</v>
      </c>
      <c r="J164" s="187">
        <f>I164*'Rekapitulace stavby'!$AI$20</f>
        <v>519</v>
      </c>
      <c r="K164" s="187">
        <f t="shared" si="30"/>
        <v>15570</v>
      </c>
      <c r="L164" s="103" t="s">
        <v>114</v>
      </c>
      <c r="M164" s="104"/>
      <c r="N164" s="105" t="s">
        <v>1</v>
      </c>
      <c r="O164" s="106" t="s">
        <v>33</v>
      </c>
      <c r="P164" s="107">
        <v>0</v>
      </c>
      <c r="Q164" s="107">
        <f t="shared" si="31"/>
        <v>0</v>
      </c>
      <c r="R164" s="107">
        <v>0</v>
      </c>
      <c r="S164" s="107">
        <f t="shared" si="32"/>
        <v>0</v>
      </c>
      <c r="T164" s="107">
        <v>0</v>
      </c>
      <c r="U164" s="108">
        <f t="shared" si="33"/>
        <v>0</v>
      </c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S164" s="109" t="s">
        <v>115</v>
      </c>
      <c r="AU164" s="109" t="s">
        <v>110</v>
      </c>
      <c r="AV164" s="109" t="s">
        <v>254</v>
      </c>
      <c r="AZ164" s="15" t="s">
        <v>108</v>
      </c>
      <c r="BF164" s="110">
        <f t="shared" si="34"/>
        <v>15570</v>
      </c>
      <c r="BG164" s="110">
        <f t="shared" si="35"/>
        <v>0</v>
      </c>
      <c r="BH164" s="110">
        <f t="shared" si="36"/>
        <v>0</v>
      </c>
      <c r="BI164" s="110">
        <f t="shared" si="37"/>
        <v>0</v>
      </c>
      <c r="BJ164" s="110">
        <f t="shared" si="38"/>
        <v>0</v>
      </c>
      <c r="BK164" s="15" t="s">
        <v>76</v>
      </c>
      <c r="BL164" s="110">
        <f t="shared" si="39"/>
        <v>15570</v>
      </c>
      <c r="BM164" s="15" t="s">
        <v>116</v>
      </c>
      <c r="BN164" s="109" t="s">
        <v>271</v>
      </c>
    </row>
    <row r="165" spans="1:66" s="2" customFormat="1" ht="33" customHeight="1">
      <c r="A165" s="26"/>
      <c r="B165" s="123"/>
      <c r="C165" s="182" t="s">
        <v>272</v>
      </c>
      <c r="D165" s="182" t="s">
        <v>110</v>
      </c>
      <c r="E165" s="183" t="s">
        <v>273</v>
      </c>
      <c r="F165" s="184" t="s">
        <v>274</v>
      </c>
      <c r="G165" s="185" t="s">
        <v>113</v>
      </c>
      <c r="H165" s="186">
        <v>20</v>
      </c>
      <c r="I165" s="187">
        <v>446</v>
      </c>
      <c r="J165" s="187">
        <f>I165*'Rekapitulace stavby'!$AI$20</f>
        <v>446</v>
      </c>
      <c r="K165" s="187">
        <f t="shared" si="30"/>
        <v>8920</v>
      </c>
      <c r="L165" s="103" t="s">
        <v>114</v>
      </c>
      <c r="M165" s="104"/>
      <c r="N165" s="105" t="s">
        <v>1</v>
      </c>
      <c r="O165" s="106" t="s">
        <v>33</v>
      </c>
      <c r="P165" s="107">
        <v>0</v>
      </c>
      <c r="Q165" s="107">
        <f t="shared" si="31"/>
        <v>0</v>
      </c>
      <c r="R165" s="107">
        <v>0</v>
      </c>
      <c r="S165" s="107">
        <f t="shared" si="32"/>
        <v>0</v>
      </c>
      <c r="T165" s="107">
        <v>0</v>
      </c>
      <c r="U165" s="108">
        <f t="shared" si="33"/>
        <v>0</v>
      </c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S165" s="109" t="s">
        <v>115</v>
      </c>
      <c r="AU165" s="109" t="s">
        <v>110</v>
      </c>
      <c r="AV165" s="109" t="s">
        <v>254</v>
      </c>
      <c r="AZ165" s="15" t="s">
        <v>108</v>
      </c>
      <c r="BF165" s="110">
        <f t="shared" si="34"/>
        <v>8920</v>
      </c>
      <c r="BG165" s="110">
        <f t="shared" si="35"/>
        <v>0</v>
      </c>
      <c r="BH165" s="110">
        <f t="shared" si="36"/>
        <v>0</v>
      </c>
      <c r="BI165" s="110">
        <f t="shared" si="37"/>
        <v>0</v>
      </c>
      <c r="BJ165" s="110">
        <f t="shared" si="38"/>
        <v>0</v>
      </c>
      <c r="BK165" s="15" t="s">
        <v>76</v>
      </c>
      <c r="BL165" s="110">
        <f t="shared" si="39"/>
        <v>8920</v>
      </c>
      <c r="BM165" s="15" t="s">
        <v>116</v>
      </c>
      <c r="BN165" s="109" t="s">
        <v>275</v>
      </c>
    </row>
    <row r="166" spans="1:66" s="2" customFormat="1" ht="66.75" customHeight="1">
      <c r="A166" s="26"/>
      <c r="B166" s="123"/>
      <c r="C166" s="182" t="s">
        <v>276</v>
      </c>
      <c r="D166" s="182" t="s">
        <v>110</v>
      </c>
      <c r="E166" s="183" t="s">
        <v>277</v>
      </c>
      <c r="F166" s="184" t="s">
        <v>278</v>
      </c>
      <c r="G166" s="185" t="s">
        <v>113</v>
      </c>
      <c r="H166" s="186">
        <v>15</v>
      </c>
      <c r="I166" s="187">
        <v>1110</v>
      </c>
      <c r="J166" s="187">
        <f>I166*'Rekapitulace stavby'!$AI$20</f>
        <v>1110</v>
      </c>
      <c r="K166" s="187">
        <f t="shared" si="30"/>
        <v>16650</v>
      </c>
      <c r="L166" s="103" t="s">
        <v>114</v>
      </c>
      <c r="M166" s="104"/>
      <c r="N166" s="105" t="s">
        <v>1</v>
      </c>
      <c r="O166" s="106" t="s">
        <v>33</v>
      </c>
      <c r="P166" s="107">
        <v>0</v>
      </c>
      <c r="Q166" s="107">
        <f t="shared" si="31"/>
        <v>0</v>
      </c>
      <c r="R166" s="107">
        <v>0</v>
      </c>
      <c r="S166" s="107">
        <f t="shared" si="32"/>
        <v>0</v>
      </c>
      <c r="T166" s="107">
        <v>0</v>
      </c>
      <c r="U166" s="108">
        <f t="shared" si="33"/>
        <v>0</v>
      </c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S166" s="109" t="s">
        <v>115</v>
      </c>
      <c r="AU166" s="109" t="s">
        <v>110</v>
      </c>
      <c r="AV166" s="109" t="s">
        <v>254</v>
      </c>
      <c r="AZ166" s="15" t="s">
        <v>108</v>
      </c>
      <c r="BF166" s="110">
        <f t="shared" si="34"/>
        <v>16650</v>
      </c>
      <c r="BG166" s="110">
        <f t="shared" si="35"/>
        <v>0</v>
      </c>
      <c r="BH166" s="110">
        <f t="shared" si="36"/>
        <v>0</v>
      </c>
      <c r="BI166" s="110">
        <f t="shared" si="37"/>
        <v>0</v>
      </c>
      <c r="BJ166" s="110">
        <f t="shared" si="38"/>
        <v>0</v>
      </c>
      <c r="BK166" s="15" t="s">
        <v>76</v>
      </c>
      <c r="BL166" s="110">
        <f t="shared" si="39"/>
        <v>16650</v>
      </c>
      <c r="BM166" s="15" t="s">
        <v>116</v>
      </c>
      <c r="BN166" s="109" t="s">
        <v>279</v>
      </c>
    </row>
    <row r="167" spans="1:66" s="2" customFormat="1" ht="24.2" customHeight="1">
      <c r="A167" s="26"/>
      <c r="B167" s="123"/>
      <c r="C167" s="182" t="s">
        <v>280</v>
      </c>
      <c r="D167" s="182" t="s">
        <v>110</v>
      </c>
      <c r="E167" s="183" t="s">
        <v>281</v>
      </c>
      <c r="F167" s="184" t="s">
        <v>282</v>
      </c>
      <c r="G167" s="185" t="s">
        <v>113</v>
      </c>
      <c r="H167" s="186">
        <v>50</v>
      </c>
      <c r="I167" s="187">
        <v>65.099999999999994</v>
      </c>
      <c r="J167" s="187">
        <f>I167*'Rekapitulace stavby'!$AI$20</f>
        <v>65.099999999999994</v>
      </c>
      <c r="K167" s="187">
        <f t="shared" ref="K167:K189" si="40">ROUND(J167*H167,2)</f>
        <v>3255</v>
      </c>
      <c r="L167" s="103" t="s">
        <v>114</v>
      </c>
      <c r="M167" s="104"/>
      <c r="N167" s="105" t="s">
        <v>1</v>
      </c>
      <c r="O167" s="106" t="s">
        <v>33</v>
      </c>
      <c r="P167" s="107">
        <v>0</v>
      </c>
      <c r="Q167" s="107">
        <f t="shared" ref="Q167:Q189" si="41">P167*H167</f>
        <v>0</v>
      </c>
      <c r="R167" s="107">
        <v>0</v>
      </c>
      <c r="S167" s="107">
        <f t="shared" ref="S167:S189" si="42">R167*H167</f>
        <v>0</v>
      </c>
      <c r="T167" s="107">
        <v>0</v>
      </c>
      <c r="U167" s="108">
        <f t="shared" ref="U167:U189" si="43">T167*H167</f>
        <v>0</v>
      </c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S167" s="109" t="s">
        <v>115</v>
      </c>
      <c r="AU167" s="109" t="s">
        <v>110</v>
      </c>
      <c r="AV167" s="109" t="s">
        <v>254</v>
      </c>
      <c r="AZ167" s="15" t="s">
        <v>108</v>
      </c>
      <c r="BF167" s="110">
        <f t="shared" ref="BF167:BF189" si="44">IF(O167="základní",K167,0)</f>
        <v>3255</v>
      </c>
      <c r="BG167" s="110">
        <f t="shared" ref="BG167:BG189" si="45">IF(O167="snížená",K167,0)</f>
        <v>0</v>
      </c>
      <c r="BH167" s="110">
        <f t="shared" ref="BH167:BH189" si="46">IF(O167="zákl. přenesená",K167,0)</f>
        <v>0</v>
      </c>
      <c r="BI167" s="110">
        <f t="shared" ref="BI167:BI189" si="47">IF(O167="sníž. přenesená",K167,0)</f>
        <v>0</v>
      </c>
      <c r="BJ167" s="110">
        <f t="shared" ref="BJ167:BJ189" si="48">IF(O167="nulová",K167,0)</f>
        <v>0</v>
      </c>
      <c r="BK167" s="15" t="s">
        <v>76</v>
      </c>
      <c r="BL167" s="110">
        <f t="shared" ref="BL167:BL189" si="49">ROUND(J167*H167,2)</f>
        <v>3255</v>
      </c>
      <c r="BM167" s="15" t="s">
        <v>116</v>
      </c>
      <c r="BN167" s="109" t="s">
        <v>283</v>
      </c>
    </row>
    <row r="168" spans="1:66" s="2" customFormat="1" ht="24.2" customHeight="1">
      <c r="A168" s="26"/>
      <c r="B168" s="123"/>
      <c r="C168" s="182" t="s">
        <v>284</v>
      </c>
      <c r="D168" s="182" t="s">
        <v>110</v>
      </c>
      <c r="E168" s="183" t="s">
        <v>285</v>
      </c>
      <c r="F168" s="184" t="s">
        <v>286</v>
      </c>
      <c r="G168" s="185" t="s">
        <v>113</v>
      </c>
      <c r="H168" s="186">
        <v>40</v>
      </c>
      <c r="I168" s="187">
        <v>93.2</v>
      </c>
      <c r="J168" s="187">
        <f>I168*'Rekapitulace stavby'!$AI$20</f>
        <v>93.2</v>
      </c>
      <c r="K168" s="187">
        <f t="shared" si="40"/>
        <v>3728</v>
      </c>
      <c r="L168" s="103" t="s">
        <v>114</v>
      </c>
      <c r="M168" s="104"/>
      <c r="N168" s="105" t="s">
        <v>1</v>
      </c>
      <c r="O168" s="106" t="s">
        <v>33</v>
      </c>
      <c r="P168" s="107">
        <v>0</v>
      </c>
      <c r="Q168" s="107">
        <f t="shared" si="41"/>
        <v>0</v>
      </c>
      <c r="R168" s="107">
        <v>0</v>
      </c>
      <c r="S168" s="107">
        <f t="shared" si="42"/>
        <v>0</v>
      </c>
      <c r="T168" s="107">
        <v>0</v>
      </c>
      <c r="U168" s="108">
        <f t="shared" si="43"/>
        <v>0</v>
      </c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S168" s="109" t="s">
        <v>115</v>
      </c>
      <c r="AU168" s="109" t="s">
        <v>110</v>
      </c>
      <c r="AV168" s="109" t="s">
        <v>254</v>
      </c>
      <c r="AZ168" s="15" t="s">
        <v>108</v>
      </c>
      <c r="BF168" s="110">
        <f t="shared" si="44"/>
        <v>3728</v>
      </c>
      <c r="BG168" s="110">
        <f t="shared" si="45"/>
        <v>0</v>
      </c>
      <c r="BH168" s="110">
        <f t="shared" si="46"/>
        <v>0</v>
      </c>
      <c r="BI168" s="110">
        <f t="shared" si="47"/>
        <v>0</v>
      </c>
      <c r="BJ168" s="110">
        <f t="shared" si="48"/>
        <v>0</v>
      </c>
      <c r="BK168" s="15" t="s">
        <v>76</v>
      </c>
      <c r="BL168" s="110">
        <f t="shared" si="49"/>
        <v>3728</v>
      </c>
      <c r="BM168" s="15" t="s">
        <v>116</v>
      </c>
      <c r="BN168" s="109" t="s">
        <v>287</v>
      </c>
    </row>
    <row r="169" spans="1:66" s="2" customFormat="1" ht="55.5" customHeight="1">
      <c r="A169" s="26"/>
      <c r="B169" s="123"/>
      <c r="C169" s="182" t="s">
        <v>288</v>
      </c>
      <c r="D169" s="182" t="s">
        <v>110</v>
      </c>
      <c r="E169" s="183" t="s">
        <v>289</v>
      </c>
      <c r="F169" s="184" t="s">
        <v>290</v>
      </c>
      <c r="G169" s="185" t="s">
        <v>113</v>
      </c>
      <c r="H169" s="186">
        <v>20</v>
      </c>
      <c r="I169" s="187">
        <v>2480</v>
      </c>
      <c r="J169" s="187">
        <f>I169*'Rekapitulace stavby'!$AI$20</f>
        <v>2480</v>
      </c>
      <c r="K169" s="187">
        <f t="shared" si="40"/>
        <v>49600</v>
      </c>
      <c r="L169" s="103" t="s">
        <v>114</v>
      </c>
      <c r="M169" s="104"/>
      <c r="N169" s="105" t="s">
        <v>1</v>
      </c>
      <c r="O169" s="106" t="s">
        <v>33</v>
      </c>
      <c r="P169" s="107">
        <v>0</v>
      </c>
      <c r="Q169" s="107">
        <f t="shared" si="41"/>
        <v>0</v>
      </c>
      <c r="R169" s="107">
        <v>0</v>
      </c>
      <c r="S169" s="107">
        <f t="shared" si="42"/>
        <v>0</v>
      </c>
      <c r="T169" s="107">
        <v>0</v>
      </c>
      <c r="U169" s="108">
        <f t="shared" si="43"/>
        <v>0</v>
      </c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S169" s="109" t="s">
        <v>115</v>
      </c>
      <c r="AU169" s="109" t="s">
        <v>110</v>
      </c>
      <c r="AV169" s="109" t="s">
        <v>254</v>
      </c>
      <c r="AZ169" s="15" t="s">
        <v>108</v>
      </c>
      <c r="BF169" s="110">
        <f t="shared" si="44"/>
        <v>49600</v>
      </c>
      <c r="BG169" s="110">
        <f t="shared" si="45"/>
        <v>0</v>
      </c>
      <c r="BH169" s="110">
        <f t="shared" si="46"/>
        <v>0</v>
      </c>
      <c r="BI169" s="110">
        <f t="shared" si="47"/>
        <v>0</v>
      </c>
      <c r="BJ169" s="110">
        <f t="shared" si="48"/>
        <v>0</v>
      </c>
      <c r="BK169" s="15" t="s">
        <v>76</v>
      </c>
      <c r="BL169" s="110">
        <f t="shared" si="49"/>
        <v>49600</v>
      </c>
      <c r="BM169" s="15" t="s">
        <v>116</v>
      </c>
      <c r="BN169" s="109" t="s">
        <v>291</v>
      </c>
    </row>
    <row r="170" spans="1:66" s="2" customFormat="1" ht="24.2" customHeight="1">
      <c r="A170" s="26"/>
      <c r="B170" s="123"/>
      <c r="C170" s="182" t="s">
        <v>292</v>
      </c>
      <c r="D170" s="182" t="s">
        <v>110</v>
      </c>
      <c r="E170" s="183" t="s">
        <v>293</v>
      </c>
      <c r="F170" s="184" t="s">
        <v>294</v>
      </c>
      <c r="G170" s="185" t="s">
        <v>113</v>
      </c>
      <c r="H170" s="186">
        <v>50</v>
      </c>
      <c r="I170" s="187">
        <v>1090</v>
      </c>
      <c r="J170" s="187">
        <f>I170*'Rekapitulace stavby'!$AI$20</f>
        <v>1090</v>
      </c>
      <c r="K170" s="187">
        <f t="shared" si="40"/>
        <v>54500</v>
      </c>
      <c r="L170" s="103" t="s">
        <v>114</v>
      </c>
      <c r="M170" s="104"/>
      <c r="N170" s="105" t="s">
        <v>1</v>
      </c>
      <c r="O170" s="106" t="s">
        <v>33</v>
      </c>
      <c r="P170" s="107">
        <v>0</v>
      </c>
      <c r="Q170" s="107">
        <f t="shared" si="41"/>
        <v>0</v>
      </c>
      <c r="R170" s="107">
        <v>0</v>
      </c>
      <c r="S170" s="107">
        <f t="shared" si="42"/>
        <v>0</v>
      </c>
      <c r="T170" s="107">
        <v>0</v>
      </c>
      <c r="U170" s="108">
        <f t="shared" si="43"/>
        <v>0</v>
      </c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S170" s="109" t="s">
        <v>115</v>
      </c>
      <c r="AU170" s="109" t="s">
        <v>110</v>
      </c>
      <c r="AV170" s="109" t="s">
        <v>254</v>
      </c>
      <c r="AZ170" s="15" t="s">
        <v>108</v>
      </c>
      <c r="BF170" s="110">
        <f t="shared" si="44"/>
        <v>54500</v>
      </c>
      <c r="BG170" s="110">
        <f t="shared" si="45"/>
        <v>0</v>
      </c>
      <c r="BH170" s="110">
        <f t="shared" si="46"/>
        <v>0</v>
      </c>
      <c r="BI170" s="110">
        <f t="shared" si="47"/>
        <v>0</v>
      </c>
      <c r="BJ170" s="110">
        <f t="shared" si="48"/>
        <v>0</v>
      </c>
      <c r="BK170" s="15" t="s">
        <v>76</v>
      </c>
      <c r="BL170" s="110">
        <f t="shared" si="49"/>
        <v>54500</v>
      </c>
      <c r="BM170" s="15" t="s">
        <v>116</v>
      </c>
      <c r="BN170" s="109" t="s">
        <v>295</v>
      </c>
    </row>
    <row r="171" spans="1:66" s="2" customFormat="1" ht="24.2" customHeight="1">
      <c r="A171" s="26"/>
      <c r="B171" s="123"/>
      <c r="C171" s="182" t="s">
        <v>296</v>
      </c>
      <c r="D171" s="182" t="s">
        <v>110</v>
      </c>
      <c r="E171" s="183" t="s">
        <v>297</v>
      </c>
      <c r="F171" s="184" t="s">
        <v>298</v>
      </c>
      <c r="G171" s="185" t="s">
        <v>113</v>
      </c>
      <c r="H171" s="186">
        <v>20</v>
      </c>
      <c r="I171" s="187">
        <v>935</v>
      </c>
      <c r="J171" s="187">
        <f>I171*'Rekapitulace stavby'!$AI$20</f>
        <v>935</v>
      </c>
      <c r="K171" s="187">
        <f t="shared" si="40"/>
        <v>18700</v>
      </c>
      <c r="L171" s="103" t="s">
        <v>114</v>
      </c>
      <c r="M171" s="104"/>
      <c r="N171" s="105" t="s">
        <v>1</v>
      </c>
      <c r="O171" s="106" t="s">
        <v>33</v>
      </c>
      <c r="P171" s="107">
        <v>0</v>
      </c>
      <c r="Q171" s="107">
        <f t="shared" si="41"/>
        <v>0</v>
      </c>
      <c r="R171" s="107">
        <v>0</v>
      </c>
      <c r="S171" s="107">
        <f t="shared" si="42"/>
        <v>0</v>
      </c>
      <c r="T171" s="107">
        <v>0</v>
      </c>
      <c r="U171" s="108">
        <f t="shared" si="43"/>
        <v>0</v>
      </c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S171" s="109" t="s">
        <v>115</v>
      </c>
      <c r="AU171" s="109" t="s">
        <v>110</v>
      </c>
      <c r="AV171" s="109" t="s">
        <v>254</v>
      </c>
      <c r="AZ171" s="15" t="s">
        <v>108</v>
      </c>
      <c r="BF171" s="110">
        <f t="shared" si="44"/>
        <v>18700</v>
      </c>
      <c r="BG171" s="110">
        <f t="shared" si="45"/>
        <v>0</v>
      </c>
      <c r="BH171" s="110">
        <f t="shared" si="46"/>
        <v>0</v>
      </c>
      <c r="BI171" s="110">
        <f t="shared" si="47"/>
        <v>0</v>
      </c>
      <c r="BJ171" s="110">
        <f t="shared" si="48"/>
        <v>0</v>
      </c>
      <c r="BK171" s="15" t="s">
        <v>76</v>
      </c>
      <c r="BL171" s="110">
        <f t="shared" si="49"/>
        <v>18700</v>
      </c>
      <c r="BM171" s="15" t="s">
        <v>116</v>
      </c>
      <c r="BN171" s="109" t="s">
        <v>299</v>
      </c>
    </row>
    <row r="172" spans="1:66" s="2" customFormat="1" ht="24.2" customHeight="1">
      <c r="A172" s="26"/>
      <c r="B172" s="123"/>
      <c r="C172" s="182" t="s">
        <v>300</v>
      </c>
      <c r="D172" s="182" t="s">
        <v>110</v>
      </c>
      <c r="E172" s="183" t="s">
        <v>301</v>
      </c>
      <c r="F172" s="184" t="s">
        <v>302</v>
      </c>
      <c r="G172" s="185" t="s">
        <v>113</v>
      </c>
      <c r="H172" s="186">
        <v>50</v>
      </c>
      <c r="I172" s="187">
        <v>1080</v>
      </c>
      <c r="J172" s="187">
        <f>I172*'Rekapitulace stavby'!$AI$20</f>
        <v>1080</v>
      </c>
      <c r="K172" s="187">
        <f t="shared" si="40"/>
        <v>54000</v>
      </c>
      <c r="L172" s="103" t="s">
        <v>114</v>
      </c>
      <c r="M172" s="104"/>
      <c r="N172" s="105" t="s">
        <v>1</v>
      </c>
      <c r="O172" s="106" t="s">
        <v>33</v>
      </c>
      <c r="P172" s="107">
        <v>0</v>
      </c>
      <c r="Q172" s="107">
        <f t="shared" si="41"/>
        <v>0</v>
      </c>
      <c r="R172" s="107">
        <v>0</v>
      </c>
      <c r="S172" s="107">
        <f t="shared" si="42"/>
        <v>0</v>
      </c>
      <c r="T172" s="107">
        <v>0</v>
      </c>
      <c r="U172" s="108">
        <f t="shared" si="43"/>
        <v>0</v>
      </c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S172" s="109" t="s">
        <v>115</v>
      </c>
      <c r="AU172" s="109" t="s">
        <v>110</v>
      </c>
      <c r="AV172" s="109" t="s">
        <v>254</v>
      </c>
      <c r="AZ172" s="15" t="s">
        <v>108</v>
      </c>
      <c r="BF172" s="110">
        <f t="shared" si="44"/>
        <v>54000</v>
      </c>
      <c r="BG172" s="110">
        <f t="shared" si="45"/>
        <v>0</v>
      </c>
      <c r="BH172" s="110">
        <f t="shared" si="46"/>
        <v>0</v>
      </c>
      <c r="BI172" s="110">
        <f t="shared" si="47"/>
        <v>0</v>
      </c>
      <c r="BJ172" s="110">
        <f t="shared" si="48"/>
        <v>0</v>
      </c>
      <c r="BK172" s="15" t="s">
        <v>76</v>
      </c>
      <c r="BL172" s="110">
        <f t="shared" si="49"/>
        <v>54000</v>
      </c>
      <c r="BM172" s="15" t="s">
        <v>116</v>
      </c>
      <c r="BN172" s="109" t="s">
        <v>303</v>
      </c>
    </row>
    <row r="173" spans="1:66" s="2" customFormat="1" ht="24.2" customHeight="1">
      <c r="A173" s="26"/>
      <c r="B173" s="123"/>
      <c r="C173" s="182" t="s">
        <v>304</v>
      </c>
      <c r="D173" s="182" t="s">
        <v>110</v>
      </c>
      <c r="E173" s="183" t="s">
        <v>305</v>
      </c>
      <c r="F173" s="184" t="s">
        <v>306</v>
      </c>
      <c r="G173" s="185" t="s">
        <v>113</v>
      </c>
      <c r="H173" s="186">
        <v>30</v>
      </c>
      <c r="I173" s="187">
        <v>1080</v>
      </c>
      <c r="J173" s="187">
        <f>I173*'Rekapitulace stavby'!$AI$20</f>
        <v>1080</v>
      </c>
      <c r="K173" s="187">
        <f t="shared" si="40"/>
        <v>32400</v>
      </c>
      <c r="L173" s="103" t="s">
        <v>114</v>
      </c>
      <c r="M173" s="104"/>
      <c r="N173" s="105" t="s">
        <v>1</v>
      </c>
      <c r="O173" s="106" t="s">
        <v>33</v>
      </c>
      <c r="P173" s="107">
        <v>0</v>
      </c>
      <c r="Q173" s="107">
        <f t="shared" si="41"/>
        <v>0</v>
      </c>
      <c r="R173" s="107">
        <v>0</v>
      </c>
      <c r="S173" s="107">
        <f t="shared" si="42"/>
        <v>0</v>
      </c>
      <c r="T173" s="107">
        <v>0</v>
      </c>
      <c r="U173" s="108">
        <f t="shared" si="43"/>
        <v>0</v>
      </c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S173" s="109" t="s">
        <v>115</v>
      </c>
      <c r="AU173" s="109" t="s">
        <v>110</v>
      </c>
      <c r="AV173" s="109" t="s">
        <v>254</v>
      </c>
      <c r="AZ173" s="15" t="s">
        <v>108</v>
      </c>
      <c r="BF173" s="110">
        <f t="shared" si="44"/>
        <v>32400</v>
      </c>
      <c r="BG173" s="110">
        <f t="shared" si="45"/>
        <v>0</v>
      </c>
      <c r="BH173" s="110">
        <f t="shared" si="46"/>
        <v>0</v>
      </c>
      <c r="BI173" s="110">
        <f t="shared" si="47"/>
        <v>0</v>
      </c>
      <c r="BJ173" s="110">
        <f t="shared" si="48"/>
        <v>0</v>
      </c>
      <c r="BK173" s="15" t="s">
        <v>76</v>
      </c>
      <c r="BL173" s="110">
        <f t="shared" si="49"/>
        <v>32400</v>
      </c>
      <c r="BM173" s="15" t="s">
        <v>116</v>
      </c>
      <c r="BN173" s="109" t="s">
        <v>307</v>
      </c>
    </row>
    <row r="174" spans="1:66" s="2" customFormat="1" ht="24.2" customHeight="1">
      <c r="A174" s="26"/>
      <c r="B174" s="123"/>
      <c r="C174" s="182" t="s">
        <v>308</v>
      </c>
      <c r="D174" s="182" t="s">
        <v>110</v>
      </c>
      <c r="E174" s="183" t="s">
        <v>309</v>
      </c>
      <c r="F174" s="184" t="s">
        <v>310</v>
      </c>
      <c r="G174" s="185" t="s">
        <v>113</v>
      </c>
      <c r="H174" s="186">
        <v>50</v>
      </c>
      <c r="I174" s="187">
        <v>911</v>
      </c>
      <c r="J174" s="187">
        <f>I174*'Rekapitulace stavby'!$AI$20</f>
        <v>911</v>
      </c>
      <c r="K174" s="187">
        <f t="shared" si="40"/>
        <v>45550</v>
      </c>
      <c r="L174" s="103" t="s">
        <v>114</v>
      </c>
      <c r="M174" s="104"/>
      <c r="N174" s="105" t="s">
        <v>1</v>
      </c>
      <c r="O174" s="106" t="s">
        <v>33</v>
      </c>
      <c r="P174" s="107">
        <v>0</v>
      </c>
      <c r="Q174" s="107">
        <f t="shared" si="41"/>
        <v>0</v>
      </c>
      <c r="R174" s="107">
        <v>0</v>
      </c>
      <c r="S174" s="107">
        <f t="shared" si="42"/>
        <v>0</v>
      </c>
      <c r="T174" s="107">
        <v>0</v>
      </c>
      <c r="U174" s="108">
        <f t="shared" si="43"/>
        <v>0</v>
      </c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S174" s="109" t="s">
        <v>115</v>
      </c>
      <c r="AU174" s="109" t="s">
        <v>110</v>
      </c>
      <c r="AV174" s="109" t="s">
        <v>254</v>
      </c>
      <c r="AZ174" s="15" t="s">
        <v>108</v>
      </c>
      <c r="BF174" s="110">
        <f t="shared" si="44"/>
        <v>45550</v>
      </c>
      <c r="BG174" s="110">
        <f t="shared" si="45"/>
        <v>0</v>
      </c>
      <c r="BH174" s="110">
        <f t="shared" si="46"/>
        <v>0</v>
      </c>
      <c r="BI174" s="110">
        <f t="shared" si="47"/>
        <v>0</v>
      </c>
      <c r="BJ174" s="110">
        <f t="shared" si="48"/>
        <v>0</v>
      </c>
      <c r="BK174" s="15" t="s">
        <v>76</v>
      </c>
      <c r="BL174" s="110">
        <f t="shared" si="49"/>
        <v>45550</v>
      </c>
      <c r="BM174" s="15" t="s">
        <v>116</v>
      </c>
      <c r="BN174" s="109" t="s">
        <v>311</v>
      </c>
    </row>
    <row r="175" spans="1:66" s="2" customFormat="1" ht="24.2" customHeight="1">
      <c r="A175" s="26"/>
      <c r="B175" s="123"/>
      <c r="C175" s="182" t="s">
        <v>312</v>
      </c>
      <c r="D175" s="182" t="s">
        <v>110</v>
      </c>
      <c r="E175" s="183" t="s">
        <v>313</v>
      </c>
      <c r="F175" s="184" t="s">
        <v>314</v>
      </c>
      <c r="G175" s="185" t="s">
        <v>113</v>
      </c>
      <c r="H175" s="186">
        <v>30</v>
      </c>
      <c r="I175" s="187">
        <v>911</v>
      </c>
      <c r="J175" s="187">
        <f>I175*'Rekapitulace stavby'!$AI$20</f>
        <v>911</v>
      </c>
      <c r="K175" s="187">
        <f t="shared" si="40"/>
        <v>27330</v>
      </c>
      <c r="L175" s="103" t="s">
        <v>114</v>
      </c>
      <c r="M175" s="104"/>
      <c r="N175" s="105" t="s">
        <v>1</v>
      </c>
      <c r="O175" s="106" t="s">
        <v>33</v>
      </c>
      <c r="P175" s="107">
        <v>0</v>
      </c>
      <c r="Q175" s="107">
        <f t="shared" si="41"/>
        <v>0</v>
      </c>
      <c r="R175" s="107">
        <v>0</v>
      </c>
      <c r="S175" s="107">
        <f t="shared" si="42"/>
        <v>0</v>
      </c>
      <c r="T175" s="107">
        <v>0</v>
      </c>
      <c r="U175" s="108">
        <f t="shared" si="43"/>
        <v>0</v>
      </c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S175" s="109" t="s">
        <v>115</v>
      </c>
      <c r="AU175" s="109" t="s">
        <v>110</v>
      </c>
      <c r="AV175" s="109" t="s">
        <v>254</v>
      </c>
      <c r="AZ175" s="15" t="s">
        <v>108</v>
      </c>
      <c r="BF175" s="110">
        <f t="shared" si="44"/>
        <v>27330</v>
      </c>
      <c r="BG175" s="110">
        <f t="shared" si="45"/>
        <v>0</v>
      </c>
      <c r="BH175" s="110">
        <f t="shared" si="46"/>
        <v>0</v>
      </c>
      <c r="BI175" s="110">
        <f t="shared" si="47"/>
        <v>0</v>
      </c>
      <c r="BJ175" s="110">
        <f t="shared" si="48"/>
        <v>0</v>
      </c>
      <c r="BK175" s="15" t="s">
        <v>76</v>
      </c>
      <c r="BL175" s="110">
        <f t="shared" si="49"/>
        <v>27330</v>
      </c>
      <c r="BM175" s="15" t="s">
        <v>116</v>
      </c>
      <c r="BN175" s="109" t="s">
        <v>315</v>
      </c>
    </row>
    <row r="176" spans="1:66" s="2" customFormat="1" ht="24.2" customHeight="1">
      <c r="A176" s="26"/>
      <c r="B176" s="123"/>
      <c r="C176" s="182" t="s">
        <v>316</v>
      </c>
      <c r="D176" s="182" t="s">
        <v>110</v>
      </c>
      <c r="E176" s="183" t="s">
        <v>317</v>
      </c>
      <c r="F176" s="184" t="s">
        <v>318</v>
      </c>
      <c r="G176" s="185" t="s">
        <v>113</v>
      </c>
      <c r="H176" s="186">
        <v>50</v>
      </c>
      <c r="I176" s="187">
        <v>1080</v>
      </c>
      <c r="J176" s="187">
        <f>I176*'Rekapitulace stavby'!$AI$20</f>
        <v>1080</v>
      </c>
      <c r="K176" s="187">
        <f t="shared" si="40"/>
        <v>54000</v>
      </c>
      <c r="L176" s="103" t="s">
        <v>114</v>
      </c>
      <c r="M176" s="104"/>
      <c r="N176" s="105" t="s">
        <v>1</v>
      </c>
      <c r="O176" s="106" t="s">
        <v>33</v>
      </c>
      <c r="P176" s="107">
        <v>0</v>
      </c>
      <c r="Q176" s="107">
        <f t="shared" si="41"/>
        <v>0</v>
      </c>
      <c r="R176" s="107">
        <v>0</v>
      </c>
      <c r="S176" s="107">
        <f t="shared" si="42"/>
        <v>0</v>
      </c>
      <c r="T176" s="107">
        <v>0</v>
      </c>
      <c r="U176" s="108">
        <f t="shared" si="43"/>
        <v>0</v>
      </c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S176" s="109" t="s">
        <v>115</v>
      </c>
      <c r="AU176" s="109" t="s">
        <v>110</v>
      </c>
      <c r="AV176" s="109" t="s">
        <v>254</v>
      </c>
      <c r="AZ176" s="15" t="s">
        <v>108</v>
      </c>
      <c r="BF176" s="110">
        <f t="shared" si="44"/>
        <v>54000</v>
      </c>
      <c r="BG176" s="110">
        <f t="shared" si="45"/>
        <v>0</v>
      </c>
      <c r="BH176" s="110">
        <f t="shared" si="46"/>
        <v>0</v>
      </c>
      <c r="BI176" s="110">
        <f t="shared" si="47"/>
        <v>0</v>
      </c>
      <c r="BJ176" s="110">
        <f t="shared" si="48"/>
        <v>0</v>
      </c>
      <c r="BK176" s="15" t="s">
        <v>76</v>
      </c>
      <c r="BL176" s="110">
        <f t="shared" si="49"/>
        <v>54000</v>
      </c>
      <c r="BM176" s="15" t="s">
        <v>116</v>
      </c>
      <c r="BN176" s="109" t="s">
        <v>319</v>
      </c>
    </row>
    <row r="177" spans="1:66" s="2" customFormat="1" ht="24.2" customHeight="1">
      <c r="A177" s="26"/>
      <c r="B177" s="123"/>
      <c r="C177" s="182" t="s">
        <v>320</v>
      </c>
      <c r="D177" s="182" t="s">
        <v>110</v>
      </c>
      <c r="E177" s="183" t="s">
        <v>321</v>
      </c>
      <c r="F177" s="184" t="s">
        <v>322</v>
      </c>
      <c r="G177" s="185" t="s">
        <v>113</v>
      </c>
      <c r="H177" s="186">
        <v>20</v>
      </c>
      <c r="I177" s="187">
        <v>374</v>
      </c>
      <c r="J177" s="187">
        <f>I177*'Rekapitulace stavby'!$AI$20</f>
        <v>374</v>
      </c>
      <c r="K177" s="187">
        <f t="shared" si="40"/>
        <v>7480</v>
      </c>
      <c r="L177" s="103" t="s">
        <v>114</v>
      </c>
      <c r="M177" s="104"/>
      <c r="N177" s="105" t="s">
        <v>1</v>
      </c>
      <c r="O177" s="106" t="s">
        <v>33</v>
      </c>
      <c r="P177" s="107">
        <v>0</v>
      </c>
      <c r="Q177" s="107">
        <f t="shared" si="41"/>
        <v>0</v>
      </c>
      <c r="R177" s="107">
        <v>0</v>
      </c>
      <c r="S177" s="107">
        <f t="shared" si="42"/>
        <v>0</v>
      </c>
      <c r="T177" s="107">
        <v>0</v>
      </c>
      <c r="U177" s="108">
        <f t="shared" si="43"/>
        <v>0</v>
      </c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S177" s="109" t="s">
        <v>178</v>
      </c>
      <c r="AU177" s="109" t="s">
        <v>110</v>
      </c>
      <c r="AV177" s="109" t="s">
        <v>254</v>
      </c>
      <c r="AZ177" s="15" t="s">
        <v>108</v>
      </c>
      <c r="BF177" s="110">
        <f t="shared" si="44"/>
        <v>7480</v>
      </c>
      <c r="BG177" s="110">
        <f t="shared" si="45"/>
        <v>0</v>
      </c>
      <c r="BH177" s="110">
        <f t="shared" si="46"/>
        <v>0</v>
      </c>
      <c r="BI177" s="110">
        <f t="shared" si="47"/>
        <v>0</v>
      </c>
      <c r="BJ177" s="110">
        <f t="shared" si="48"/>
        <v>0</v>
      </c>
      <c r="BK177" s="15" t="s">
        <v>76</v>
      </c>
      <c r="BL177" s="110">
        <f t="shared" si="49"/>
        <v>7480</v>
      </c>
      <c r="BM177" s="15" t="s">
        <v>178</v>
      </c>
      <c r="BN177" s="109" t="s">
        <v>323</v>
      </c>
    </row>
    <row r="178" spans="1:66" s="2" customFormat="1" ht="24.2" customHeight="1">
      <c r="A178" s="26"/>
      <c r="B178" s="123"/>
      <c r="C178" s="182" t="s">
        <v>324</v>
      </c>
      <c r="D178" s="182" t="s">
        <v>110</v>
      </c>
      <c r="E178" s="183" t="s">
        <v>325</v>
      </c>
      <c r="F178" s="184" t="s">
        <v>326</v>
      </c>
      <c r="G178" s="185" t="s">
        <v>113</v>
      </c>
      <c r="H178" s="186">
        <v>20</v>
      </c>
      <c r="I178" s="187">
        <v>326</v>
      </c>
      <c r="J178" s="187">
        <f>I178*'Rekapitulace stavby'!$AI$20</f>
        <v>326</v>
      </c>
      <c r="K178" s="187">
        <f t="shared" si="40"/>
        <v>6520</v>
      </c>
      <c r="L178" s="103" t="s">
        <v>114</v>
      </c>
      <c r="M178" s="104"/>
      <c r="N178" s="105" t="s">
        <v>1</v>
      </c>
      <c r="O178" s="106" t="s">
        <v>33</v>
      </c>
      <c r="P178" s="107">
        <v>0</v>
      </c>
      <c r="Q178" s="107">
        <f t="shared" si="41"/>
        <v>0</v>
      </c>
      <c r="R178" s="107">
        <v>0</v>
      </c>
      <c r="S178" s="107">
        <f t="shared" si="42"/>
        <v>0</v>
      </c>
      <c r="T178" s="107">
        <v>0</v>
      </c>
      <c r="U178" s="108">
        <f t="shared" si="43"/>
        <v>0</v>
      </c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S178" s="109" t="s">
        <v>178</v>
      </c>
      <c r="AU178" s="109" t="s">
        <v>110</v>
      </c>
      <c r="AV178" s="109" t="s">
        <v>254</v>
      </c>
      <c r="AZ178" s="15" t="s">
        <v>108</v>
      </c>
      <c r="BF178" s="110">
        <f t="shared" si="44"/>
        <v>6520</v>
      </c>
      <c r="BG178" s="110">
        <f t="shared" si="45"/>
        <v>0</v>
      </c>
      <c r="BH178" s="110">
        <f t="shared" si="46"/>
        <v>0</v>
      </c>
      <c r="BI178" s="110">
        <f t="shared" si="47"/>
        <v>0</v>
      </c>
      <c r="BJ178" s="110">
        <f t="shared" si="48"/>
        <v>0</v>
      </c>
      <c r="BK178" s="15" t="s">
        <v>76</v>
      </c>
      <c r="BL178" s="110">
        <f t="shared" si="49"/>
        <v>6520</v>
      </c>
      <c r="BM178" s="15" t="s">
        <v>178</v>
      </c>
      <c r="BN178" s="109" t="s">
        <v>327</v>
      </c>
    </row>
    <row r="179" spans="1:66" s="2" customFormat="1" ht="24.2" customHeight="1">
      <c r="A179" s="26"/>
      <c r="B179" s="123"/>
      <c r="C179" s="182" t="s">
        <v>328</v>
      </c>
      <c r="D179" s="182" t="s">
        <v>110</v>
      </c>
      <c r="E179" s="183" t="s">
        <v>329</v>
      </c>
      <c r="F179" s="184" t="s">
        <v>330</v>
      </c>
      <c r="G179" s="185" t="s">
        <v>113</v>
      </c>
      <c r="H179" s="186">
        <v>20</v>
      </c>
      <c r="I179" s="187">
        <v>305</v>
      </c>
      <c r="J179" s="187">
        <f>I179*'Rekapitulace stavby'!$AI$20</f>
        <v>305</v>
      </c>
      <c r="K179" s="187">
        <f t="shared" si="40"/>
        <v>6100</v>
      </c>
      <c r="L179" s="103" t="s">
        <v>114</v>
      </c>
      <c r="M179" s="104"/>
      <c r="N179" s="105" t="s">
        <v>1</v>
      </c>
      <c r="O179" s="106" t="s">
        <v>33</v>
      </c>
      <c r="P179" s="107">
        <v>0</v>
      </c>
      <c r="Q179" s="107">
        <f t="shared" si="41"/>
        <v>0</v>
      </c>
      <c r="R179" s="107">
        <v>0</v>
      </c>
      <c r="S179" s="107">
        <f t="shared" si="42"/>
        <v>0</v>
      </c>
      <c r="T179" s="107">
        <v>0</v>
      </c>
      <c r="U179" s="108">
        <f t="shared" si="43"/>
        <v>0</v>
      </c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S179" s="109" t="s">
        <v>178</v>
      </c>
      <c r="AU179" s="109" t="s">
        <v>110</v>
      </c>
      <c r="AV179" s="109" t="s">
        <v>254</v>
      </c>
      <c r="AZ179" s="15" t="s">
        <v>108</v>
      </c>
      <c r="BF179" s="110">
        <f t="shared" si="44"/>
        <v>6100</v>
      </c>
      <c r="BG179" s="110">
        <f t="shared" si="45"/>
        <v>0</v>
      </c>
      <c r="BH179" s="110">
        <f t="shared" si="46"/>
        <v>0</v>
      </c>
      <c r="BI179" s="110">
        <f t="shared" si="47"/>
        <v>0</v>
      </c>
      <c r="BJ179" s="110">
        <f t="shared" si="48"/>
        <v>0</v>
      </c>
      <c r="BK179" s="15" t="s">
        <v>76</v>
      </c>
      <c r="BL179" s="110">
        <f t="shared" si="49"/>
        <v>6100</v>
      </c>
      <c r="BM179" s="15" t="s">
        <v>178</v>
      </c>
      <c r="BN179" s="109" t="s">
        <v>331</v>
      </c>
    </row>
    <row r="180" spans="1:66" s="2" customFormat="1" ht="24.2" customHeight="1">
      <c r="A180" s="26"/>
      <c r="B180" s="123"/>
      <c r="C180" s="182" t="s">
        <v>332</v>
      </c>
      <c r="D180" s="182" t="s">
        <v>110</v>
      </c>
      <c r="E180" s="183" t="s">
        <v>333</v>
      </c>
      <c r="F180" s="184" t="s">
        <v>334</v>
      </c>
      <c r="G180" s="185" t="s">
        <v>113</v>
      </c>
      <c r="H180" s="186">
        <v>20</v>
      </c>
      <c r="I180" s="187">
        <v>374</v>
      </c>
      <c r="J180" s="187">
        <f>I180*'Rekapitulace stavby'!$AI$20</f>
        <v>374</v>
      </c>
      <c r="K180" s="187">
        <f t="shared" si="40"/>
        <v>7480</v>
      </c>
      <c r="L180" s="103" t="s">
        <v>114</v>
      </c>
      <c r="M180" s="104"/>
      <c r="N180" s="105" t="s">
        <v>1</v>
      </c>
      <c r="O180" s="106" t="s">
        <v>33</v>
      </c>
      <c r="P180" s="107">
        <v>0</v>
      </c>
      <c r="Q180" s="107">
        <f t="shared" si="41"/>
        <v>0</v>
      </c>
      <c r="R180" s="107">
        <v>0</v>
      </c>
      <c r="S180" s="107">
        <f t="shared" si="42"/>
        <v>0</v>
      </c>
      <c r="T180" s="107">
        <v>0</v>
      </c>
      <c r="U180" s="108">
        <f t="shared" si="43"/>
        <v>0</v>
      </c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S180" s="109" t="s">
        <v>178</v>
      </c>
      <c r="AU180" s="109" t="s">
        <v>110</v>
      </c>
      <c r="AV180" s="109" t="s">
        <v>254</v>
      </c>
      <c r="AZ180" s="15" t="s">
        <v>108</v>
      </c>
      <c r="BF180" s="110">
        <f t="shared" si="44"/>
        <v>7480</v>
      </c>
      <c r="BG180" s="110">
        <f t="shared" si="45"/>
        <v>0</v>
      </c>
      <c r="BH180" s="110">
        <f t="shared" si="46"/>
        <v>0</v>
      </c>
      <c r="BI180" s="110">
        <f t="shared" si="47"/>
        <v>0</v>
      </c>
      <c r="BJ180" s="110">
        <f t="shared" si="48"/>
        <v>0</v>
      </c>
      <c r="BK180" s="15" t="s">
        <v>76</v>
      </c>
      <c r="BL180" s="110">
        <f t="shared" si="49"/>
        <v>7480</v>
      </c>
      <c r="BM180" s="15" t="s">
        <v>178</v>
      </c>
      <c r="BN180" s="109" t="s">
        <v>335</v>
      </c>
    </row>
    <row r="181" spans="1:66" s="2" customFormat="1" ht="24.2" customHeight="1">
      <c r="A181" s="26"/>
      <c r="B181" s="123"/>
      <c r="C181" s="182" t="s">
        <v>336</v>
      </c>
      <c r="D181" s="182" t="s">
        <v>110</v>
      </c>
      <c r="E181" s="183" t="s">
        <v>337</v>
      </c>
      <c r="F181" s="184" t="s">
        <v>338</v>
      </c>
      <c r="G181" s="185" t="s">
        <v>113</v>
      </c>
      <c r="H181" s="186">
        <v>20</v>
      </c>
      <c r="I181" s="187">
        <v>413</v>
      </c>
      <c r="J181" s="187">
        <f>I181*'Rekapitulace stavby'!$AI$20</f>
        <v>413</v>
      </c>
      <c r="K181" s="187">
        <f t="shared" si="40"/>
        <v>8260</v>
      </c>
      <c r="L181" s="103" t="s">
        <v>114</v>
      </c>
      <c r="M181" s="104"/>
      <c r="N181" s="105" t="s">
        <v>1</v>
      </c>
      <c r="O181" s="106" t="s">
        <v>33</v>
      </c>
      <c r="P181" s="107">
        <v>0</v>
      </c>
      <c r="Q181" s="107">
        <f t="shared" si="41"/>
        <v>0</v>
      </c>
      <c r="R181" s="107">
        <v>0</v>
      </c>
      <c r="S181" s="107">
        <f t="shared" si="42"/>
        <v>0</v>
      </c>
      <c r="T181" s="107">
        <v>0</v>
      </c>
      <c r="U181" s="108">
        <f t="shared" si="43"/>
        <v>0</v>
      </c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S181" s="109" t="s">
        <v>178</v>
      </c>
      <c r="AU181" s="109" t="s">
        <v>110</v>
      </c>
      <c r="AV181" s="109" t="s">
        <v>254</v>
      </c>
      <c r="AZ181" s="15" t="s">
        <v>108</v>
      </c>
      <c r="BF181" s="110">
        <f t="shared" si="44"/>
        <v>8260</v>
      </c>
      <c r="BG181" s="110">
        <f t="shared" si="45"/>
        <v>0</v>
      </c>
      <c r="BH181" s="110">
        <f t="shared" si="46"/>
        <v>0</v>
      </c>
      <c r="BI181" s="110">
        <f t="shared" si="47"/>
        <v>0</v>
      </c>
      <c r="BJ181" s="110">
        <f t="shared" si="48"/>
        <v>0</v>
      </c>
      <c r="BK181" s="15" t="s">
        <v>76</v>
      </c>
      <c r="BL181" s="110">
        <f t="shared" si="49"/>
        <v>8260</v>
      </c>
      <c r="BM181" s="15" t="s">
        <v>178</v>
      </c>
      <c r="BN181" s="109" t="s">
        <v>339</v>
      </c>
    </row>
    <row r="182" spans="1:66" s="2" customFormat="1" ht="24.2" customHeight="1">
      <c r="A182" s="26"/>
      <c r="B182" s="123"/>
      <c r="C182" s="182" t="s">
        <v>340</v>
      </c>
      <c r="D182" s="182" t="s">
        <v>110</v>
      </c>
      <c r="E182" s="183" t="s">
        <v>341</v>
      </c>
      <c r="F182" s="184" t="s">
        <v>342</v>
      </c>
      <c r="G182" s="185" t="s">
        <v>113</v>
      </c>
      <c r="H182" s="186">
        <v>20</v>
      </c>
      <c r="I182" s="187">
        <v>1170</v>
      </c>
      <c r="J182" s="187">
        <f>I182*'Rekapitulace stavby'!$AI$20</f>
        <v>1170</v>
      </c>
      <c r="K182" s="187">
        <f t="shared" si="40"/>
        <v>23400</v>
      </c>
      <c r="L182" s="103" t="s">
        <v>114</v>
      </c>
      <c r="M182" s="104"/>
      <c r="N182" s="105" t="s">
        <v>1</v>
      </c>
      <c r="O182" s="106" t="s">
        <v>33</v>
      </c>
      <c r="P182" s="107">
        <v>0</v>
      </c>
      <c r="Q182" s="107">
        <f t="shared" si="41"/>
        <v>0</v>
      </c>
      <c r="R182" s="107">
        <v>0</v>
      </c>
      <c r="S182" s="107">
        <f t="shared" si="42"/>
        <v>0</v>
      </c>
      <c r="T182" s="107">
        <v>0</v>
      </c>
      <c r="U182" s="108">
        <f t="shared" si="43"/>
        <v>0</v>
      </c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S182" s="109" t="s">
        <v>178</v>
      </c>
      <c r="AU182" s="109" t="s">
        <v>110</v>
      </c>
      <c r="AV182" s="109" t="s">
        <v>254</v>
      </c>
      <c r="AZ182" s="15" t="s">
        <v>108</v>
      </c>
      <c r="BF182" s="110">
        <f t="shared" si="44"/>
        <v>23400</v>
      </c>
      <c r="BG182" s="110">
        <f t="shared" si="45"/>
        <v>0</v>
      </c>
      <c r="BH182" s="110">
        <f t="shared" si="46"/>
        <v>0</v>
      </c>
      <c r="BI182" s="110">
        <f t="shared" si="47"/>
        <v>0</v>
      </c>
      <c r="BJ182" s="110">
        <f t="shared" si="48"/>
        <v>0</v>
      </c>
      <c r="BK182" s="15" t="s">
        <v>76</v>
      </c>
      <c r="BL182" s="110">
        <f t="shared" si="49"/>
        <v>23400</v>
      </c>
      <c r="BM182" s="15" t="s">
        <v>178</v>
      </c>
      <c r="BN182" s="109" t="s">
        <v>343</v>
      </c>
    </row>
    <row r="183" spans="1:66" s="2" customFormat="1" ht="24.2" customHeight="1">
      <c r="A183" s="26"/>
      <c r="B183" s="123"/>
      <c r="C183" s="182" t="s">
        <v>344</v>
      </c>
      <c r="D183" s="182" t="s">
        <v>110</v>
      </c>
      <c r="E183" s="183" t="s">
        <v>345</v>
      </c>
      <c r="F183" s="184" t="s">
        <v>346</v>
      </c>
      <c r="G183" s="185" t="s">
        <v>113</v>
      </c>
      <c r="H183" s="186">
        <v>20</v>
      </c>
      <c r="I183" s="187">
        <v>1170</v>
      </c>
      <c r="J183" s="187">
        <f>I183*'Rekapitulace stavby'!$AI$20</f>
        <v>1170</v>
      </c>
      <c r="K183" s="187">
        <f t="shared" si="40"/>
        <v>23400</v>
      </c>
      <c r="L183" s="103" t="s">
        <v>114</v>
      </c>
      <c r="M183" s="104"/>
      <c r="N183" s="105" t="s">
        <v>1</v>
      </c>
      <c r="O183" s="106" t="s">
        <v>33</v>
      </c>
      <c r="P183" s="107">
        <v>0</v>
      </c>
      <c r="Q183" s="107">
        <f t="shared" si="41"/>
        <v>0</v>
      </c>
      <c r="R183" s="107">
        <v>0</v>
      </c>
      <c r="S183" s="107">
        <f t="shared" si="42"/>
        <v>0</v>
      </c>
      <c r="T183" s="107">
        <v>0</v>
      </c>
      <c r="U183" s="108">
        <f t="shared" si="43"/>
        <v>0</v>
      </c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S183" s="109" t="s">
        <v>178</v>
      </c>
      <c r="AU183" s="109" t="s">
        <v>110</v>
      </c>
      <c r="AV183" s="109" t="s">
        <v>254</v>
      </c>
      <c r="AZ183" s="15" t="s">
        <v>108</v>
      </c>
      <c r="BF183" s="110">
        <f t="shared" si="44"/>
        <v>23400</v>
      </c>
      <c r="BG183" s="110">
        <f t="shared" si="45"/>
        <v>0</v>
      </c>
      <c r="BH183" s="110">
        <f t="shared" si="46"/>
        <v>0</v>
      </c>
      <c r="BI183" s="110">
        <f t="shared" si="47"/>
        <v>0</v>
      </c>
      <c r="BJ183" s="110">
        <f t="shared" si="48"/>
        <v>0</v>
      </c>
      <c r="BK183" s="15" t="s">
        <v>76</v>
      </c>
      <c r="BL183" s="110">
        <f t="shared" si="49"/>
        <v>23400</v>
      </c>
      <c r="BM183" s="15" t="s">
        <v>178</v>
      </c>
      <c r="BN183" s="109" t="s">
        <v>347</v>
      </c>
    </row>
    <row r="184" spans="1:66" s="2" customFormat="1" ht="24.2" customHeight="1">
      <c r="A184" s="26"/>
      <c r="B184" s="123"/>
      <c r="C184" s="182" t="s">
        <v>348</v>
      </c>
      <c r="D184" s="182" t="s">
        <v>110</v>
      </c>
      <c r="E184" s="183" t="s">
        <v>349</v>
      </c>
      <c r="F184" s="184" t="s">
        <v>350</v>
      </c>
      <c r="G184" s="185" t="s">
        <v>113</v>
      </c>
      <c r="H184" s="186">
        <v>20</v>
      </c>
      <c r="I184" s="187">
        <v>374</v>
      </c>
      <c r="J184" s="187">
        <f>I184*'Rekapitulace stavby'!$AI$20</f>
        <v>374</v>
      </c>
      <c r="K184" s="187">
        <f t="shared" si="40"/>
        <v>7480</v>
      </c>
      <c r="L184" s="103" t="s">
        <v>114</v>
      </c>
      <c r="M184" s="104"/>
      <c r="N184" s="105" t="s">
        <v>1</v>
      </c>
      <c r="O184" s="106" t="s">
        <v>33</v>
      </c>
      <c r="P184" s="107">
        <v>0</v>
      </c>
      <c r="Q184" s="107">
        <f t="shared" si="41"/>
        <v>0</v>
      </c>
      <c r="R184" s="107">
        <v>0</v>
      </c>
      <c r="S184" s="107">
        <f t="shared" si="42"/>
        <v>0</v>
      </c>
      <c r="T184" s="107">
        <v>0</v>
      </c>
      <c r="U184" s="108">
        <f t="shared" si="43"/>
        <v>0</v>
      </c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S184" s="109" t="s">
        <v>178</v>
      </c>
      <c r="AU184" s="109" t="s">
        <v>110</v>
      </c>
      <c r="AV184" s="109" t="s">
        <v>254</v>
      </c>
      <c r="AZ184" s="15" t="s">
        <v>108</v>
      </c>
      <c r="BF184" s="110">
        <f t="shared" si="44"/>
        <v>7480</v>
      </c>
      <c r="BG184" s="110">
        <f t="shared" si="45"/>
        <v>0</v>
      </c>
      <c r="BH184" s="110">
        <f t="shared" si="46"/>
        <v>0</v>
      </c>
      <c r="BI184" s="110">
        <f t="shared" si="47"/>
        <v>0</v>
      </c>
      <c r="BJ184" s="110">
        <f t="shared" si="48"/>
        <v>0</v>
      </c>
      <c r="BK184" s="15" t="s">
        <v>76</v>
      </c>
      <c r="BL184" s="110">
        <f t="shared" si="49"/>
        <v>7480</v>
      </c>
      <c r="BM184" s="15" t="s">
        <v>178</v>
      </c>
      <c r="BN184" s="109" t="s">
        <v>351</v>
      </c>
    </row>
    <row r="185" spans="1:66" s="2" customFormat="1" ht="24.2" customHeight="1">
      <c r="A185" s="26"/>
      <c r="B185" s="123"/>
      <c r="C185" s="182" t="s">
        <v>352</v>
      </c>
      <c r="D185" s="182" t="s">
        <v>110</v>
      </c>
      <c r="E185" s="183" t="s">
        <v>353</v>
      </c>
      <c r="F185" s="184" t="s">
        <v>354</v>
      </c>
      <c r="G185" s="185" t="s">
        <v>113</v>
      </c>
      <c r="H185" s="186">
        <v>20</v>
      </c>
      <c r="I185" s="187">
        <v>348</v>
      </c>
      <c r="J185" s="187">
        <f>I185*'Rekapitulace stavby'!$AI$20</f>
        <v>348</v>
      </c>
      <c r="K185" s="187">
        <f t="shared" si="40"/>
        <v>6960</v>
      </c>
      <c r="L185" s="103" t="s">
        <v>114</v>
      </c>
      <c r="M185" s="104"/>
      <c r="N185" s="105" t="s">
        <v>1</v>
      </c>
      <c r="O185" s="106" t="s">
        <v>33</v>
      </c>
      <c r="P185" s="107">
        <v>0</v>
      </c>
      <c r="Q185" s="107">
        <f t="shared" si="41"/>
        <v>0</v>
      </c>
      <c r="R185" s="107">
        <v>0</v>
      </c>
      <c r="S185" s="107">
        <f t="shared" si="42"/>
        <v>0</v>
      </c>
      <c r="T185" s="107">
        <v>0</v>
      </c>
      <c r="U185" s="108">
        <f t="shared" si="43"/>
        <v>0</v>
      </c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S185" s="109" t="s">
        <v>178</v>
      </c>
      <c r="AU185" s="109" t="s">
        <v>110</v>
      </c>
      <c r="AV185" s="109" t="s">
        <v>254</v>
      </c>
      <c r="AZ185" s="15" t="s">
        <v>108</v>
      </c>
      <c r="BF185" s="110">
        <f t="shared" si="44"/>
        <v>6960</v>
      </c>
      <c r="BG185" s="110">
        <f t="shared" si="45"/>
        <v>0</v>
      </c>
      <c r="BH185" s="110">
        <f t="shared" si="46"/>
        <v>0</v>
      </c>
      <c r="BI185" s="110">
        <f t="shared" si="47"/>
        <v>0</v>
      </c>
      <c r="BJ185" s="110">
        <f t="shared" si="48"/>
        <v>0</v>
      </c>
      <c r="BK185" s="15" t="s">
        <v>76</v>
      </c>
      <c r="BL185" s="110">
        <f t="shared" si="49"/>
        <v>6960</v>
      </c>
      <c r="BM185" s="15" t="s">
        <v>178</v>
      </c>
      <c r="BN185" s="109" t="s">
        <v>355</v>
      </c>
    </row>
    <row r="186" spans="1:66" s="2" customFormat="1" ht="24.2" customHeight="1">
      <c r="A186" s="26"/>
      <c r="B186" s="123"/>
      <c r="C186" s="182" t="s">
        <v>356</v>
      </c>
      <c r="D186" s="182" t="s">
        <v>110</v>
      </c>
      <c r="E186" s="183" t="s">
        <v>357</v>
      </c>
      <c r="F186" s="184" t="s">
        <v>358</v>
      </c>
      <c r="G186" s="185" t="s">
        <v>113</v>
      </c>
      <c r="H186" s="186">
        <v>50</v>
      </c>
      <c r="I186" s="187">
        <v>184</v>
      </c>
      <c r="J186" s="187">
        <f>I186*'Rekapitulace stavby'!$AI$20</f>
        <v>184</v>
      </c>
      <c r="K186" s="187">
        <f t="shared" si="40"/>
        <v>9200</v>
      </c>
      <c r="L186" s="103" t="s">
        <v>114</v>
      </c>
      <c r="M186" s="104"/>
      <c r="N186" s="105" t="s">
        <v>1</v>
      </c>
      <c r="O186" s="106" t="s">
        <v>33</v>
      </c>
      <c r="P186" s="107">
        <v>0</v>
      </c>
      <c r="Q186" s="107">
        <f t="shared" si="41"/>
        <v>0</v>
      </c>
      <c r="R186" s="107">
        <v>0</v>
      </c>
      <c r="S186" s="107">
        <f t="shared" si="42"/>
        <v>0</v>
      </c>
      <c r="T186" s="107">
        <v>0</v>
      </c>
      <c r="U186" s="108">
        <f t="shared" si="43"/>
        <v>0</v>
      </c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S186" s="109" t="s">
        <v>115</v>
      </c>
      <c r="AU186" s="109" t="s">
        <v>110</v>
      </c>
      <c r="AV186" s="109" t="s">
        <v>254</v>
      </c>
      <c r="AZ186" s="15" t="s">
        <v>108</v>
      </c>
      <c r="BF186" s="110">
        <f t="shared" si="44"/>
        <v>9200</v>
      </c>
      <c r="BG186" s="110">
        <f t="shared" si="45"/>
        <v>0</v>
      </c>
      <c r="BH186" s="110">
        <f t="shared" si="46"/>
        <v>0</v>
      </c>
      <c r="BI186" s="110">
        <f t="shared" si="47"/>
        <v>0</v>
      </c>
      <c r="BJ186" s="110">
        <f t="shared" si="48"/>
        <v>0</v>
      </c>
      <c r="BK186" s="15" t="s">
        <v>76</v>
      </c>
      <c r="BL186" s="110">
        <f t="shared" si="49"/>
        <v>9200</v>
      </c>
      <c r="BM186" s="15" t="s">
        <v>116</v>
      </c>
      <c r="BN186" s="109" t="s">
        <v>359</v>
      </c>
    </row>
    <row r="187" spans="1:66" s="2" customFormat="1" ht="24.2" customHeight="1">
      <c r="A187" s="26"/>
      <c r="B187" s="123"/>
      <c r="C187" s="182" t="s">
        <v>360</v>
      </c>
      <c r="D187" s="182" t="s">
        <v>110</v>
      </c>
      <c r="E187" s="183" t="s">
        <v>361</v>
      </c>
      <c r="F187" s="184" t="s">
        <v>362</v>
      </c>
      <c r="G187" s="185" t="s">
        <v>113</v>
      </c>
      <c r="H187" s="186">
        <v>30</v>
      </c>
      <c r="I187" s="187">
        <v>215</v>
      </c>
      <c r="J187" s="187">
        <f>I187*'Rekapitulace stavby'!$AI$20</f>
        <v>215</v>
      </c>
      <c r="K187" s="187">
        <f t="shared" si="40"/>
        <v>6450</v>
      </c>
      <c r="L187" s="103" t="s">
        <v>114</v>
      </c>
      <c r="M187" s="104"/>
      <c r="N187" s="105" t="s">
        <v>1</v>
      </c>
      <c r="O187" s="106" t="s">
        <v>33</v>
      </c>
      <c r="P187" s="107">
        <v>0</v>
      </c>
      <c r="Q187" s="107">
        <f t="shared" si="41"/>
        <v>0</v>
      </c>
      <c r="R187" s="107">
        <v>0</v>
      </c>
      <c r="S187" s="107">
        <f t="shared" si="42"/>
        <v>0</v>
      </c>
      <c r="T187" s="107">
        <v>0</v>
      </c>
      <c r="U187" s="108">
        <f t="shared" si="43"/>
        <v>0</v>
      </c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S187" s="109" t="s">
        <v>115</v>
      </c>
      <c r="AU187" s="109" t="s">
        <v>110</v>
      </c>
      <c r="AV187" s="109" t="s">
        <v>254</v>
      </c>
      <c r="AZ187" s="15" t="s">
        <v>108</v>
      </c>
      <c r="BF187" s="110">
        <f t="shared" si="44"/>
        <v>6450</v>
      </c>
      <c r="BG187" s="110">
        <f t="shared" si="45"/>
        <v>0</v>
      </c>
      <c r="BH187" s="110">
        <f t="shared" si="46"/>
        <v>0</v>
      </c>
      <c r="BI187" s="110">
        <f t="shared" si="47"/>
        <v>0</v>
      </c>
      <c r="BJ187" s="110">
        <f t="shared" si="48"/>
        <v>0</v>
      </c>
      <c r="BK187" s="15" t="s">
        <v>76</v>
      </c>
      <c r="BL187" s="110">
        <f t="shared" si="49"/>
        <v>6450</v>
      </c>
      <c r="BM187" s="15" t="s">
        <v>116</v>
      </c>
      <c r="BN187" s="109" t="s">
        <v>363</v>
      </c>
    </row>
    <row r="188" spans="1:66" s="2" customFormat="1" ht="24.2" customHeight="1">
      <c r="A188" s="26"/>
      <c r="B188" s="123"/>
      <c r="C188" s="182" t="s">
        <v>364</v>
      </c>
      <c r="D188" s="182" t="s">
        <v>110</v>
      </c>
      <c r="E188" s="183" t="s">
        <v>365</v>
      </c>
      <c r="F188" s="184" t="s">
        <v>366</v>
      </c>
      <c r="G188" s="185" t="s">
        <v>113</v>
      </c>
      <c r="H188" s="186">
        <v>500</v>
      </c>
      <c r="I188" s="187">
        <v>17.3</v>
      </c>
      <c r="J188" s="187">
        <f>I188*'Rekapitulace stavby'!$AI$20</f>
        <v>17.3</v>
      </c>
      <c r="K188" s="187">
        <f t="shared" si="40"/>
        <v>8650</v>
      </c>
      <c r="L188" s="103" t="s">
        <v>114</v>
      </c>
      <c r="M188" s="104"/>
      <c r="N188" s="105" t="s">
        <v>1</v>
      </c>
      <c r="O188" s="106" t="s">
        <v>33</v>
      </c>
      <c r="P188" s="107">
        <v>0</v>
      </c>
      <c r="Q188" s="107">
        <f t="shared" si="41"/>
        <v>0</v>
      </c>
      <c r="R188" s="107">
        <v>0</v>
      </c>
      <c r="S188" s="107">
        <f t="shared" si="42"/>
        <v>0</v>
      </c>
      <c r="T188" s="107">
        <v>0</v>
      </c>
      <c r="U188" s="108">
        <f t="shared" si="43"/>
        <v>0</v>
      </c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S188" s="109" t="s">
        <v>115</v>
      </c>
      <c r="AU188" s="109" t="s">
        <v>110</v>
      </c>
      <c r="AV188" s="109" t="s">
        <v>254</v>
      </c>
      <c r="AZ188" s="15" t="s">
        <v>108</v>
      </c>
      <c r="BF188" s="110">
        <f t="shared" si="44"/>
        <v>8650</v>
      </c>
      <c r="BG188" s="110">
        <f t="shared" si="45"/>
        <v>0</v>
      </c>
      <c r="BH188" s="110">
        <f t="shared" si="46"/>
        <v>0</v>
      </c>
      <c r="BI188" s="110">
        <f t="shared" si="47"/>
        <v>0</v>
      </c>
      <c r="BJ188" s="110">
        <f t="shared" si="48"/>
        <v>0</v>
      </c>
      <c r="BK188" s="15" t="s">
        <v>76</v>
      </c>
      <c r="BL188" s="110">
        <f t="shared" si="49"/>
        <v>8650</v>
      </c>
      <c r="BM188" s="15" t="s">
        <v>116</v>
      </c>
      <c r="BN188" s="109" t="s">
        <v>367</v>
      </c>
    </row>
    <row r="189" spans="1:66" s="2" customFormat="1" ht="33" customHeight="1">
      <c r="A189" s="26"/>
      <c r="B189" s="123"/>
      <c r="C189" s="182" t="s">
        <v>368</v>
      </c>
      <c r="D189" s="182" t="s">
        <v>110</v>
      </c>
      <c r="E189" s="183" t="s">
        <v>369</v>
      </c>
      <c r="F189" s="184" t="s">
        <v>370</v>
      </c>
      <c r="G189" s="185" t="s">
        <v>113</v>
      </c>
      <c r="H189" s="186">
        <v>160</v>
      </c>
      <c r="I189" s="187">
        <v>29.4</v>
      </c>
      <c r="J189" s="187">
        <f>I189*'Rekapitulace stavby'!$AI$20</f>
        <v>29.4</v>
      </c>
      <c r="K189" s="187">
        <f t="shared" si="40"/>
        <v>4704</v>
      </c>
      <c r="L189" s="103" t="s">
        <v>114</v>
      </c>
      <c r="M189" s="104"/>
      <c r="N189" s="105" t="s">
        <v>1</v>
      </c>
      <c r="O189" s="106" t="s">
        <v>33</v>
      </c>
      <c r="P189" s="107">
        <v>0</v>
      </c>
      <c r="Q189" s="107">
        <f t="shared" si="41"/>
        <v>0</v>
      </c>
      <c r="R189" s="107">
        <v>0</v>
      </c>
      <c r="S189" s="107">
        <f t="shared" si="42"/>
        <v>0</v>
      </c>
      <c r="T189" s="107">
        <v>0</v>
      </c>
      <c r="U189" s="108">
        <f t="shared" si="43"/>
        <v>0</v>
      </c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S189" s="109" t="s">
        <v>115</v>
      </c>
      <c r="AU189" s="109" t="s">
        <v>110</v>
      </c>
      <c r="AV189" s="109" t="s">
        <v>254</v>
      </c>
      <c r="AZ189" s="15" t="s">
        <v>108</v>
      </c>
      <c r="BF189" s="110">
        <f t="shared" si="44"/>
        <v>4704</v>
      </c>
      <c r="BG189" s="110">
        <f t="shared" si="45"/>
        <v>0</v>
      </c>
      <c r="BH189" s="110">
        <f t="shared" si="46"/>
        <v>0</v>
      </c>
      <c r="BI189" s="110">
        <f t="shared" si="47"/>
        <v>0</v>
      </c>
      <c r="BJ189" s="110">
        <f t="shared" si="48"/>
        <v>0</v>
      </c>
      <c r="BK189" s="15" t="s">
        <v>76</v>
      </c>
      <c r="BL189" s="110">
        <f t="shared" si="49"/>
        <v>4704</v>
      </c>
      <c r="BM189" s="15" t="s">
        <v>116</v>
      </c>
      <c r="BN189" s="109" t="s">
        <v>371</v>
      </c>
    </row>
    <row r="190" spans="1:66" s="12" customFormat="1" ht="20.85" customHeight="1">
      <c r="B190" s="177"/>
      <c r="C190" s="178"/>
      <c r="D190" s="179" t="s">
        <v>67</v>
      </c>
      <c r="E190" s="188" t="s">
        <v>110</v>
      </c>
      <c r="F190" s="188" t="s">
        <v>372</v>
      </c>
      <c r="G190" s="178"/>
      <c r="H190" s="178"/>
      <c r="I190" s="178"/>
      <c r="J190" s="187"/>
      <c r="K190" s="189">
        <f>BL190</f>
        <v>3335800</v>
      </c>
      <c r="M190" s="95"/>
      <c r="N190" s="97"/>
      <c r="O190" s="98"/>
      <c r="P190" s="98"/>
      <c r="Q190" s="99">
        <f>SUM(Q191:Q202)</f>
        <v>0</v>
      </c>
      <c r="R190" s="98"/>
      <c r="S190" s="99">
        <f>SUM(S191:S202)</f>
        <v>0</v>
      </c>
      <c r="T190" s="98"/>
      <c r="U190" s="100">
        <f>SUM(U191:U202)</f>
        <v>0</v>
      </c>
      <c r="AS190" s="96" t="s">
        <v>76</v>
      </c>
      <c r="AU190" s="101" t="s">
        <v>67</v>
      </c>
      <c r="AV190" s="101" t="s">
        <v>78</v>
      </c>
      <c r="AZ190" s="96" t="s">
        <v>108</v>
      </c>
      <c r="BL190" s="102">
        <f>SUM(BL191:BL202)</f>
        <v>3335800</v>
      </c>
    </row>
    <row r="191" spans="1:66" s="2" customFormat="1" ht="66.75" customHeight="1">
      <c r="A191" s="26"/>
      <c r="B191" s="123"/>
      <c r="C191" s="182" t="s">
        <v>76</v>
      </c>
      <c r="D191" s="182" t="s">
        <v>110</v>
      </c>
      <c r="E191" s="183" t="s">
        <v>373</v>
      </c>
      <c r="F191" s="184" t="s">
        <v>374</v>
      </c>
      <c r="G191" s="185" t="s">
        <v>113</v>
      </c>
      <c r="H191" s="186">
        <v>30</v>
      </c>
      <c r="I191" s="187">
        <v>14700</v>
      </c>
      <c r="J191" s="187">
        <f>I191*'Rekapitulace stavby'!$AI$20</f>
        <v>14700</v>
      </c>
      <c r="K191" s="187">
        <f>ROUND(J191*H191,2)</f>
        <v>441000</v>
      </c>
      <c r="L191" s="103" t="s">
        <v>114</v>
      </c>
      <c r="M191" s="104"/>
      <c r="N191" s="105" t="s">
        <v>1</v>
      </c>
      <c r="O191" s="106" t="s">
        <v>33</v>
      </c>
      <c r="P191" s="107">
        <v>0</v>
      </c>
      <c r="Q191" s="107">
        <f>P191*H191</f>
        <v>0</v>
      </c>
      <c r="R191" s="107">
        <v>0</v>
      </c>
      <c r="S191" s="107">
        <f>R191*H191</f>
        <v>0</v>
      </c>
      <c r="T191" s="107">
        <v>0</v>
      </c>
      <c r="U191" s="108">
        <f>T191*H191</f>
        <v>0</v>
      </c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S191" s="109" t="s">
        <v>165</v>
      </c>
      <c r="AU191" s="109" t="s">
        <v>110</v>
      </c>
      <c r="AV191" s="109" t="s">
        <v>197</v>
      </c>
      <c r="AZ191" s="15" t="s">
        <v>108</v>
      </c>
      <c r="BF191" s="110">
        <f>IF(O191="základní",K191,0)</f>
        <v>441000</v>
      </c>
      <c r="BG191" s="110">
        <f>IF(O191="snížená",K191,0)</f>
        <v>0</v>
      </c>
      <c r="BH191" s="110">
        <f>IF(O191="zákl. přenesená",K191,0)</f>
        <v>0</v>
      </c>
      <c r="BI191" s="110">
        <f>IF(O191="sníž. přenesená",K191,0)</f>
        <v>0</v>
      </c>
      <c r="BJ191" s="110">
        <f>IF(O191="nulová",K191,0)</f>
        <v>0</v>
      </c>
      <c r="BK191" s="15" t="s">
        <v>76</v>
      </c>
      <c r="BL191" s="110">
        <f>ROUND(J191*H191,2)</f>
        <v>441000</v>
      </c>
      <c r="BM191" s="15" t="s">
        <v>165</v>
      </c>
      <c r="BN191" s="109" t="s">
        <v>375</v>
      </c>
    </row>
    <row r="192" spans="1:66" s="2" customFormat="1" ht="66.75" customHeight="1">
      <c r="A192" s="26"/>
      <c r="B192" s="123"/>
      <c r="C192" s="182" t="s">
        <v>78</v>
      </c>
      <c r="D192" s="182" t="s">
        <v>110</v>
      </c>
      <c r="E192" s="183" t="s">
        <v>376</v>
      </c>
      <c r="F192" s="184" t="s">
        <v>377</v>
      </c>
      <c r="G192" s="185" t="s">
        <v>113</v>
      </c>
      <c r="H192" s="186">
        <v>30</v>
      </c>
      <c r="I192" s="187">
        <v>17300</v>
      </c>
      <c r="J192" s="187">
        <f>I192*'Rekapitulace stavby'!$AI$20</f>
        <v>17300</v>
      </c>
      <c r="K192" s="187">
        <f>ROUND(J192*H192,2)</f>
        <v>519000</v>
      </c>
      <c r="L192" s="103" t="s">
        <v>114</v>
      </c>
      <c r="M192" s="104"/>
      <c r="N192" s="105" t="s">
        <v>1</v>
      </c>
      <c r="O192" s="106" t="s">
        <v>33</v>
      </c>
      <c r="P192" s="107">
        <v>0</v>
      </c>
      <c r="Q192" s="107">
        <f>P192*H192</f>
        <v>0</v>
      </c>
      <c r="R192" s="107">
        <v>0</v>
      </c>
      <c r="S192" s="107">
        <f>R192*H192</f>
        <v>0</v>
      </c>
      <c r="T192" s="107">
        <v>0</v>
      </c>
      <c r="U192" s="108">
        <f>T192*H192</f>
        <v>0</v>
      </c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S192" s="109" t="s">
        <v>165</v>
      </c>
      <c r="AU192" s="109" t="s">
        <v>110</v>
      </c>
      <c r="AV192" s="109" t="s">
        <v>197</v>
      </c>
      <c r="AZ192" s="15" t="s">
        <v>108</v>
      </c>
      <c r="BF192" s="110">
        <f>IF(O192="základní",K192,0)</f>
        <v>519000</v>
      </c>
      <c r="BG192" s="110">
        <f>IF(O192="snížená",K192,0)</f>
        <v>0</v>
      </c>
      <c r="BH192" s="110">
        <f>IF(O192="zákl. přenesená",K192,0)</f>
        <v>0</v>
      </c>
      <c r="BI192" s="110">
        <f>IF(O192="sníž. přenesená",K192,0)</f>
        <v>0</v>
      </c>
      <c r="BJ192" s="110">
        <f>IF(O192="nulová",K192,0)</f>
        <v>0</v>
      </c>
      <c r="BK192" s="15" t="s">
        <v>76</v>
      </c>
      <c r="BL192" s="110">
        <f>ROUND(J192*H192,2)</f>
        <v>519000</v>
      </c>
      <c r="BM192" s="15" t="s">
        <v>165</v>
      </c>
      <c r="BN192" s="109" t="s">
        <v>378</v>
      </c>
    </row>
    <row r="193" spans="1:66" s="2" customFormat="1" ht="66.75" customHeight="1">
      <c r="A193" s="26"/>
      <c r="B193" s="123"/>
      <c r="C193" s="182" t="s">
        <v>197</v>
      </c>
      <c r="D193" s="182" t="s">
        <v>110</v>
      </c>
      <c r="E193" s="183" t="s">
        <v>379</v>
      </c>
      <c r="F193" s="184" t="s">
        <v>380</v>
      </c>
      <c r="G193" s="185" t="s">
        <v>113</v>
      </c>
      <c r="H193" s="186">
        <v>20</v>
      </c>
      <c r="I193" s="187">
        <v>16300</v>
      </c>
      <c r="J193" s="187">
        <f>I193*'Rekapitulace stavby'!$AI$20</f>
        <v>16300</v>
      </c>
      <c r="K193" s="187">
        <f>ROUND(J193*H193,2)</f>
        <v>326000</v>
      </c>
      <c r="L193" s="103" t="s">
        <v>114</v>
      </c>
      <c r="M193" s="104"/>
      <c r="N193" s="105" t="s">
        <v>1</v>
      </c>
      <c r="O193" s="106" t="s">
        <v>33</v>
      </c>
      <c r="P193" s="107">
        <v>0</v>
      </c>
      <c r="Q193" s="107">
        <f>P193*H193</f>
        <v>0</v>
      </c>
      <c r="R193" s="107">
        <v>0</v>
      </c>
      <c r="S193" s="107">
        <f>R193*H193</f>
        <v>0</v>
      </c>
      <c r="T193" s="107">
        <v>0</v>
      </c>
      <c r="U193" s="108">
        <f>T193*H193</f>
        <v>0</v>
      </c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S193" s="109" t="s">
        <v>115</v>
      </c>
      <c r="AU193" s="109" t="s">
        <v>110</v>
      </c>
      <c r="AV193" s="109" t="s">
        <v>197</v>
      </c>
      <c r="AZ193" s="15" t="s">
        <v>108</v>
      </c>
      <c r="BF193" s="110">
        <f>IF(O193="základní",K193,0)</f>
        <v>326000</v>
      </c>
      <c r="BG193" s="110">
        <f>IF(O193="snížená",K193,0)</f>
        <v>0</v>
      </c>
      <c r="BH193" s="110">
        <f>IF(O193="zákl. přenesená",K193,0)</f>
        <v>0</v>
      </c>
      <c r="BI193" s="110">
        <f>IF(O193="sníž. přenesená",K193,0)</f>
        <v>0</v>
      </c>
      <c r="BJ193" s="110">
        <f>IF(O193="nulová",K193,0)</f>
        <v>0</v>
      </c>
      <c r="BK193" s="15" t="s">
        <v>76</v>
      </c>
      <c r="BL193" s="110">
        <f>ROUND(J193*H193,2)</f>
        <v>326000</v>
      </c>
      <c r="BM193" s="15" t="s">
        <v>116</v>
      </c>
      <c r="BN193" s="109" t="s">
        <v>381</v>
      </c>
    </row>
    <row r="194" spans="1:66" s="2" customFormat="1" ht="66.75" customHeight="1">
      <c r="A194" s="26"/>
      <c r="B194" s="123"/>
      <c r="C194" s="182" t="s">
        <v>116</v>
      </c>
      <c r="D194" s="182" t="s">
        <v>110</v>
      </c>
      <c r="E194" s="183" t="s">
        <v>382</v>
      </c>
      <c r="F194" s="184" t="s">
        <v>383</v>
      </c>
      <c r="G194" s="185" t="s">
        <v>113</v>
      </c>
      <c r="H194" s="186">
        <v>20</v>
      </c>
      <c r="I194" s="187">
        <v>16100</v>
      </c>
      <c r="J194" s="187">
        <f>I194*'Rekapitulace stavby'!$AI$20</f>
        <v>16100</v>
      </c>
      <c r="K194" s="187">
        <f>ROUND(J194*H194,2)</f>
        <v>322000</v>
      </c>
      <c r="L194" s="103" t="s">
        <v>114</v>
      </c>
      <c r="M194" s="104"/>
      <c r="N194" s="105" t="s">
        <v>1</v>
      </c>
      <c r="O194" s="106" t="s">
        <v>33</v>
      </c>
      <c r="P194" s="107">
        <v>0</v>
      </c>
      <c r="Q194" s="107">
        <f>P194*H194</f>
        <v>0</v>
      </c>
      <c r="R194" s="107">
        <v>0</v>
      </c>
      <c r="S194" s="107">
        <f>R194*H194</f>
        <v>0</v>
      </c>
      <c r="T194" s="107">
        <v>0</v>
      </c>
      <c r="U194" s="108">
        <f>T194*H194</f>
        <v>0</v>
      </c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S194" s="109" t="s">
        <v>165</v>
      </c>
      <c r="AU194" s="109" t="s">
        <v>110</v>
      </c>
      <c r="AV194" s="109" t="s">
        <v>197</v>
      </c>
      <c r="AZ194" s="15" t="s">
        <v>108</v>
      </c>
      <c r="BF194" s="110">
        <f>IF(O194="základní",K194,0)</f>
        <v>322000</v>
      </c>
      <c r="BG194" s="110">
        <f>IF(O194="snížená",K194,0)</f>
        <v>0</v>
      </c>
      <c r="BH194" s="110">
        <f>IF(O194="zákl. přenesená",K194,0)</f>
        <v>0</v>
      </c>
      <c r="BI194" s="110">
        <f>IF(O194="sníž. přenesená",K194,0)</f>
        <v>0</v>
      </c>
      <c r="BJ194" s="110">
        <f>IF(O194="nulová",K194,0)</f>
        <v>0</v>
      </c>
      <c r="BK194" s="15" t="s">
        <v>76</v>
      </c>
      <c r="BL194" s="110">
        <f>ROUND(J194*H194,2)</f>
        <v>322000</v>
      </c>
      <c r="BM194" s="15" t="s">
        <v>165</v>
      </c>
      <c r="BN194" s="109" t="s">
        <v>384</v>
      </c>
    </row>
    <row r="195" spans="1:66" s="2" customFormat="1" ht="66.75" customHeight="1">
      <c r="A195" s="26"/>
      <c r="B195" s="123"/>
      <c r="C195" s="182" t="s">
        <v>254</v>
      </c>
      <c r="D195" s="182" t="s">
        <v>110</v>
      </c>
      <c r="E195" s="183" t="s">
        <v>385</v>
      </c>
      <c r="F195" s="184" t="s">
        <v>386</v>
      </c>
      <c r="G195" s="185" t="s">
        <v>113</v>
      </c>
      <c r="H195" s="186">
        <v>20</v>
      </c>
      <c r="I195" s="187">
        <v>22300</v>
      </c>
      <c r="J195" s="187">
        <f>I195*'Rekapitulace stavby'!$AI$20</f>
        <v>22300</v>
      </c>
      <c r="K195" s="187">
        <f t="shared" ref="K195:K202" si="50">ROUND(J195*H195,2)</f>
        <v>446000</v>
      </c>
      <c r="L195" s="103" t="s">
        <v>114</v>
      </c>
      <c r="M195" s="104"/>
      <c r="N195" s="105" t="s">
        <v>1</v>
      </c>
      <c r="O195" s="106" t="s">
        <v>33</v>
      </c>
      <c r="P195" s="107">
        <v>0</v>
      </c>
      <c r="Q195" s="107">
        <f t="shared" ref="Q195:Q202" si="51">P195*H195</f>
        <v>0</v>
      </c>
      <c r="R195" s="107">
        <v>0</v>
      </c>
      <c r="S195" s="107">
        <f t="shared" ref="S195:S202" si="52">R195*H195</f>
        <v>0</v>
      </c>
      <c r="T195" s="107">
        <v>0</v>
      </c>
      <c r="U195" s="108">
        <f t="shared" ref="U195:U202" si="53">T195*H195</f>
        <v>0</v>
      </c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S195" s="109" t="s">
        <v>115</v>
      </c>
      <c r="AU195" s="109" t="s">
        <v>110</v>
      </c>
      <c r="AV195" s="109" t="s">
        <v>197</v>
      </c>
      <c r="AZ195" s="15" t="s">
        <v>108</v>
      </c>
      <c r="BF195" s="110">
        <f t="shared" ref="BF195:BF202" si="54">IF(O195="základní",K195,0)</f>
        <v>446000</v>
      </c>
      <c r="BG195" s="110">
        <f t="shared" ref="BG195:BG202" si="55">IF(O195="snížená",K195,0)</f>
        <v>0</v>
      </c>
      <c r="BH195" s="110">
        <f t="shared" ref="BH195:BH202" si="56">IF(O195="zákl. přenesená",K195,0)</f>
        <v>0</v>
      </c>
      <c r="BI195" s="110">
        <f t="shared" ref="BI195:BI202" si="57">IF(O195="sníž. přenesená",K195,0)</f>
        <v>0</v>
      </c>
      <c r="BJ195" s="110">
        <f t="shared" ref="BJ195:BJ202" si="58">IF(O195="nulová",K195,0)</f>
        <v>0</v>
      </c>
      <c r="BK195" s="15" t="s">
        <v>76</v>
      </c>
      <c r="BL195" s="110">
        <f t="shared" ref="BL195:BL202" si="59">ROUND(J195*H195,2)</f>
        <v>446000</v>
      </c>
      <c r="BM195" s="15" t="s">
        <v>116</v>
      </c>
      <c r="BN195" s="109" t="s">
        <v>387</v>
      </c>
    </row>
    <row r="196" spans="1:66" s="2" customFormat="1" ht="66.75" customHeight="1">
      <c r="A196" s="26"/>
      <c r="B196" s="123"/>
      <c r="C196" s="182" t="s">
        <v>388</v>
      </c>
      <c r="D196" s="182" t="s">
        <v>110</v>
      </c>
      <c r="E196" s="183" t="s">
        <v>389</v>
      </c>
      <c r="F196" s="184" t="s">
        <v>390</v>
      </c>
      <c r="G196" s="185" t="s">
        <v>113</v>
      </c>
      <c r="H196" s="186">
        <v>20</v>
      </c>
      <c r="I196" s="187">
        <v>29700</v>
      </c>
      <c r="J196" s="187">
        <f>I196*'Rekapitulace stavby'!$AI$20</f>
        <v>29700</v>
      </c>
      <c r="K196" s="187">
        <f t="shared" si="50"/>
        <v>594000</v>
      </c>
      <c r="L196" s="103" t="s">
        <v>114</v>
      </c>
      <c r="M196" s="104"/>
      <c r="N196" s="105" t="s">
        <v>1</v>
      </c>
      <c r="O196" s="106" t="s">
        <v>33</v>
      </c>
      <c r="P196" s="107">
        <v>0</v>
      </c>
      <c r="Q196" s="107">
        <f t="shared" si="51"/>
        <v>0</v>
      </c>
      <c r="R196" s="107">
        <v>0</v>
      </c>
      <c r="S196" s="107">
        <f t="shared" si="52"/>
        <v>0</v>
      </c>
      <c r="T196" s="107">
        <v>0</v>
      </c>
      <c r="U196" s="108">
        <f t="shared" si="53"/>
        <v>0</v>
      </c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S196" s="109" t="s">
        <v>115</v>
      </c>
      <c r="AU196" s="109" t="s">
        <v>110</v>
      </c>
      <c r="AV196" s="109" t="s">
        <v>197</v>
      </c>
      <c r="AZ196" s="15" t="s">
        <v>108</v>
      </c>
      <c r="BF196" s="110">
        <f t="shared" si="54"/>
        <v>594000</v>
      </c>
      <c r="BG196" s="110">
        <f t="shared" si="55"/>
        <v>0</v>
      </c>
      <c r="BH196" s="110">
        <f t="shared" si="56"/>
        <v>0</v>
      </c>
      <c r="BI196" s="110">
        <f t="shared" si="57"/>
        <v>0</v>
      </c>
      <c r="BJ196" s="110">
        <f t="shared" si="58"/>
        <v>0</v>
      </c>
      <c r="BK196" s="15" t="s">
        <v>76</v>
      </c>
      <c r="BL196" s="110">
        <f t="shared" si="59"/>
        <v>594000</v>
      </c>
      <c r="BM196" s="15" t="s">
        <v>116</v>
      </c>
      <c r="BN196" s="109" t="s">
        <v>391</v>
      </c>
    </row>
    <row r="197" spans="1:66" s="2" customFormat="1" ht="66.75" customHeight="1">
      <c r="A197" s="26"/>
      <c r="B197" s="123"/>
      <c r="C197" s="182" t="s">
        <v>392</v>
      </c>
      <c r="D197" s="182" t="s">
        <v>110</v>
      </c>
      <c r="E197" s="183" t="s">
        <v>393</v>
      </c>
      <c r="F197" s="184" t="s">
        <v>394</v>
      </c>
      <c r="G197" s="185" t="s">
        <v>113</v>
      </c>
      <c r="H197" s="186">
        <v>2</v>
      </c>
      <c r="I197" s="187">
        <v>29700</v>
      </c>
      <c r="J197" s="187">
        <f>I197*'Rekapitulace stavby'!$AI$20</f>
        <v>29700</v>
      </c>
      <c r="K197" s="187">
        <f t="shared" si="50"/>
        <v>59400</v>
      </c>
      <c r="L197" s="103" t="s">
        <v>114</v>
      </c>
      <c r="M197" s="104"/>
      <c r="N197" s="105" t="s">
        <v>1</v>
      </c>
      <c r="O197" s="106" t="s">
        <v>33</v>
      </c>
      <c r="P197" s="107">
        <v>0</v>
      </c>
      <c r="Q197" s="107">
        <f t="shared" si="51"/>
        <v>0</v>
      </c>
      <c r="R197" s="107">
        <v>0</v>
      </c>
      <c r="S197" s="107">
        <f t="shared" si="52"/>
        <v>0</v>
      </c>
      <c r="T197" s="107">
        <v>0</v>
      </c>
      <c r="U197" s="108">
        <f t="shared" si="53"/>
        <v>0</v>
      </c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S197" s="109" t="s">
        <v>115</v>
      </c>
      <c r="AU197" s="109" t="s">
        <v>110</v>
      </c>
      <c r="AV197" s="109" t="s">
        <v>197</v>
      </c>
      <c r="AZ197" s="15" t="s">
        <v>108</v>
      </c>
      <c r="BF197" s="110">
        <f t="shared" si="54"/>
        <v>59400</v>
      </c>
      <c r="BG197" s="110">
        <f t="shared" si="55"/>
        <v>0</v>
      </c>
      <c r="BH197" s="110">
        <f t="shared" si="56"/>
        <v>0</v>
      </c>
      <c r="BI197" s="110">
        <f t="shared" si="57"/>
        <v>0</v>
      </c>
      <c r="BJ197" s="110">
        <f t="shared" si="58"/>
        <v>0</v>
      </c>
      <c r="BK197" s="15" t="s">
        <v>76</v>
      </c>
      <c r="BL197" s="110">
        <f t="shared" si="59"/>
        <v>59400</v>
      </c>
      <c r="BM197" s="15" t="s">
        <v>116</v>
      </c>
      <c r="BN197" s="109" t="s">
        <v>395</v>
      </c>
    </row>
    <row r="198" spans="1:66" s="2" customFormat="1" ht="49.15" customHeight="1">
      <c r="A198" s="26"/>
      <c r="B198" s="123"/>
      <c r="C198" s="182" t="s">
        <v>396</v>
      </c>
      <c r="D198" s="182" t="s">
        <v>110</v>
      </c>
      <c r="E198" s="183" t="s">
        <v>397</v>
      </c>
      <c r="F198" s="184" t="s">
        <v>398</v>
      </c>
      <c r="G198" s="185" t="s">
        <v>113</v>
      </c>
      <c r="H198" s="186">
        <v>2</v>
      </c>
      <c r="I198" s="187">
        <v>40200</v>
      </c>
      <c r="J198" s="187">
        <f>I198*'Rekapitulace stavby'!$AI$20</f>
        <v>40200</v>
      </c>
      <c r="K198" s="187">
        <f t="shared" si="50"/>
        <v>80400</v>
      </c>
      <c r="L198" s="103" t="s">
        <v>114</v>
      </c>
      <c r="M198" s="104"/>
      <c r="N198" s="105" t="s">
        <v>1</v>
      </c>
      <c r="O198" s="106" t="s">
        <v>33</v>
      </c>
      <c r="P198" s="107">
        <v>0</v>
      </c>
      <c r="Q198" s="107">
        <f t="shared" si="51"/>
        <v>0</v>
      </c>
      <c r="R198" s="107">
        <v>0</v>
      </c>
      <c r="S198" s="107">
        <f t="shared" si="52"/>
        <v>0</v>
      </c>
      <c r="T198" s="107">
        <v>0</v>
      </c>
      <c r="U198" s="108">
        <f t="shared" si="53"/>
        <v>0</v>
      </c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S198" s="109" t="s">
        <v>165</v>
      </c>
      <c r="AU198" s="109" t="s">
        <v>110</v>
      </c>
      <c r="AV198" s="109" t="s">
        <v>197</v>
      </c>
      <c r="AZ198" s="15" t="s">
        <v>108</v>
      </c>
      <c r="BF198" s="110">
        <f t="shared" si="54"/>
        <v>80400</v>
      </c>
      <c r="BG198" s="110">
        <f t="shared" si="55"/>
        <v>0</v>
      </c>
      <c r="BH198" s="110">
        <f t="shared" si="56"/>
        <v>0</v>
      </c>
      <c r="BI198" s="110">
        <f t="shared" si="57"/>
        <v>0</v>
      </c>
      <c r="BJ198" s="110">
        <f t="shared" si="58"/>
        <v>0</v>
      </c>
      <c r="BK198" s="15" t="s">
        <v>76</v>
      </c>
      <c r="BL198" s="110">
        <f t="shared" si="59"/>
        <v>80400</v>
      </c>
      <c r="BM198" s="15" t="s">
        <v>165</v>
      </c>
      <c r="BN198" s="109" t="s">
        <v>399</v>
      </c>
    </row>
    <row r="199" spans="1:66" s="2" customFormat="1" ht="55.5" customHeight="1">
      <c r="A199" s="26"/>
      <c r="B199" s="123"/>
      <c r="C199" s="182" t="s">
        <v>400</v>
      </c>
      <c r="D199" s="182" t="s">
        <v>110</v>
      </c>
      <c r="E199" s="183" t="s">
        <v>401</v>
      </c>
      <c r="F199" s="184" t="s">
        <v>402</v>
      </c>
      <c r="G199" s="185" t="s">
        <v>113</v>
      </c>
      <c r="H199" s="186">
        <v>2</v>
      </c>
      <c r="I199" s="187">
        <v>51300</v>
      </c>
      <c r="J199" s="187">
        <f>I199*'Rekapitulace stavby'!$AI$20</f>
        <v>51300</v>
      </c>
      <c r="K199" s="187">
        <f t="shared" si="50"/>
        <v>102600</v>
      </c>
      <c r="L199" s="103" t="s">
        <v>114</v>
      </c>
      <c r="M199" s="104"/>
      <c r="N199" s="105" t="s">
        <v>1</v>
      </c>
      <c r="O199" s="106" t="s">
        <v>33</v>
      </c>
      <c r="P199" s="107">
        <v>0</v>
      </c>
      <c r="Q199" s="107">
        <f t="shared" si="51"/>
        <v>0</v>
      </c>
      <c r="R199" s="107">
        <v>0</v>
      </c>
      <c r="S199" s="107">
        <f t="shared" si="52"/>
        <v>0</v>
      </c>
      <c r="T199" s="107">
        <v>0</v>
      </c>
      <c r="U199" s="108">
        <f t="shared" si="53"/>
        <v>0</v>
      </c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S199" s="109" t="s">
        <v>115</v>
      </c>
      <c r="AU199" s="109" t="s">
        <v>110</v>
      </c>
      <c r="AV199" s="109" t="s">
        <v>197</v>
      </c>
      <c r="AZ199" s="15" t="s">
        <v>108</v>
      </c>
      <c r="BF199" s="110">
        <f t="shared" si="54"/>
        <v>102600</v>
      </c>
      <c r="BG199" s="110">
        <f t="shared" si="55"/>
        <v>0</v>
      </c>
      <c r="BH199" s="110">
        <f t="shared" si="56"/>
        <v>0</v>
      </c>
      <c r="BI199" s="110">
        <f t="shared" si="57"/>
        <v>0</v>
      </c>
      <c r="BJ199" s="110">
        <f t="shared" si="58"/>
        <v>0</v>
      </c>
      <c r="BK199" s="15" t="s">
        <v>76</v>
      </c>
      <c r="BL199" s="110">
        <f t="shared" si="59"/>
        <v>102600</v>
      </c>
      <c r="BM199" s="15" t="s">
        <v>116</v>
      </c>
      <c r="BN199" s="109" t="s">
        <v>403</v>
      </c>
    </row>
    <row r="200" spans="1:66" s="2" customFormat="1" ht="55.5" customHeight="1">
      <c r="A200" s="26"/>
      <c r="B200" s="123"/>
      <c r="C200" s="182" t="s">
        <v>404</v>
      </c>
      <c r="D200" s="182" t="s">
        <v>110</v>
      </c>
      <c r="E200" s="183" t="s">
        <v>405</v>
      </c>
      <c r="F200" s="184" t="s">
        <v>406</v>
      </c>
      <c r="G200" s="185" t="s">
        <v>113</v>
      </c>
      <c r="H200" s="186">
        <v>2</v>
      </c>
      <c r="I200" s="187">
        <v>60800</v>
      </c>
      <c r="J200" s="187">
        <f>I200*'Rekapitulace stavby'!$AI$20</f>
        <v>60800</v>
      </c>
      <c r="K200" s="187">
        <f t="shared" si="50"/>
        <v>121600</v>
      </c>
      <c r="L200" s="103" t="s">
        <v>114</v>
      </c>
      <c r="M200" s="104"/>
      <c r="N200" s="105" t="s">
        <v>1</v>
      </c>
      <c r="O200" s="106" t="s">
        <v>33</v>
      </c>
      <c r="P200" s="107">
        <v>0</v>
      </c>
      <c r="Q200" s="107">
        <f t="shared" si="51"/>
        <v>0</v>
      </c>
      <c r="R200" s="107">
        <v>0</v>
      </c>
      <c r="S200" s="107">
        <f t="shared" si="52"/>
        <v>0</v>
      </c>
      <c r="T200" s="107">
        <v>0</v>
      </c>
      <c r="U200" s="108">
        <f t="shared" si="53"/>
        <v>0</v>
      </c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S200" s="109" t="s">
        <v>115</v>
      </c>
      <c r="AU200" s="109" t="s">
        <v>110</v>
      </c>
      <c r="AV200" s="109" t="s">
        <v>197</v>
      </c>
      <c r="AZ200" s="15" t="s">
        <v>108</v>
      </c>
      <c r="BF200" s="110">
        <f t="shared" si="54"/>
        <v>121600</v>
      </c>
      <c r="BG200" s="110">
        <f t="shared" si="55"/>
        <v>0</v>
      </c>
      <c r="BH200" s="110">
        <f t="shared" si="56"/>
        <v>0</v>
      </c>
      <c r="BI200" s="110">
        <f t="shared" si="57"/>
        <v>0</v>
      </c>
      <c r="BJ200" s="110">
        <f t="shared" si="58"/>
        <v>0</v>
      </c>
      <c r="BK200" s="15" t="s">
        <v>76</v>
      </c>
      <c r="BL200" s="110">
        <f t="shared" si="59"/>
        <v>121600</v>
      </c>
      <c r="BM200" s="15" t="s">
        <v>116</v>
      </c>
      <c r="BN200" s="109" t="s">
        <v>407</v>
      </c>
    </row>
    <row r="201" spans="1:66" s="2" customFormat="1" ht="62.65" customHeight="1">
      <c r="A201" s="26"/>
      <c r="B201" s="123"/>
      <c r="C201" s="182" t="s">
        <v>115</v>
      </c>
      <c r="D201" s="182" t="s">
        <v>110</v>
      </c>
      <c r="E201" s="183" t="s">
        <v>408</v>
      </c>
      <c r="F201" s="184" t="s">
        <v>409</v>
      </c>
      <c r="G201" s="185" t="s">
        <v>113</v>
      </c>
      <c r="H201" s="186">
        <v>2</v>
      </c>
      <c r="I201" s="187">
        <v>73600</v>
      </c>
      <c r="J201" s="187">
        <f>I201*'Rekapitulace stavby'!$AI$20</f>
        <v>73600</v>
      </c>
      <c r="K201" s="187">
        <f t="shared" si="50"/>
        <v>147200</v>
      </c>
      <c r="L201" s="103" t="s">
        <v>114</v>
      </c>
      <c r="M201" s="104"/>
      <c r="N201" s="105" t="s">
        <v>1</v>
      </c>
      <c r="O201" s="106" t="s">
        <v>33</v>
      </c>
      <c r="P201" s="107">
        <v>0</v>
      </c>
      <c r="Q201" s="107">
        <f t="shared" si="51"/>
        <v>0</v>
      </c>
      <c r="R201" s="107">
        <v>0</v>
      </c>
      <c r="S201" s="107">
        <f t="shared" si="52"/>
        <v>0</v>
      </c>
      <c r="T201" s="107">
        <v>0</v>
      </c>
      <c r="U201" s="108">
        <f t="shared" si="53"/>
        <v>0</v>
      </c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S201" s="109" t="s">
        <v>165</v>
      </c>
      <c r="AU201" s="109" t="s">
        <v>110</v>
      </c>
      <c r="AV201" s="109" t="s">
        <v>197</v>
      </c>
      <c r="AZ201" s="15" t="s">
        <v>108</v>
      </c>
      <c r="BF201" s="110">
        <f t="shared" si="54"/>
        <v>147200</v>
      </c>
      <c r="BG201" s="110">
        <f t="shared" si="55"/>
        <v>0</v>
      </c>
      <c r="BH201" s="110">
        <f t="shared" si="56"/>
        <v>0</v>
      </c>
      <c r="BI201" s="110">
        <f t="shared" si="57"/>
        <v>0</v>
      </c>
      <c r="BJ201" s="110">
        <f t="shared" si="58"/>
        <v>0</v>
      </c>
      <c r="BK201" s="15" t="s">
        <v>76</v>
      </c>
      <c r="BL201" s="110">
        <f t="shared" si="59"/>
        <v>147200</v>
      </c>
      <c r="BM201" s="15" t="s">
        <v>165</v>
      </c>
      <c r="BN201" s="109" t="s">
        <v>410</v>
      </c>
    </row>
    <row r="202" spans="1:66" s="2" customFormat="1" ht="24.2" customHeight="1">
      <c r="A202" s="26"/>
      <c r="B202" s="123"/>
      <c r="C202" s="182" t="s">
        <v>411</v>
      </c>
      <c r="D202" s="182" t="s">
        <v>110</v>
      </c>
      <c r="E202" s="183" t="s">
        <v>412</v>
      </c>
      <c r="F202" s="184" t="s">
        <v>413</v>
      </c>
      <c r="G202" s="185" t="s">
        <v>113</v>
      </c>
      <c r="H202" s="186">
        <v>2</v>
      </c>
      <c r="I202" s="187">
        <v>88300</v>
      </c>
      <c r="J202" s="187">
        <f>I202*'Rekapitulace stavby'!$AI$20</f>
        <v>88300</v>
      </c>
      <c r="K202" s="187">
        <f t="shared" si="50"/>
        <v>176600</v>
      </c>
      <c r="L202" s="103" t="s">
        <v>114</v>
      </c>
      <c r="M202" s="104"/>
      <c r="N202" s="105" t="s">
        <v>1</v>
      </c>
      <c r="O202" s="106" t="s">
        <v>33</v>
      </c>
      <c r="P202" s="107">
        <v>0</v>
      </c>
      <c r="Q202" s="107">
        <f t="shared" si="51"/>
        <v>0</v>
      </c>
      <c r="R202" s="107">
        <v>0</v>
      </c>
      <c r="S202" s="107">
        <f t="shared" si="52"/>
        <v>0</v>
      </c>
      <c r="T202" s="107">
        <v>0</v>
      </c>
      <c r="U202" s="108">
        <f t="shared" si="53"/>
        <v>0</v>
      </c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S202" s="109" t="s">
        <v>165</v>
      </c>
      <c r="AU202" s="109" t="s">
        <v>110</v>
      </c>
      <c r="AV202" s="109" t="s">
        <v>197</v>
      </c>
      <c r="AZ202" s="15" t="s">
        <v>108</v>
      </c>
      <c r="BF202" s="110">
        <f t="shared" si="54"/>
        <v>176600</v>
      </c>
      <c r="BG202" s="110">
        <f t="shared" si="55"/>
        <v>0</v>
      </c>
      <c r="BH202" s="110">
        <f t="shared" si="56"/>
        <v>0</v>
      </c>
      <c r="BI202" s="110">
        <f t="shared" si="57"/>
        <v>0</v>
      </c>
      <c r="BJ202" s="110">
        <f t="shared" si="58"/>
        <v>0</v>
      </c>
      <c r="BK202" s="15" t="s">
        <v>76</v>
      </c>
      <c r="BL202" s="110">
        <f t="shared" si="59"/>
        <v>176600</v>
      </c>
      <c r="BM202" s="15" t="s">
        <v>165</v>
      </c>
      <c r="BN202" s="109" t="s">
        <v>414</v>
      </c>
    </row>
    <row r="203" spans="1:66" s="2" customFormat="1" ht="6.95" customHeight="1">
      <c r="A203" s="26"/>
      <c r="B203" s="153"/>
      <c r="C203" s="154"/>
      <c r="D203" s="154"/>
      <c r="E203" s="154"/>
      <c r="F203" s="154"/>
      <c r="G203" s="154"/>
      <c r="H203" s="154"/>
      <c r="I203" s="154"/>
      <c r="J203" s="154"/>
      <c r="K203" s="154"/>
      <c r="L203" s="41"/>
      <c r="M203" s="27"/>
      <c r="N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</row>
  </sheetData>
  <sheetProtection password="CC7D" sheet="1" objects="1" scenarios="1"/>
  <autoFilter ref="C121:L202" xr:uid="{00000000-0009-0000-0000-000001000000}"/>
  <mergeCells count="9">
    <mergeCell ref="E87:H87"/>
    <mergeCell ref="E112:H112"/>
    <mergeCell ref="E114:H114"/>
    <mergeCell ref="M2:W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Svítidla a světelné ...</vt:lpstr>
      <vt:lpstr>'01 - Svítidla a světelné ...'!Názvy_tisku</vt:lpstr>
      <vt:lpstr>'Rekapitulace stavby'!Názvy_tisku</vt:lpstr>
      <vt:lpstr>'01 - Svítidla a světelné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Auerműller Jiří, Ing.</dc:creator>
  <cp:lastModifiedBy>Malý Jiří, Bc.</cp:lastModifiedBy>
  <dcterms:created xsi:type="dcterms:W3CDTF">2022-11-07T13:01:32Z</dcterms:created>
  <dcterms:modified xsi:type="dcterms:W3CDTF">2022-11-28T08:36:25Z</dcterms:modified>
</cp:coreProperties>
</file>