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turnikety 2022\"/>
    </mc:Choice>
  </mc:AlternateContent>
  <bookViews>
    <workbookView xWindow="0" yWindow="0" windowWidth="28800" windowHeight="12345" firstSheet="1" activeTab="1"/>
  </bookViews>
  <sheets>
    <sheet name="Rekapitulace stavby" sheetId="1" state="veryHidden" r:id="rId1"/>
    <sheet name="OR_PHA - Servis a revize ..." sheetId="2" r:id="rId2"/>
  </sheets>
  <definedNames>
    <definedName name="_xlnm._FilterDatabase" localSheetId="1" hidden="1">'OR_PHA - Servis a revize ...'!$C$117:$K$201</definedName>
    <definedName name="_xlnm.Print_Titles" localSheetId="1">'OR_PHA - Servis a revize ...'!$117:$117</definedName>
    <definedName name="_xlnm.Print_Titles" localSheetId="0">'Rekapitulace stavby'!$92:$92</definedName>
    <definedName name="_xlnm.Print_Area" localSheetId="1">'OR_PHA - Servis a revize ...'!$C$4:$J$76,'OR_PHA - Servis a revize ...'!$C$82:$J$101,'OR_PHA - Servis a revize ...'!$C$107:$J$201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201" i="2"/>
  <c r="BH201" i="2"/>
  <c r="BG201" i="2"/>
  <c r="BF201" i="2"/>
  <c r="T201" i="2"/>
  <c r="T200" i="2" s="1"/>
  <c r="R201" i="2"/>
  <c r="R200" i="2" s="1"/>
  <c r="P201" i="2"/>
  <c r="P200" i="2" s="1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31" i="2"/>
  <c r="BH131" i="2"/>
  <c r="BG131" i="2"/>
  <c r="BF131" i="2"/>
  <c r="T131" i="2"/>
  <c r="R131" i="2"/>
  <c r="R119" i="2"/>
  <c r="P131" i="2"/>
  <c r="P119" i="2"/>
  <c r="BI120" i="2"/>
  <c r="BH120" i="2"/>
  <c r="BG120" i="2"/>
  <c r="BF120" i="2"/>
  <c r="T120" i="2"/>
  <c r="T119" i="2" s="1"/>
  <c r="R120" i="2"/>
  <c r="P120" i="2"/>
  <c r="J114" i="2"/>
  <c r="F114" i="2"/>
  <c r="F112" i="2"/>
  <c r="E110" i="2"/>
  <c r="J89" i="2"/>
  <c r="F89" i="2"/>
  <c r="F87" i="2"/>
  <c r="E85" i="2"/>
  <c r="J16" i="2"/>
  <c r="E16" i="2"/>
  <c r="F115" i="2" s="1"/>
  <c r="J15" i="2"/>
  <c r="J10" i="2"/>
  <c r="J87" i="2" s="1"/>
  <c r="L90" i="1"/>
  <c r="AM90" i="1"/>
  <c r="AM89" i="1"/>
  <c r="L89" i="1"/>
  <c r="AM87" i="1"/>
  <c r="L87" i="1"/>
  <c r="L85" i="1"/>
  <c r="L84" i="1"/>
  <c r="BK170" i="2"/>
  <c r="J162" i="2"/>
  <c r="BK154" i="2"/>
  <c r="BK150" i="2"/>
  <c r="J199" i="2"/>
  <c r="BK192" i="2"/>
  <c r="BK189" i="2"/>
  <c r="J186" i="2"/>
  <c r="J181" i="2"/>
  <c r="BK175" i="2"/>
  <c r="J159" i="2"/>
  <c r="BK131" i="2"/>
  <c r="J183" i="2"/>
  <c r="BK147" i="2"/>
  <c r="BK197" i="2"/>
  <c r="J190" i="2"/>
  <c r="J188" i="2"/>
  <c r="BK180" i="2"/>
  <c r="BK181" i="2"/>
  <c r="J164" i="2"/>
  <c r="J153" i="2"/>
  <c r="J131" i="2"/>
  <c r="J178" i="2"/>
  <c r="BK172" i="2"/>
  <c r="J166" i="2"/>
  <c r="J155" i="2"/>
  <c r="BK184" i="2"/>
  <c r="J167" i="2"/>
  <c r="BK162" i="2"/>
  <c r="J120" i="2"/>
  <c r="J173" i="2"/>
  <c r="J145" i="2"/>
  <c r="J169" i="2"/>
  <c r="BK148" i="2"/>
  <c r="BK120" i="2"/>
  <c r="J184" i="2"/>
  <c r="BK159" i="2"/>
  <c r="BK182" i="2"/>
  <c r="J154" i="2"/>
  <c r="J161" i="2"/>
  <c r="BK168" i="2"/>
  <c r="BK155" i="2"/>
  <c r="J197" i="2"/>
  <c r="BK188" i="2"/>
  <c r="BK185" i="2"/>
  <c r="BK176" i="2"/>
  <c r="J172" i="2"/>
  <c r="J156" i="2"/>
  <c r="BK177" i="2"/>
  <c r="BK199" i="2"/>
  <c r="J192" i="2"/>
  <c r="BK187" i="2"/>
  <c r="J170" i="2"/>
  <c r="BK173" i="2"/>
  <c r="BK158" i="2"/>
  <c r="J180" i="2"/>
  <c r="J176" i="2"/>
  <c r="J168" i="2"/>
  <c r="BK152" i="2"/>
  <c r="BK145" i="2"/>
  <c r="J163" i="2"/>
  <c r="J158" i="2"/>
  <c r="J177" i="2"/>
  <c r="J152" i="2"/>
  <c r="J171" i="2"/>
  <c r="J157" i="2"/>
  <c r="J182" i="2"/>
  <c r="BK167" i="2"/>
  <c r="J148" i="2"/>
  <c r="J174" i="2"/>
  <c r="BK164" i="2"/>
  <c r="J149" i="2"/>
  <c r="BK169" i="2"/>
  <c r="BK161" i="2"/>
  <c r="BK153" i="2"/>
  <c r="J147" i="2"/>
  <c r="BK201" i="2"/>
  <c r="J195" i="2"/>
  <c r="BK190" i="2"/>
  <c r="J187" i="2"/>
  <c r="BK183" i="2"/>
  <c r="BK174" i="2"/>
  <c r="BK157" i="2"/>
  <c r="BK144" i="2"/>
  <c r="J185" i="2"/>
  <c r="BK166" i="2"/>
  <c r="J201" i="2"/>
  <c r="BK195" i="2"/>
  <c r="J189" i="2"/>
  <c r="BK186" i="2"/>
  <c r="AS94" i="1"/>
  <c r="BK163" i="2"/>
  <c r="J160" i="2"/>
  <c r="BK146" i="2"/>
  <c r="J144" i="2"/>
  <c r="BK179" i="2"/>
  <c r="BK160" i="2"/>
  <c r="BK156" i="2"/>
  <c r="BK151" i="2"/>
  <c r="J150" i="2"/>
  <c r="J179" i="2"/>
  <c r="BK171" i="2"/>
  <c r="BK149" i="2"/>
  <c r="BK178" i="2"/>
  <c r="J151" i="2"/>
  <c r="J146" i="2"/>
  <c r="J175" i="2"/>
  <c r="R143" i="2" l="1"/>
  <c r="P165" i="2"/>
  <c r="P191" i="2"/>
  <c r="P143" i="2"/>
  <c r="T143" i="2"/>
  <c r="BK165" i="2"/>
  <c r="J165" i="2"/>
  <c r="J98" i="2"/>
  <c r="T165" i="2"/>
  <c r="T142" i="2" s="1"/>
  <c r="T118" i="2" s="1"/>
  <c r="BK191" i="2"/>
  <c r="J191" i="2" s="1"/>
  <c r="J99" i="2" s="1"/>
  <c r="T191" i="2"/>
  <c r="BK143" i="2"/>
  <c r="J143" i="2"/>
  <c r="J97" i="2"/>
  <c r="R165" i="2"/>
  <c r="R191" i="2"/>
  <c r="BK119" i="2"/>
  <c r="J119" i="2"/>
  <c r="J95" i="2"/>
  <c r="BK200" i="2"/>
  <c r="J200" i="2" s="1"/>
  <c r="J100" i="2" s="1"/>
  <c r="BE148" i="2"/>
  <c r="BE164" i="2"/>
  <c r="BE166" i="2"/>
  <c r="BE170" i="2"/>
  <c r="BE173" i="2"/>
  <c r="BE174" i="2"/>
  <c r="BE175" i="2"/>
  <c r="BE201" i="2"/>
  <c r="BE147" i="2"/>
  <c r="BE153" i="2"/>
  <c r="BE176" i="2"/>
  <c r="BE177" i="2"/>
  <c r="BE179" i="2"/>
  <c r="BE180" i="2"/>
  <c r="BE185" i="2"/>
  <c r="BE181" i="2"/>
  <c r="BE186" i="2"/>
  <c r="BE161" i="2"/>
  <c r="J112" i="2"/>
  <c r="BE146" i="2"/>
  <c r="BE163" i="2"/>
  <c r="BE182" i="2"/>
  <c r="BE183" i="2"/>
  <c r="BE154" i="2"/>
  <c r="BE155" i="2"/>
  <c r="BE157" i="2"/>
  <c r="BE168" i="2"/>
  <c r="BE171" i="2"/>
  <c r="BE184" i="2"/>
  <c r="BE187" i="2"/>
  <c r="BE190" i="2"/>
  <c r="BE192" i="2"/>
  <c r="BE195" i="2"/>
  <c r="BE197" i="2"/>
  <c r="BE199" i="2"/>
  <c r="BE145" i="2"/>
  <c r="BE162" i="2"/>
  <c r="BE178" i="2"/>
  <c r="F90" i="2"/>
  <c r="BE150" i="2"/>
  <c r="BE169" i="2"/>
  <c r="BE188" i="2"/>
  <c r="BE189" i="2"/>
  <c r="BE120" i="2"/>
  <c r="BE131" i="2"/>
  <c r="BE144" i="2"/>
  <c r="BE149" i="2"/>
  <c r="BE151" i="2"/>
  <c r="BE152" i="2"/>
  <c r="BE156" i="2"/>
  <c r="BE158" i="2"/>
  <c r="BE159" i="2"/>
  <c r="BE160" i="2"/>
  <c r="BE167" i="2"/>
  <c r="BE172" i="2"/>
  <c r="F35" i="2"/>
  <c r="BD95" i="1" s="1"/>
  <c r="BD94" i="1" s="1"/>
  <c r="W33" i="1" s="1"/>
  <c r="J32" i="2"/>
  <c r="AW95" i="1"/>
  <c r="F32" i="2"/>
  <c r="BA95" i="1"/>
  <c r="BA94" i="1"/>
  <c r="W30" i="1" s="1"/>
  <c r="F33" i="2"/>
  <c r="BB95" i="1"/>
  <c r="BB94" i="1"/>
  <c r="AX94" i="1"/>
  <c r="F34" i="2"/>
  <c r="BC95" i="1" s="1"/>
  <c r="BC94" i="1" s="1"/>
  <c r="AY94" i="1" s="1"/>
  <c r="P142" i="2" l="1"/>
  <c r="P118" i="2"/>
  <c r="AU95" i="1" s="1"/>
  <c r="AU94" i="1" s="1"/>
  <c r="R142" i="2"/>
  <c r="R118" i="2"/>
  <c r="BK142" i="2"/>
  <c r="J142" i="2"/>
  <c r="J96" i="2"/>
  <c r="W31" i="1"/>
  <c r="W32" i="1"/>
  <c r="F31" i="2"/>
  <c r="AZ95" i="1" s="1"/>
  <c r="AZ94" i="1" s="1"/>
  <c r="W29" i="1" s="1"/>
  <c r="AW94" i="1"/>
  <c r="AK30" i="1"/>
  <c r="J31" i="2"/>
  <c r="AV95" i="1" s="1"/>
  <c r="AT95" i="1" s="1"/>
  <c r="BK118" i="2" l="1"/>
  <c r="J118" i="2" s="1"/>
  <c r="J28" i="2" s="1"/>
  <c r="AG95" i="1" s="1"/>
  <c r="AG94" i="1" s="1"/>
  <c r="AK26" i="1" s="1"/>
  <c r="AK35" i="1" s="1"/>
  <c r="AV94" i="1"/>
  <c r="AK29" i="1" s="1"/>
  <c r="J37" i="2" l="1"/>
  <c r="J94" i="2"/>
  <c r="AN95" i="1"/>
  <c r="AT94" i="1"/>
  <c r="AN94" i="1" l="1"/>
</calcChain>
</file>

<file path=xl/sharedStrings.xml><?xml version="1.0" encoding="utf-8"?>
<sst xmlns="http://schemas.openxmlformats.org/spreadsheetml/2006/main" count="1222" uniqueCount="354">
  <si>
    <t>Export Komplet</t>
  </si>
  <si>
    <t/>
  </si>
  <si>
    <t>2.0</t>
  </si>
  <si>
    <t>ZAMOK</t>
  </si>
  <si>
    <t>False</t>
  </si>
  <si>
    <t>{ffcb047f-c0fb-4457-87c0-086098865337}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</si>
  <si>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</si>
  <si>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</si>
  <si>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</si>
  <si>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</si>
  <si>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</si>
  <si>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</si>
  <si>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</si>
  <si>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</si>
  <si>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</si>
  <si>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</si>
  <si>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</si>
  <si>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Servis a revize turniketů v obvodu OŘ Praha 2022-2024</t>
  </si>
  <si>
    <t>KSO:</t>
  </si>
  <si>
    <t>CC-CZ:</t>
  </si>
  <si>
    <t>Místo:</t>
  </si>
  <si>
    <t>obvod OŘ Praha</t>
  </si>
  <si>
    <t>Datum:</t>
  </si>
  <si>
    <t>10. 11. 2022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</si>
  <si>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</si>
  <si>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</si>
  <si>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</si>
  <si>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</si>
  <si>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</si>
  <si>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</si>
  <si>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</si>
  <si>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</si>
  <si>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</si>
  <si>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</si>
  <si>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</si>
  <si>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</si>
  <si>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</si>
  <si>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</si>
  <si>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</si>
  <si>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</si>
  <si>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</si>
  <si>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</si>
  <si>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</si>
  <si>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</si>
  <si>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</si>
  <si>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</si>
  <si>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</si>
  <si>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</si>
  <si>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</si>
  <si>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</si>
  <si>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</si>
  <si>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</si>
  <si>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</si>
  <si>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</si>
  <si>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</si>
  <si>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</si>
  <si>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</si>
  <si>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</si>
  <si>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</si>
  <si>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</si>
  <si>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</si>
  <si>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</si>
  <si>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</si>
  <si>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</si>
  <si>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</si>
  <si>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</si>
  <si>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</si>
  <si>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</si>
  <si>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</si>
  <si>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</si>
  <si>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</si>
  <si>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</si>
  <si>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</si>
  <si>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</si>
  <si>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</si>
  <si>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</si>
  <si>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</si>
  <si>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</si>
  <si>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</si>
  <si>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</si>
  <si>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</si>
  <si>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</si>
  <si>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</si>
  <si>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</si>
  <si>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</si>
  <si>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</si>
  <si>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</si>
  <si>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</si>
  <si>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</si>
  <si>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SV-S - Pravidelný servis a revize turniketů a automatických pokladen</t>
  </si>
  <si>
    <t>MAT - Materiál pro mimořádný servis</t>
  </si>
  <si>
    <t xml:space="preserve">    AP - Automatická pokladna</t>
  </si>
  <si>
    <t xml:space="preserve">    T1 - Turniket</t>
  </si>
  <si>
    <t>02 - Výjezdy, práce a zkoušky pro mimořádný servis (mimo pravidelný)</t>
  </si>
  <si>
    <t>03 - Odvoz a likvidace odpadu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</si>
  <si>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</si>
  <si>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</si>
  <si>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</si>
  <si>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</si>
  <si>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</si>
  <si>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</si>
  <si>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</si>
  <si>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</si>
  <si>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</si>
  <si>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</si>
  <si>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</si>
  <si>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SV-S</t>
  </si>
  <si>
    <t>Pravidelný servis a revize turniketů a automatických pokladen</t>
  </si>
  <si>
    <t>ROZPOCET</t>
  </si>
  <si>
    <t>K</t>
  </si>
  <si>
    <t>SV1</t>
  </si>
  <si>
    <t>Automatická pokladna včetně elektroinstalace a ostatního příslušenství včetně dopravy na místo v obvodu OŘ Praha</t>
  </si>
  <si>
    <t>kus</t>
  </si>
  <si>
    <t>4</t>
  </si>
  <si>
    <t>1252138365</t>
  </si>
  <si>
    <t>P</t>
  </si>
  <si>
    <t>Poznámka k položce:_x000D_
Jedná se o paušální poplatek za pravidelnou preventivní údržbu a servis dle plánu údržby včetně dopravy na místo._x000D_
_x000D__x000D_
Cena nezahrnuje spotřební materiál a náhradní díly.</t>
  </si>
  <si>
    <t>VV</t>
  </si>
  <si>
    <t>2*2*2"Kolín 2x ročně, 2 roky"</t>
  </si>
  <si>
    <t>2*6*2"Praha hl.n. 2x ročně, 2 roky"</t>
  </si>
  <si>
    <t>2*2*2"Kralupy nad Vltavou 2x ročně, 2 roky"</t>
  </si>
  <si>
    <t>2*2*2"Praha Holešovice 2x ročně, 2 roky"</t>
  </si>
  <si>
    <t>2*2*2"Praha Libeň 2x ročně, 2 roky"</t>
  </si>
  <si>
    <t>2*2*2"Praha Smíchov 2x ročně, 2 roky"</t>
  </si>
  <si>
    <t>2*1*2"Beroun 2x ročně, 2 roky"</t>
  </si>
  <si>
    <t>2*2*2"rezerva, 2x ročně,2 roky"</t>
  </si>
  <si>
    <t>Součet</t>
  </si>
  <si>
    <t>SV2</t>
  </si>
  <si>
    <t>Turniket včetně elektroinstalace, bezpečnostních prvků a ostatního příslušenství včetně dopravy na místo v obvodu OŘ Praha</t>
  </si>
  <si>
    <t>-1961999420</t>
  </si>
  <si>
    <t>Poznámka k položce:_x000D_
Jedná se o paušální poplatek za pravidelnou preventivní údržbu a servis dle plánu údržby včetně dopravy na místo. _x000D_
_x000D__x000D_
Cena nezahrnuje spotřební materiál a náhradní díly.</t>
  </si>
  <si>
    <t>MAT</t>
  </si>
  <si>
    <t>Materiál pro mimořádný servis</t>
  </si>
  <si>
    <t>AP</t>
  </si>
  <si>
    <t>Automatická pokladna</t>
  </si>
  <si>
    <t>3</t>
  </si>
  <si>
    <t>Pol60</t>
  </si>
  <si>
    <t>Skříň automatické pokladny – prázdná skříň vč.čepice a pantů pro čelní panel,bez nohy</t>
  </si>
  <si>
    <t>-468993429</t>
  </si>
  <si>
    <t>Pol61</t>
  </si>
  <si>
    <t>Skřín platebního automatu</t>
  </si>
  <si>
    <t>998392677</t>
  </si>
  <si>
    <t>5</t>
  </si>
  <si>
    <t>Pol62</t>
  </si>
  <si>
    <t xml:space="preserve">Dveře platebního automatu </t>
  </si>
  <si>
    <t>651764145</t>
  </si>
  <si>
    <t>6</t>
  </si>
  <si>
    <t>Pol63</t>
  </si>
  <si>
    <t xml:space="preserve">Čepice platebního automatu </t>
  </si>
  <si>
    <t>-177773949</t>
  </si>
  <si>
    <t>7</t>
  </si>
  <si>
    <t>Pol64</t>
  </si>
  <si>
    <t>Bočnice skříně</t>
  </si>
  <si>
    <t>-363205105</t>
  </si>
  <si>
    <t>8</t>
  </si>
  <si>
    <t>Pol65</t>
  </si>
  <si>
    <t>Západka zámku</t>
  </si>
  <si>
    <t>-1055477148</t>
  </si>
  <si>
    <t>9</t>
  </si>
  <si>
    <t>Pol77.1</t>
  </si>
  <si>
    <t>Zámek pokladny</t>
  </si>
  <si>
    <t>1361453814</t>
  </si>
  <si>
    <t>10</t>
  </si>
  <si>
    <t>Pol66</t>
  </si>
  <si>
    <t>Držák zámku platebního automatu</t>
  </si>
  <si>
    <t>-463182482</t>
  </si>
  <si>
    <t>11</t>
  </si>
  <si>
    <t>Pol67</t>
  </si>
  <si>
    <t xml:space="preserve">Pouzdro pružiny el zámku </t>
  </si>
  <si>
    <t>-1697418947</t>
  </si>
  <si>
    <t>12</t>
  </si>
  <si>
    <t>Pol68</t>
  </si>
  <si>
    <t>Zamykaní bankočtečky Universál</t>
  </si>
  <si>
    <t>1215236283</t>
  </si>
  <si>
    <t>13</t>
  </si>
  <si>
    <t>Pol69</t>
  </si>
  <si>
    <t>Pant dveří</t>
  </si>
  <si>
    <t>1421165490</t>
  </si>
  <si>
    <t>14</t>
  </si>
  <si>
    <t>Pol70</t>
  </si>
  <si>
    <t>Výdejní miska platebního automatu</t>
  </si>
  <si>
    <t>-484621541</t>
  </si>
  <si>
    <t>Pol71</t>
  </si>
  <si>
    <t>Držák tiskárny platebního automatu</t>
  </si>
  <si>
    <t>914649180</t>
  </si>
  <si>
    <t>16</t>
  </si>
  <si>
    <t>Pol71.3</t>
  </si>
  <si>
    <t>Tiskárna platebního automatu</t>
  </si>
  <si>
    <t>-462546341</t>
  </si>
  <si>
    <t>17</t>
  </si>
  <si>
    <t>Pol72</t>
  </si>
  <si>
    <t>Schránka na mince platebního automatu</t>
  </si>
  <si>
    <t>1903918865</t>
  </si>
  <si>
    <t>18</t>
  </si>
  <si>
    <t>Pol73</t>
  </si>
  <si>
    <t xml:space="preserve">Skluz schránky mincí </t>
  </si>
  <si>
    <t>1817574816</t>
  </si>
  <si>
    <t>19</t>
  </si>
  <si>
    <t>Pol72.2</t>
  </si>
  <si>
    <t>Schránka na bankovky platebního automatu včetně zámku</t>
  </si>
  <si>
    <t>-1553967980</t>
  </si>
  <si>
    <t>20</t>
  </si>
  <si>
    <t>Pol74</t>
  </si>
  <si>
    <t>Kryt na schránku mincí platebního automatu</t>
  </si>
  <si>
    <t>-2048553604</t>
  </si>
  <si>
    <t>Pol75</t>
  </si>
  <si>
    <t>Deska pro signalizační šipku RGB LED</t>
  </si>
  <si>
    <t>-12199136</t>
  </si>
  <si>
    <t>22</t>
  </si>
  <si>
    <t>Pol76</t>
  </si>
  <si>
    <t>1099680468</t>
  </si>
  <si>
    <t>23</t>
  </si>
  <si>
    <t>Pol77</t>
  </si>
  <si>
    <t>Síťový zdroj</t>
  </si>
  <si>
    <t>-19464049</t>
  </si>
  <si>
    <t>T1</t>
  </si>
  <si>
    <t>Turniket</t>
  </si>
  <si>
    <t>24</t>
  </si>
  <si>
    <t>Pol78</t>
  </si>
  <si>
    <t>Základní deska turniketu</t>
  </si>
  <si>
    <t>739076783</t>
  </si>
  <si>
    <t>25</t>
  </si>
  <si>
    <t>Pol79</t>
  </si>
  <si>
    <t>Ovládací deska turniketu</t>
  </si>
  <si>
    <t>2105383582</t>
  </si>
  <si>
    <t>26</t>
  </si>
  <si>
    <t>Pol80</t>
  </si>
  <si>
    <t>Hallová senzorová deska s kabelem</t>
  </si>
  <si>
    <t>-714479569</t>
  </si>
  <si>
    <t>27</t>
  </si>
  <si>
    <t>Pol81</t>
  </si>
  <si>
    <t>Mechanismus sestavený pro turniket, motor s mechanikou</t>
  </si>
  <si>
    <t>-155986748</t>
  </si>
  <si>
    <t>28</t>
  </si>
  <si>
    <t>Pol82</t>
  </si>
  <si>
    <t>Krokový motor turniketu</t>
  </si>
  <si>
    <t>-188722598</t>
  </si>
  <si>
    <t>29</t>
  </si>
  <si>
    <t>Pol83</t>
  </si>
  <si>
    <t>Napájecí kabel turniketu</t>
  </si>
  <si>
    <t>2012252014</t>
  </si>
  <si>
    <t>30</t>
  </si>
  <si>
    <t>Pol84</t>
  </si>
  <si>
    <t>Indikační deska přístupu (ukazatel vstupu - šipky)</t>
  </si>
  <si>
    <t>-1118218481</t>
  </si>
  <si>
    <t>31</t>
  </si>
  <si>
    <t>Pol85</t>
  </si>
  <si>
    <t>Ozubený řemen</t>
  </si>
  <si>
    <t>-1563768524</t>
  </si>
  <si>
    <t>32</t>
  </si>
  <si>
    <t>Pol86</t>
  </si>
  <si>
    <t>Turniketové víko</t>
  </si>
  <si>
    <t>29641225</t>
  </si>
  <si>
    <t>33</t>
  </si>
  <si>
    <t>Pol87</t>
  </si>
  <si>
    <t>Křídlo turniketu do průchodu 900 mm. - kompletní</t>
  </si>
  <si>
    <t>-1240758133</t>
  </si>
  <si>
    <t>34</t>
  </si>
  <si>
    <t>Pol87.1</t>
  </si>
  <si>
    <t>Pevná prosklená zábrana/branka šířky nad 900mm</t>
  </si>
  <si>
    <t>m2</t>
  </si>
  <si>
    <t>-261361649</t>
  </si>
  <si>
    <t>35</t>
  </si>
  <si>
    <t>Pol87.2</t>
  </si>
  <si>
    <t>Sloupek pro pevnou prosklenou zábranu/branku</t>
  </si>
  <si>
    <t>-342024349</t>
  </si>
  <si>
    <t>36</t>
  </si>
  <si>
    <t>Pol88</t>
  </si>
  <si>
    <t>Panel zadní stěny turniketu</t>
  </si>
  <si>
    <t>1696746846</t>
  </si>
  <si>
    <t>37</t>
  </si>
  <si>
    <t>Pol89</t>
  </si>
  <si>
    <t>Obdélníkový dveřní panel pro turniket</t>
  </si>
  <si>
    <t>-1100357723</t>
  </si>
  <si>
    <t>38</t>
  </si>
  <si>
    <t>Pol90</t>
  </si>
  <si>
    <t>Boční panel pro turniket (boční jednotka)</t>
  </si>
  <si>
    <t>369684357</t>
  </si>
  <si>
    <t>39</t>
  </si>
  <si>
    <t>Pol91</t>
  </si>
  <si>
    <t>Dveřní panel pro turniket</t>
  </si>
  <si>
    <t>-569255954</t>
  </si>
  <si>
    <t>40</t>
  </si>
  <si>
    <t>Pol92</t>
  </si>
  <si>
    <t>Víko turniketového sloupku pro z umělého kamene (bez sběrače karet)</t>
  </si>
  <si>
    <t>-345530348</t>
  </si>
  <si>
    <t>41</t>
  </si>
  <si>
    <t>Pol93</t>
  </si>
  <si>
    <t>Přední panel pro turniket</t>
  </si>
  <si>
    <t>225551188</t>
  </si>
  <si>
    <t>42</t>
  </si>
  <si>
    <t>Pol94</t>
  </si>
  <si>
    <t>Horní držák na sklo pro turniket</t>
  </si>
  <si>
    <t>1091896620</t>
  </si>
  <si>
    <t>43</t>
  </si>
  <si>
    <t>Pol95</t>
  </si>
  <si>
    <t>Spodní držák na sklo pro turniket</t>
  </si>
  <si>
    <t>-1123743741</t>
  </si>
  <si>
    <t>44</t>
  </si>
  <si>
    <t>Pol96</t>
  </si>
  <si>
    <t>Snímač otáček křídla turniketu</t>
  </si>
  <si>
    <t>280646782</t>
  </si>
  <si>
    <t>45</t>
  </si>
  <si>
    <t>Pol96.1</t>
  </si>
  <si>
    <t>Držák čtečky</t>
  </si>
  <si>
    <t>1938385244</t>
  </si>
  <si>
    <t>46</t>
  </si>
  <si>
    <t>Pol96.2</t>
  </si>
  <si>
    <t>Čtečka karet pro zaměstnanecký vstup</t>
  </si>
  <si>
    <t>-1069555960</t>
  </si>
  <si>
    <t>47</t>
  </si>
  <si>
    <t>Pol96.3</t>
  </si>
  <si>
    <t>Zaměstnanecká karta pro vstup</t>
  </si>
  <si>
    <t>1196599993</t>
  </si>
  <si>
    <t>48</t>
  </si>
  <si>
    <t>Pol97</t>
  </si>
  <si>
    <t>Senzorové čidlo</t>
  </si>
  <si>
    <t>1308319125</t>
  </si>
  <si>
    <t>02</t>
  </si>
  <si>
    <t>Výjezdy, práce a zkoušky pro mimořádný servis (mimo pravidelný)</t>
  </si>
  <si>
    <t>49</t>
  </si>
  <si>
    <t>HZS3241</t>
  </si>
  <si>
    <t>Hodinová sazba vlastní práce bez ohledu na počet pracovníků včetně dopravy a zajištění prostoru pro provedení prací</t>
  </si>
  <si>
    <t>hodina</t>
  </si>
  <si>
    <t>957448446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</si>
  <si>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 Jako měrná jednotka hodinové sazby se počítá pouze práce strávená při servisu zařízení na daném místě (nikoliv i doba dopravy na místo)._x000D_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</si>
  <si>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3*5*12*2"3x za měsíc po 5h, 2 roky"</t>
  </si>
  <si>
    <t>50</t>
  </si>
  <si>
    <t>4.01</t>
  </si>
  <si>
    <t>Příplatek za havarijní výjezd do 2h od nahlášení požadavku v pracovní době 06:00-18:00h v pracovních dnech</t>
  </si>
  <si>
    <t>případ</t>
  </si>
  <si>
    <t>1878525336</t>
  </si>
  <si>
    <t>Poznámka k položce:_x000D_
jedná se o příplatek za mimořádný havarijní výjezd pro odstranění závady ( např. opětovné spuštění po mimořádném nouzovém zastavení).</t>
  </si>
  <si>
    <t>51</t>
  </si>
  <si>
    <t>4.02</t>
  </si>
  <si>
    <t>Příplatek za havarijní výjezd do 2h od nahlášení požadavku mimo pracovní dobu 18:00-06:00h, o víkendech a svátcích</t>
  </si>
  <si>
    <t>-1014171683</t>
  </si>
  <si>
    <t>52</t>
  </si>
  <si>
    <t>P03</t>
  </si>
  <si>
    <t>Zkouška po opravě a předání objednateli včetně protokolů</t>
  </si>
  <si>
    <t>ks</t>
  </si>
  <si>
    <t>-406040898</t>
  </si>
  <si>
    <t>03</t>
  </si>
  <si>
    <t>Odvoz a likvidace odpadu</t>
  </si>
  <si>
    <t>53</t>
  </si>
  <si>
    <t>P04</t>
  </si>
  <si>
    <t>t</t>
  </si>
  <si>
    <t>-1409063389</t>
  </si>
  <si>
    <t>KRYCÍ LIST ORIENTAČNÍHO SOUPISU</t>
  </si>
  <si>
    <t>REKAPITULACE ČLENĚNÍ ORIENTAČNÍHO SOUPISU</t>
  </si>
  <si>
    <t>ORIENTAČNÍ SOUPIS</t>
  </si>
  <si>
    <t>Náklady z orientačního soupisu</t>
  </si>
  <si>
    <t>Náklady orientačního soupisu celkem</t>
  </si>
  <si>
    <t>Validátor/akceptor bankovek nebo mincí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</si>
</sst>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106</xdr:row>
      <xdr:rowOff>0</xdr:rowOff>
    </xdr:from>
    <xdr:to>
      <xdr:col>9</xdr:col>
      <xdr:colOff>1215390</xdr:colOff>
      <xdr:row>110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4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33" t="s">
        <v>14</v>
      </c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1"/>
      <c r="AL5" s="21"/>
      <c r="AM5" s="21"/>
      <c r="AN5" s="21"/>
      <c r="AO5" s="21"/>
      <c r="AP5" s="21"/>
      <c r="AQ5" s="21"/>
      <c r="AR5" s="19"/>
      <c r="BE5" s="230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35" t="s">
        <v>17</v>
      </c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1"/>
      <c r="AL6" s="21"/>
      <c r="AM6" s="21"/>
      <c r="AN6" s="21"/>
      <c r="AO6" s="21"/>
      <c r="AP6" s="21"/>
      <c r="AQ6" s="21"/>
      <c r="AR6" s="19"/>
      <c r="BE6" s="231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31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31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31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31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31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31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31"/>
      <c r="BS13" s="16" t="s">
        <v>6</v>
      </c>
    </row>
    <row r="14" spans="1:74" ht="12.75">
      <c r="B14" s="20"/>
      <c r="C14" s="21"/>
      <c r="D14" s="21"/>
      <c r="E14" s="236" t="s">
        <v>31</v>
      </c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31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31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31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31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31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31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31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31"/>
    </row>
    <row r="22" spans="1:71" s="1" customFormat="1" ht="12" customHeight="1">
      <c r="B22" s="20"/>
      <c r="C22" s="21"/>
      <c r="D22" s="28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31"/>
    </row>
    <row r="23" spans="1:71" s="1" customFormat="1" ht="16.5" customHeight="1">
      <c r="B23" s="20"/>
      <c r="C23" s="21"/>
      <c r="D23" s="21"/>
      <c r="E23" s="238" t="s">
        <v>1</v>
      </c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38"/>
      <c r="AB23" s="238"/>
      <c r="AC23" s="238"/>
      <c r="AD23" s="238"/>
      <c r="AE23" s="238"/>
      <c r="AF23" s="238"/>
      <c r="AG23" s="238"/>
      <c r="AH23" s="238"/>
      <c r="AI23" s="238"/>
      <c r="AJ23" s="238"/>
      <c r="AK23" s="238"/>
      <c r="AL23" s="238"/>
      <c r="AM23" s="238"/>
      <c r="AN23" s="238"/>
      <c r="AO23" s="21"/>
      <c r="AP23" s="21"/>
      <c r="AQ23" s="21"/>
      <c r="AR23" s="19"/>
      <c r="BE23" s="231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31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31"/>
    </row>
    <row r="26" spans="1:71" s="2" customFormat="1" ht="25.9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39">
        <f>ROUND(AG94,2)</f>
        <v>0</v>
      </c>
      <c r="AL26" s="240"/>
      <c r="AM26" s="240"/>
      <c r="AN26" s="240"/>
      <c r="AO26" s="240"/>
      <c r="AP26" s="35"/>
      <c r="AQ26" s="35"/>
      <c r="AR26" s="38"/>
      <c r="BE26" s="231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31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41" t="s">
        <v>39</v>
      </c>
      <c r="M28" s="241"/>
      <c r="N28" s="241"/>
      <c r="O28" s="241"/>
      <c r="P28" s="241"/>
      <c r="Q28" s="35"/>
      <c r="R28" s="35"/>
      <c r="S28" s="35"/>
      <c r="T28" s="35"/>
      <c r="U28" s="35"/>
      <c r="V28" s="35"/>
      <c r="W28" s="241" t="s">
        <v>40</v>
      </c>
      <c r="X28" s="241"/>
      <c r="Y28" s="241"/>
      <c r="Z28" s="241"/>
      <c r="AA28" s="241"/>
      <c r="AB28" s="241"/>
      <c r="AC28" s="241"/>
      <c r="AD28" s="241"/>
      <c r="AE28" s="241"/>
      <c r="AF28" s="35"/>
      <c r="AG28" s="35"/>
      <c r="AH28" s="35"/>
      <c r="AI28" s="35"/>
      <c r="AJ28" s="35"/>
      <c r="AK28" s="241" t="s">
        <v>41</v>
      </c>
      <c r="AL28" s="241"/>
      <c r="AM28" s="241"/>
      <c r="AN28" s="241"/>
      <c r="AO28" s="241"/>
      <c r="AP28" s="35"/>
      <c r="AQ28" s="35"/>
      <c r="AR28" s="38"/>
      <c r="BE28" s="231"/>
    </row>
    <row r="29" spans="1:71" s="3" customFormat="1" ht="14.45" customHeight="1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229">
        <v>0.21</v>
      </c>
      <c r="M29" s="228"/>
      <c r="N29" s="228"/>
      <c r="O29" s="228"/>
      <c r="P29" s="228"/>
      <c r="Q29" s="40"/>
      <c r="R29" s="40"/>
      <c r="S29" s="40"/>
      <c r="T29" s="40"/>
      <c r="U29" s="40"/>
      <c r="V29" s="40"/>
      <c r="W29" s="227">
        <f>ROUND(AZ94, 2)</f>
        <v>0</v>
      </c>
      <c r="X29" s="228"/>
      <c r="Y29" s="228"/>
      <c r="Z29" s="228"/>
      <c r="AA29" s="228"/>
      <c r="AB29" s="228"/>
      <c r="AC29" s="228"/>
      <c r="AD29" s="228"/>
      <c r="AE29" s="228"/>
      <c r="AF29" s="40"/>
      <c r="AG29" s="40"/>
      <c r="AH29" s="40"/>
      <c r="AI29" s="40"/>
      <c r="AJ29" s="40"/>
      <c r="AK29" s="227">
        <f>ROUND(AV94, 2)</f>
        <v>0</v>
      </c>
      <c r="AL29" s="228"/>
      <c r="AM29" s="228"/>
      <c r="AN29" s="228"/>
      <c r="AO29" s="228"/>
      <c r="AP29" s="40"/>
      <c r="AQ29" s="40"/>
      <c r="AR29" s="41"/>
      <c r="BE29" s="232"/>
    </row>
    <row r="30" spans="1:71" s="3" customFormat="1" ht="14.45" customHeight="1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229">
        <v>0.15</v>
      </c>
      <c r="M30" s="228"/>
      <c r="N30" s="228"/>
      <c r="O30" s="228"/>
      <c r="P30" s="228"/>
      <c r="Q30" s="40"/>
      <c r="R30" s="40"/>
      <c r="S30" s="40"/>
      <c r="T30" s="40"/>
      <c r="U30" s="40"/>
      <c r="V30" s="40"/>
      <c r="W30" s="227">
        <f>ROUND(BA94, 2)</f>
        <v>0</v>
      </c>
      <c r="X30" s="228"/>
      <c r="Y30" s="228"/>
      <c r="Z30" s="228"/>
      <c r="AA30" s="228"/>
      <c r="AB30" s="228"/>
      <c r="AC30" s="228"/>
      <c r="AD30" s="228"/>
      <c r="AE30" s="228"/>
      <c r="AF30" s="40"/>
      <c r="AG30" s="40"/>
      <c r="AH30" s="40"/>
      <c r="AI30" s="40"/>
      <c r="AJ30" s="40"/>
      <c r="AK30" s="227">
        <f>ROUND(AW94, 2)</f>
        <v>0</v>
      </c>
      <c r="AL30" s="228"/>
      <c r="AM30" s="228"/>
      <c r="AN30" s="228"/>
      <c r="AO30" s="228"/>
      <c r="AP30" s="40"/>
      <c r="AQ30" s="40"/>
      <c r="AR30" s="41"/>
      <c r="BE30" s="232"/>
    </row>
    <row r="31" spans="1:71" s="3" customFormat="1" ht="14.45" hidden="1" customHeight="1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229">
        <v>0.21</v>
      </c>
      <c r="M31" s="228"/>
      <c r="N31" s="228"/>
      <c r="O31" s="228"/>
      <c r="P31" s="228"/>
      <c r="Q31" s="40"/>
      <c r="R31" s="40"/>
      <c r="S31" s="40"/>
      <c r="T31" s="40"/>
      <c r="U31" s="40"/>
      <c r="V31" s="40"/>
      <c r="W31" s="227">
        <f>ROUND(BB94, 2)</f>
        <v>0</v>
      </c>
      <c r="X31" s="228"/>
      <c r="Y31" s="228"/>
      <c r="Z31" s="228"/>
      <c r="AA31" s="228"/>
      <c r="AB31" s="228"/>
      <c r="AC31" s="228"/>
      <c r="AD31" s="228"/>
      <c r="AE31" s="228"/>
      <c r="AF31" s="40"/>
      <c r="AG31" s="40"/>
      <c r="AH31" s="40"/>
      <c r="AI31" s="40"/>
      <c r="AJ31" s="40"/>
      <c r="AK31" s="227">
        <v>0</v>
      </c>
      <c r="AL31" s="228"/>
      <c r="AM31" s="228"/>
      <c r="AN31" s="228"/>
      <c r="AO31" s="228"/>
      <c r="AP31" s="40"/>
      <c r="AQ31" s="40"/>
      <c r="AR31" s="41"/>
      <c r="BE31" s="232"/>
    </row>
    <row r="32" spans="1:71" s="3" customFormat="1" ht="14.45" hidden="1" customHeight="1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229">
        <v>0.15</v>
      </c>
      <c r="M32" s="228"/>
      <c r="N32" s="228"/>
      <c r="O32" s="228"/>
      <c r="P32" s="228"/>
      <c r="Q32" s="40"/>
      <c r="R32" s="40"/>
      <c r="S32" s="40"/>
      <c r="T32" s="40"/>
      <c r="U32" s="40"/>
      <c r="V32" s="40"/>
      <c r="W32" s="227">
        <f>ROUND(BC94, 2)</f>
        <v>0</v>
      </c>
      <c r="X32" s="228"/>
      <c r="Y32" s="228"/>
      <c r="Z32" s="228"/>
      <c r="AA32" s="228"/>
      <c r="AB32" s="228"/>
      <c r="AC32" s="228"/>
      <c r="AD32" s="228"/>
      <c r="AE32" s="228"/>
      <c r="AF32" s="40"/>
      <c r="AG32" s="40"/>
      <c r="AH32" s="40"/>
      <c r="AI32" s="40"/>
      <c r="AJ32" s="40"/>
      <c r="AK32" s="227">
        <v>0</v>
      </c>
      <c r="AL32" s="228"/>
      <c r="AM32" s="228"/>
      <c r="AN32" s="228"/>
      <c r="AO32" s="228"/>
      <c r="AP32" s="40"/>
      <c r="AQ32" s="40"/>
      <c r="AR32" s="41"/>
      <c r="BE32" s="232"/>
    </row>
    <row r="33" spans="1:57" s="3" customFormat="1" ht="14.45" hidden="1" customHeight="1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229">
        <v>0</v>
      </c>
      <c r="M33" s="228"/>
      <c r="N33" s="228"/>
      <c r="O33" s="228"/>
      <c r="P33" s="228"/>
      <c r="Q33" s="40"/>
      <c r="R33" s="40"/>
      <c r="S33" s="40"/>
      <c r="T33" s="40"/>
      <c r="U33" s="40"/>
      <c r="V33" s="40"/>
      <c r="W33" s="227">
        <f>ROUND(BD94, 2)</f>
        <v>0</v>
      </c>
      <c r="X33" s="228"/>
      <c r="Y33" s="228"/>
      <c r="Z33" s="228"/>
      <c r="AA33" s="228"/>
      <c r="AB33" s="228"/>
      <c r="AC33" s="228"/>
      <c r="AD33" s="228"/>
      <c r="AE33" s="228"/>
      <c r="AF33" s="40"/>
      <c r="AG33" s="40"/>
      <c r="AH33" s="40"/>
      <c r="AI33" s="40"/>
      <c r="AJ33" s="40"/>
      <c r="AK33" s="227">
        <v>0</v>
      </c>
      <c r="AL33" s="228"/>
      <c r="AM33" s="228"/>
      <c r="AN33" s="228"/>
      <c r="AO33" s="228"/>
      <c r="AP33" s="40"/>
      <c r="AQ33" s="40"/>
      <c r="AR33" s="41"/>
      <c r="BE33" s="232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31"/>
    </row>
    <row r="35" spans="1:57" s="2" customFormat="1" ht="25.9" customHeight="1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264" t="s">
        <v>50</v>
      </c>
      <c r="Y35" s="265"/>
      <c r="Z35" s="265"/>
      <c r="AA35" s="265"/>
      <c r="AB35" s="265"/>
      <c r="AC35" s="44"/>
      <c r="AD35" s="44"/>
      <c r="AE35" s="44"/>
      <c r="AF35" s="44"/>
      <c r="AG35" s="44"/>
      <c r="AH35" s="44"/>
      <c r="AI35" s="44"/>
      <c r="AJ35" s="44"/>
      <c r="AK35" s="266">
        <f>SUM(AK26:AK33)</f>
        <v>0</v>
      </c>
      <c r="AL35" s="265"/>
      <c r="AM35" s="265"/>
      <c r="AN35" s="265"/>
      <c r="AO35" s="26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51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52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53</v>
      </c>
      <c r="AI60" s="37"/>
      <c r="AJ60" s="37"/>
      <c r="AK60" s="37"/>
      <c r="AL60" s="37"/>
      <c r="AM60" s="51" t="s">
        <v>54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55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56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53</v>
      </c>
      <c r="AI75" s="37"/>
      <c r="AJ75" s="37"/>
      <c r="AK75" s="37"/>
      <c r="AL75" s="37"/>
      <c r="AM75" s="51" t="s">
        <v>54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5" customHeight="1">
      <c r="A82" s="33"/>
      <c r="B82" s="34"/>
      <c r="C82" s="22" t="s">
        <v>57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OR_PHA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3" t="str">
        <f>K6</f>
        <v>Servis a revize turniketů v obvodu OŘ Praha 2022-2024</v>
      </c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  <c r="Z85" s="254"/>
      <c r="AA85" s="254"/>
      <c r="AB85" s="254"/>
      <c r="AC85" s="254"/>
      <c r="AD85" s="254"/>
      <c r="AE85" s="254"/>
      <c r="AF85" s="254"/>
      <c r="AG85" s="254"/>
      <c r="AH85" s="254"/>
      <c r="AI85" s="254"/>
      <c r="AJ85" s="254"/>
      <c r="AK85" s="62"/>
      <c r="AL85" s="62"/>
      <c r="AM85" s="62"/>
      <c r="AN85" s="62"/>
      <c r="AO85" s="62"/>
      <c r="AP85" s="62"/>
      <c r="AQ85" s="62"/>
      <c r="AR85" s="63"/>
    </row>
    <row r="86" spans="1:90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obvod OŘ Praha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5" t="str">
        <f>IF(AN8= "","",AN8)</f>
        <v>10. 11. 2022</v>
      </c>
      <c r="AN87" s="255"/>
      <c r="AO87" s="35"/>
      <c r="AP87" s="35"/>
      <c r="AQ87" s="35"/>
      <c r="AR87" s="38"/>
      <c r="BE87" s="33"/>
    </row>
    <row r="88" spans="1:90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56" t="str">
        <f>IF(E17="","",E17)</f>
        <v xml:space="preserve"> </v>
      </c>
      <c r="AN89" s="257"/>
      <c r="AO89" s="257"/>
      <c r="AP89" s="257"/>
      <c r="AQ89" s="35"/>
      <c r="AR89" s="38"/>
      <c r="AS89" s="258" t="s">
        <v>58</v>
      </c>
      <c r="AT89" s="259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56" t="str">
        <f>IF(E20="","",E20)</f>
        <v>L. Ulrich, DiS</v>
      </c>
      <c r="AN90" s="257"/>
      <c r="AO90" s="257"/>
      <c r="AP90" s="257"/>
      <c r="AQ90" s="35"/>
      <c r="AR90" s="38"/>
      <c r="AS90" s="260"/>
      <c r="AT90" s="261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2"/>
      <c r="AT91" s="263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48" t="s">
        <v>59</v>
      </c>
      <c r="D92" s="249"/>
      <c r="E92" s="249"/>
      <c r="F92" s="249"/>
      <c r="G92" s="249"/>
      <c r="H92" s="72"/>
      <c r="I92" s="250" t="s">
        <v>60</v>
      </c>
      <c r="J92" s="249"/>
      <c r="K92" s="249"/>
      <c r="L92" s="249"/>
      <c r="M92" s="249"/>
      <c r="N92" s="249"/>
      <c r="O92" s="249"/>
      <c r="P92" s="249"/>
      <c r="Q92" s="249"/>
      <c r="R92" s="249"/>
      <c r="S92" s="249"/>
      <c r="T92" s="249"/>
      <c r="U92" s="249"/>
      <c r="V92" s="249"/>
      <c r="W92" s="249"/>
      <c r="X92" s="249"/>
      <c r="Y92" s="249"/>
      <c r="Z92" s="249"/>
      <c r="AA92" s="249"/>
      <c r="AB92" s="249"/>
      <c r="AC92" s="249"/>
      <c r="AD92" s="249"/>
      <c r="AE92" s="249"/>
      <c r="AF92" s="249"/>
      <c r="AG92" s="251" t="s">
        <v>61</v>
      </c>
      <c r="AH92" s="249"/>
      <c r="AI92" s="249"/>
      <c r="AJ92" s="249"/>
      <c r="AK92" s="249"/>
      <c r="AL92" s="249"/>
      <c r="AM92" s="249"/>
      <c r="AN92" s="250" t="s">
        <v>62</v>
      </c>
      <c r="AO92" s="249"/>
      <c r="AP92" s="252"/>
      <c r="AQ92" s="73" t="s">
        <v>63</v>
      </c>
      <c r="AR92" s="38"/>
      <c r="AS92" s="74" t="s">
        <v>64</v>
      </c>
      <c r="AT92" s="75" t="s">
        <v>65</v>
      </c>
      <c r="AU92" s="75" t="s">
        <v>66</v>
      </c>
      <c r="AV92" s="75" t="s">
        <v>67</v>
      </c>
      <c r="AW92" s="75" t="s">
        <v>68</v>
      </c>
      <c r="AX92" s="75" t="s">
        <v>69</v>
      </c>
      <c r="AY92" s="75" t="s">
        <v>70</v>
      </c>
      <c r="AZ92" s="75" t="s">
        <v>71</v>
      </c>
      <c r="BA92" s="75" t="s">
        <v>72</v>
      </c>
      <c r="BB92" s="75" t="s">
        <v>73</v>
      </c>
      <c r="BC92" s="75" t="s">
        <v>74</v>
      </c>
      <c r="BD92" s="76" t="s">
        <v>75</v>
      </c>
      <c r="BE92" s="33"/>
    </row>
    <row r="93" spans="1:90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50000000000003" customHeight="1">
      <c r="B94" s="80"/>
      <c r="C94" s="81" t="s">
        <v>76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45">
        <f>ROUND(AG95,2)</f>
        <v>0</v>
      </c>
      <c r="AH94" s="245"/>
      <c r="AI94" s="245"/>
      <c r="AJ94" s="245"/>
      <c r="AK94" s="245"/>
      <c r="AL94" s="245"/>
      <c r="AM94" s="245"/>
      <c r="AN94" s="246">
        <f>SUM(AG94,AT94)</f>
        <v>0</v>
      </c>
      <c r="AO94" s="246"/>
      <c r="AP94" s="246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77</v>
      </c>
      <c r="BT94" s="90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0" s="7" customFormat="1" ht="24.75" customHeight="1">
      <c r="A95" s="91" t="s">
        <v>81</v>
      </c>
      <c r="B95" s="92"/>
      <c r="C95" s="93"/>
      <c r="D95" s="244" t="s">
        <v>14</v>
      </c>
      <c r="E95" s="244"/>
      <c r="F95" s="244"/>
      <c r="G95" s="244"/>
      <c r="H95" s="244"/>
      <c r="I95" s="94"/>
      <c r="J95" s="244" t="s">
        <v>17</v>
      </c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4"/>
      <c r="AG95" s="242">
        <f>'OR_PHA - Servis a revize ...'!J28</f>
        <v>0</v>
      </c>
      <c r="AH95" s="243"/>
      <c r="AI95" s="243"/>
      <c r="AJ95" s="243"/>
      <c r="AK95" s="243"/>
      <c r="AL95" s="243"/>
      <c r="AM95" s="243"/>
      <c r="AN95" s="242">
        <f>SUM(AG95,AT95)</f>
        <v>0</v>
      </c>
      <c r="AO95" s="243"/>
      <c r="AP95" s="243"/>
      <c r="AQ95" s="95" t="s">
        <v>82</v>
      </c>
      <c r="AR95" s="96"/>
      <c r="AS95" s="97">
        <v>0</v>
      </c>
      <c r="AT95" s="98">
        <f>ROUND(SUM(AV95:AW95),2)</f>
        <v>0</v>
      </c>
      <c r="AU95" s="99">
        <f>'OR_PHA - Servis a revize ...'!P118</f>
        <v>0</v>
      </c>
      <c r="AV95" s="98">
        <f>'OR_PHA - Servis a revize ...'!J31</f>
        <v>0</v>
      </c>
      <c r="AW95" s="98">
        <f>'OR_PHA - Servis a revize ...'!J32</f>
        <v>0</v>
      </c>
      <c r="AX95" s="98">
        <f>'OR_PHA - Servis a revize ...'!J33</f>
        <v>0</v>
      </c>
      <c r="AY95" s="98">
        <f>'OR_PHA - Servis a revize ...'!J34</f>
        <v>0</v>
      </c>
      <c r="AZ95" s="98">
        <f>'OR_PHA - Servis a revize ...'!F31</f>
        <v>0</v>
      </c>
      <c r="BA95" s="98">
        <f>'OR_PHA - Servis a revize ...'!F32</f>
        <v>0</v>
      </c>
      <c r="BB95" s="98">
        <f>'OR_PHA - Servis a revize ...'!F33</f>
        <v>0</v>
      </c>
      <c r="BC95" s="98">
        <f>'OR_PHA - Servis a revize ...'!F34</f>
        <v>0</v>
      </c>
      <c r="BD95" s="100">
        <f>'OR_PHA - Servis a revize ...'!F35</f>
        <v>0</v>
      </c>
      <c r="BT95" s="101" t="s">
        <v>83</v>
      </c>
      <c r="BU95" s="101" t="s">
        <v>84</v>
      </c>
      <c r="BV95" s="101" t="s">
        <v>79</v>
      </c>
      <c r="BW95" s="101" t="s">
        <v>5</v>
      </c>
      <c r="BX95" s="101" t="s">
        <v>80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lNJFY52O/E4DsHWF0pe8sx1agbUkgm+rZw0ewv2J+9CDKpOqZ7Jiv47EwlEppbLkrc6iIpXUSpkPFNg6BlpCJw==" saltValue="rYmggXhvU6hV6u/h/pFb8WM2MRzx7KIQS7DJmcb9q3JSS28XtiW7HdfFleFJeC93mg07dbn7wCMBJ9Hq19joZ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Servis a revize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2"/>
  <sheetViews>
    <sheetView showGridLines="0" tabSelected="1" workbookViewId="0">
      <selection activeCell="D4" sqref="D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AT2" s="16" t="s">
        <v>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85</v>
      </c>
    </row>
    <row r="4" spans="1:46" s="1" customFormat="1" ht="24.95" customHeight="1">
      <c r="B4" s="19"/>
      <c r="D4" s="104" t="s">
        <v>348</v>
      </c>
      <c r="L4" s="19"/>
      <c r="M4" s="105" t="s">
        <v>10</v>
      </c>
      <c r="AT4" s="16" t="s">
        <v>4</v>
      </c>
    </row>
    <row r="5" spans="1:46" s="1" customFormat="1" ht="6.95" customHeight="1">
      <c r="B5" s="19"/>
      <c r="L5" s="19"/>
    </row>
    <row r="6" spans="1:46" s="2" customFormat="1" ht="12" customHeight="1">
      <c r="A6" s="33"/>
      <c r="B6" s="38"/>
      <c r="C6" s="33"/>
      <c r="D6" s="106" t="s">
        <v>16</v>
      </c>
      <c r="E6" s="33"/>
      <c r="F6" s="33"/>
      <c r="G6" s="33"/>
      <c r="H6" s="33"/>
      <c r="I6" s="33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customHeight="1">
      <c r="A7" s="33"/>
      <c r="B7" s="38"/>
      <c r="C7" s="33"/>
      <c r="D7" s="33"/>
      <c r="E7" s="269" t="s">
        <v>17</v>
      </c>
      <c r="F7" s="270"/>
      <c r="G7" s="270"/>
      <c r="H7" s="270"/>
      <c r="I7" s="33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106" t="s">
        <v>18</v>
      </c>
      <c r="E9" s="33"/>
      <c r="F9" s="107" t="s">
        <v>1</v>
      </c>
      <c r="G9" s="33"/>
      <c r="H9" s="33"/>
      <c r="I9" s="106" t="s">
        <v>19</v>
      </c>
      <c r="J9" s="107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06" t="s">
        <v>20</v>
      </c>
      <c r="E10" s="33"/>
      <c r="F10" s="107" t="s">
        <v>21</v>
      </c>
      <c r="G10" s="33"/>
      <c r="H10" s="33"/>
      <c r="I10" s="106" t="s">
        <v>22</v>
      </c>
      <c r="J10" s="108" t="str">
        <f>'Rekapitulace stavby'!AN8</f>
        <v>10. 11. 2022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24</v>
      </c>
      <c r="E12" s="33"/>
      <c r="F12" s="33"/>
      <c r="G12" s="33"/>
      <c r="H12" s="33"/>
      <c r="I12" s="106" t="s">
        <v>25</v>
      </c>
      <c r="J12" s="107" t="s">
        <v>26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07" t="s">
        <v>27</v>
      </c>
      <c r="F13" s="33"/>
      <c r="G13" s="33"/>
      <c r="H13" s="33"/>
      <c r="I13" s="106" t="s">
        <v>28</v>
      </c>
      <c r="J13" s="107" t="s">
        <v>29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106" t="s">
        <v>30</v>
      </c>
      <c r="E15" s="33"/>
      <c r="F15" s="33"/>
      <c r="G15" s="33"/>
      <c r="H15" s="33"/>
      <c r="I15" s="106" t="s">
        <v>25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271" t="str">
        <f>'Rekapitulace stavby'!E14</f>
        <v>Vyplň údaj</v>
      </c>
      <c r="F16" s="272"/>
      <c r="G16" s="272"/>
      <c r="H16" s="272"/>
      <c r="I16" s="106" t="s">
        <v>28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106" t="s">
        <v>32</v>
      </c>
      <c r="E18" s="33"/>
      <c r="F18" s="33"/>
      <c r="G18" s="33"/>
      <c r="H18" s="33"/>
      <c r="I18" s="106" t="s">
        <v>25</v>
      </c>
      <c r="J18" s="107" t="s">
        <v>1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07" t="s">
        <v>33</v>
      </c>
      <c r="F19" s="33"/>
      <c r="G19" s="33"/>
      <c r="H19" s="33"/>
      <c r="I19" s="106" t="s">
        <v>28</v>
      </c>
      <c r="J19" s="107" t="s">
        <v>1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106" t="s">
        <v>35</v>
      </c>
      <c r="E21" s="33"/>
      <c r="F21" s="33"/>
      <c r="G21" s="33"/>
      <c r="H21" s="33"/>
      <c r="I21" s="106" t="s">
        <v>25</v>
      </c>
      <c r="J21" s="107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07"/>
      <c r="F22" s="33"/>
      <c r="G22" s="33"/>
      <c r="H22" s="33"/>
      <c r="I22" s="106" t="s">
        <v>28</v>
      </c>
      <c r="J22" s="107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106" t="s">
        <v>37</v>
      </c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customHeight="1">
      <c r="A25" s="109"/>
      <c r="B25" s="110"/>
      <c r="C25" s="109"/>
      <c r="D25" s="109"/>
      <c r="E25" s="273" t="s">
        <v>1</v>
      </c>
      <c r="F25" s="273"/>
      <c r="G25" s="273"/>
      <c r="H25" s="273"/>
      <c r="I25" s="109"/>
      <c r="J25" s="109"/>
      <c r="K25" s="109"/>
      <c r="L25" s="111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</row>
    <row r="26" spans="1:31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112"/>
      <c r="E27" s="112"/>
      <c r="F27" s="112"/>
      <c r="G27" s="112"/>
      <c r="H27" s="112"/>
      <c r="I27" s="112"/>
      <c r="J27" s="112"/>
      <c r="K27" s="112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8"/>
      <c r="C28" s="33"/>
      <c r="D28" s="113" t="s">
        <v>38</v>
      </c>
      <c r="E28" s="33"/>
      <c r="F28" s="33"/>
      <c r="G28" s="33"/>
      <c r="H28" s="33"/>
      <c r="I28" s="33"/>
      <c r="J28" s="114">
        <f>ROUND(J118,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2"/>
      <c r="E29" s="112"/>
      <c r="F29" s="112"/>
      <c r="G29" s="112"/>
      <c r="H29" s="112"/>
      <c r="I29" s="112"/>
      <c r="J29" s="112"/>
      <c r="K29" s="11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8"/>
      <c r="C30" s="33"/>
      <c r="D30" s="33"/>
      <c r="E30" s="33"/>
      <c r="F30" s="115" t="s">
        <v>40</v>
      </c>
      <c r="G30" s="33"/>
      <c r="H30" s="33"/>
      <c r="I30" s="115" t="s">
        <v>39</v>
      </c>
      <c r="J30" s="115" t="s">
        <v>41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8"/>
      <c r="C31" s="33"/>
      <c r="D31" s="116" t="s">
        <v>42</v>
      </c>
      <c r="E31" s="106" t="s">
        <v>43</v>
      </c>
      <c r="F31" s="117">
        <f>ROUND((SUM(BE118:BE201)),  2)</f>
        <v>0</v>
      </c>
      <c r="G31" s="33"/>
      <c r="H31" s="33"/>
      <c r="I31" s="118">
        <v>0.21</v>
      </c>
      <c r="J31" s="117">
        <f>ROUND(((SUM(BE118:BE201))*I31),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106" t="s">
        <v>44</v>
      </c>
      <c r="F32" s="117">
        <f>ROUND((SUM(BF118:BF201)),  2)</f>
        <v>0</v>
      </c>
      <c r="G32" s="33"/>
      <c r="H32" s="33"/>
      <c r="I32" s="118">
        <v>0.15</v>
      </c>
      <c r="J32" s="117">
        <f>ROUND(((SUM(BF118:BF201))*I32),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6" t="s">
        <v>45</v>
      </c>
      <c r="F33" s="117">
        <f>ROUND((SUM(BG118:BG201)),  2)</f>
        <v>0</v>
      </c>
      <c r="G33" s="33"/>
      <c r="H33" s="33"/>
      <c r="I33" s="118">
        <v>0.21</v>
      </c>
      <c r="J33" s="117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6" t="s">
        <v>46</v>
      </c>
      <c r="F34" s="117">
        <f>ROUND((SUM(BH118:BH201)),  2)</f>
        <v>0</v>
      </c>
      <c r="G34" s="33"/>
      <c r="H34" s="33"/>
      <c r="I34" s="118">
        <v>0.15</v>
      </c>
      <c r="J34" s="117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47</v>
      </c>
      <c r="F35" s="117">
        <f>ROUND((SUM(BI118:BI201)),  2)</f>
        <v>0</v>
      </c>
      <c r="G35" s="33"/>
      <c r="H35" s="33"/>
      <c r="I35" s="118">
        <v>0</v>
      </c>
      <c r="J35" s="117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19"/>
      <c r="D37" s="120" t="s">
        <v>48</v>
      </c>
      <c r="E37" s="121"/>
      <c r="F37" s="121"/>
      <c r="G37" s="122" t="s">
        <v>49</v>
      </c>
      <c r="H37" s="123" t="s">
        <v>50</v>
      </c>
      <c r="I37" s="121"/>
      <c r="J37" s="124">
        <f>SUM(J28:J35)</f>
        <v>0</v>
      </c>
      <c r="K37" s="125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customHeight="1">
      <c r="B39" s="19"/>
      <c r="L39" s="19"/>
    </row>
    <row r="40" spans="1:31" s="1" customFormat="1" ht="14.45" customHeight="1">
      <c r="B40" s="19"/>
      <c r="L40" s="19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26" t="s">
        <v>51</v>
      </c>
      <c r="E50" s="127"/>
      <c r="F50" s="127"/>
      <c r="G50" s="126" t="s">
        <v>52</v>
      </c>
      <c r="H50" s="127"/>
      <c r="I50" s="127"/>
      <c r="J50" s="127"/>
      <c r="K50" s="127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28" t="s">
        <v>53</v>
      </c>
      <c r="E61" s="129"/>
      <c r="F61" s="130" t="s">
        <v>54</v>
      </c>
      <c r="G61" s="128" t="s">
        <v>53</v>
      </c>
      <c r="H61" s="129"/>
      <c r="I61" s="129"/>
      <c r="J61" s="131" t="s">
        <v>54</v>
      </c>
      <c r="K61" s="12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26" t="s">
        <v>55</v>
      </c>
      <c r="E65" s="132"/>
      <c r="F65" s="132"/>
      <c r="G65" s="126" t="s">
        <v>56</v>
      </c>
      <c r="H65" s="132"/>
      <c r="I65" s="132"/>
      <c r="J65" s="132"/>
      <c r="K65" s="13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28" t="s">
        <v>53</v>
      </c>
      <c r="E76" s="129"/>
      <c r="F76" s="130" t="s">
        <v>54</v>
      </c>
      <c r="G76" s="128" t="s">
        <v>53</v>
      </c>
      <c r="H76" s="129"/>
      <c r="I76" s="129"/>
      <c r="J76" s="131" t="s">
        <v>54</v>
      </c>
      <c r="K76" s="12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349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53" t="str">
        <f>E7</f>
        <v>Servis a revize turniketů v obvodu OŘ Praha 2022-2024</v>
      </c>
      <c r="F85" s="268"/>
      <c r="G85" s="268"/>
      <c r="H85" s="26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20</v>
      </c>
      <c r="D87" s="35"/>
      <c r="E87" s="35"/>
      <c r="F87" s="26" t="str">
        <f>F10</f>
        <v>obvod OŘ Praha</v>
      </c>
      <c r="G87" s="35"/>
      <c r="H87" s="35"/>
      <c r="I87" s="28" t="s">
        <v>22</v>
      </c>
      <c r="J87" s="65" t="str">
        <f>IF(J10="","",J10)</f>
        <v>10. 11. 2022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24</v>
      </c>
      <c r="D89" s="35"/>
      <c r="E89" s="35"/>
      <c r="F89" s="26" t="str">
        <f>E13</f>
        <v>Správa železnic, státní organizace</v>
      </c>
      <c r="G89" s="35"/>
      <c r="H89" s="35"/>
      <c r="I89" s="28" t="s">
        <v>32</v>
      </c>
      <c r="J89" s="31" t="str">
        <f>E19</f>
        <v xml:space="preserve"> 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30</v>
      </c>
      <c r="D90" s="35"/>
      <c r="E90" s="35"/>
      <c r="F90" s="26" t="str">
        <f>IF(E16="","",E16)</f>
        <v>Vyplň údaj</v>
      </c>
      <c r="G90" s="35"/>
      <c r="H90" s="35"/>
      <c r="I90" s="28" t="s">
        <v>35</v>
      </c>
      <c r="J90" s="31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37" t="s">
        <v>86</v>
      </c>
      <c r="D92" s="138"/>
      <c r="E92" s="138"/>
      <c r="F92" s="138"/>
      <c r="G92" s="138"/>
      <c r="H92" s="138"/>
      <c r="I92" s="138"/>
      <c r="J92" s="139" t="s">
        <v>87</v>
      </c>
      <c r="K92" s="138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40" t="s">
        <v>351</v>
      </c>
      <c r="D94" s="35"/>
      <c r="E94" s="35"/>
      <c r="F94" s="35"/>
      <c r="G94" s="35"/>
      <c r="H94" s="35"/>
      <c r="I94" s="35"/>
      <c r="J94" s="83">
        <f>J118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88</v>
      </c>
    </row>
    <row r="95" spans="1:47" s="9" customFormat="1" ht="24.95" customHeight="1">
      <c r="B95" s="141"/>
      <c r="C95" s="142"/>
      <c r="D95" s="143" t="s">
        <v>89</v>
      </c>
      <c r="E95" s="144"/>
      <c r="F95" s="144"/>
      <c r="G95" s="144"/>
      <c r="H95" s="144"/>
      <c r="I95" s="144"/>
      <c r="J95" s="145">
        <f>J119</f>
        <v>0</v>
      </c>
      <c r="K95" s="142"/>
      <c r="L95" s="146"/>
    </row>
    <row r="96" spans="1:47" s="9" customFormat="1" ht="24.95" customHeight="1">
      <c r="B96" s="141"/>
      <c r="C96" s="142"/>
      <c r="D96" s="143" t="s">
        <v>90</v>
      </c>
      <c r="E96" s="144"/>
      <c r="F96" s="144"/>
      <c r="G96" s="144"/>
      <c r="H96" s="144"/>
      <c r="I96" s="144"/>
      <c r="J96" s="145">
        <f>J142</f>
        <v>0</v>
      </c>
      <c r="K96" s="142"/>
      <c r="L96" s="146"/>
    </row>
    <row r="97" spans="1:31" s="10" customFormat="1" ht="19.899999999999999" customHeight="1">
      <c r="B97" s="147"/>
      <c r="C97" s="148"/>
      <c r="D97" s="149" t="s">
        <v>91</v>
      </c>
      <c r="E97" s="150"/>
      <c r="F97" s="150"/>
      <c r="G97" s="150"/>
      <c r="H97" s="150"/>
      <c r="I97" s="150"/>
      <c r="J97" s="151">
        <f>J143</f>
        <v>0</v>
      </c>
      <c r="K97" s="148"/>
      <c r="L97" s="152"/>
    </row>
    <row r="98" spans="1:31" s="10" customFormat="1" ht="19.899999999999999" customHeight="1">
      <c r="B98" s="147"/>
      <c r="C98" s="148"/>
      <c r="D98" s="149" t="s">
        <v>92</v>
      </c>
      <c r="E98" s="150"/>
      <c r="F98" s="150"/>
      <c r="G98" s="150"/>
      <c r="H98" s="150"/>
      <c r="I98" s="150"/>
      <c r="J98" s="151">
        <f>J165</f>
        <v>0</v>
      </c>
      <c r="K98" s="148"/>
      <c r="L98" s="152"/>
    </row>
    <row r="99" spans="1:31" s="9" customFormat="1" ht="24.95" customHeight="1">
      <c r="B99" s="141"/>
      <c r="C99" s="142"/>
      <c r="D99" s="143" t="s">
        <v>93</v>
      </c>
      <c r="E99" s="144"/>
      <c r="F99" s="144"/>
      <c r="G99" s="144"/>
      <c r="H99" s="144"/>
      <c r="I99" s="144"/>
      <c r="J99" s="145">
        <f>J191</f>
        <v>0</v>
      </c>
      <c r="K99" s="142"/>
      <c r="L99" s="146"/>
    </row>
    <row r="100" spans="1:31" s="9" customFormat="1" ht="24.95" customHeight="1">
      <c r="B100" s="141"/>
      <c r="C100" s="142"/>
      <c r="D100" s="143" t="s">
        <v>94</v>
      </c>
      <c r="E100" s="144"/>
      <c r="F100" s="144"/>
      <c r="G100" s="144"/>
      <c r="H100" s="144"/>
      <c r="I100" s="144"/>
      <c r="J100" s="145">
        <f>J200</f>
        <v>0</v>
      </c>
      <c r="K100" s="142"/>
      <c r="L100" s="146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350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53" t="str">
        <f>E7</f>
        <v>Servis a revize turniketů v obvodu OŘ Praha 2022-2024</v>
      </c>
      <c r="F110" s="268"/>
      <c r="G110" s="268"/>
      <c r="H110" s="268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F10</f>
        <v>obvod OŘ Praha</v>
      </c>
      <c r="G112" s="35"/>
      <c r="H112" s="35"/>
      <c r="I112" s="28" t="s">
        <v>22</v>
      </c>
      <c r="J112" s="65" t="str">
        <f>IF(J10="","",J10)</f>
        <v>10. 11. 2022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24</v>
      </c>
      <c r="D114" s="35"/>
      <c r="E114" s="35"/>
      <c r="F114" s="26" t="str">
        <f>E13</f>
        <v>Správa železnic, státní organizace</v>
      </c>
      <c r="G114" s="35"/>
      <c r="H114" s="35"/>
      <c r="I114" s="28" t="s">
        <v>32</v>
      </c>
      <c r="J114" s="31" t="str">
        <f>E19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30</v>
      </c>
      <c r="D115" s="35"/>
      <c r="E115" s="35"/>
      <c r="F115" s="26" t="str">
        <f>IF(E16="","",E16)</f>
        <v>Vyplň údaj</v>
      </c>
      <c r="G115" s="35"/>
      <c r="H115" s="35"/>
      <c r="I115" s="28" t="s">
        <v>35</v>
      </c>
      <c r="J115" s="31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53"/>
      <c r="B117" s="154"/>
      <c r="C117" s="155" t="s">
        <v>95</v>
      </c>
      <c r="D117" s="156" t="s">
        <v>63</v>
      </c>
      <c r="E117" s="156" t="s">
        <v>59</v>
      </c>
      <c r="F117" s="156" t="s">
        <v>60</v>
      </c>
      <c r="G117" s="156" t="s">
        <v>96</v>
      </c>
      <c r="H117" s="156" t="s">
        <v>97</v>
      </c>
      <c r="I117" s="156" t="s">
        <v>98</v>
      </c>
      <c r="J117" s="157" t="s">
        <v>87</v>
      </c>
      <c r="K117" s="158" t="s">
        <v>99</v>
      </c>
      <c r="L117" s="159"/>
      <c r="M117" s="74" t="s">
        <v>1</v>
      </c>
      <c r="N117" s="75" t="s">
        <v>42</v>
      </c>
      <c r="O117" s="75" t="s">
        <v>100</v>
      </c>
      <c r="P117" s="75" t="s">
        <v>101</v>
      </c>
      <c r="Q117" s="75" t="s">
        <v>102</v>
      </c>
      <c r="R117" s="75" t="s">
        <v>103</v>
      </c>
      <c r="S117" s="75" t="s">
        <v>104</v>
      </c>
      <c r="T117" s="76" t="s">
        <v>105</v>
      </c>
      <c r="U117" s="15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/>
    </row>
    <row r="118" spans="1:65" s="2" customFormat="1" ht="22.9" customHeight="1">
      <c r="A118" s="33"/>
      <c r="B118" s="34"/>
      <c r="C118" s="81" t="s">
        <v>352</v>
      </c>
      <c r="D118" s="35"/>
      <c r="E118" s="35"/>
      <c r="F118" s="35"/>
      <c r="G118" s="35"/>
      <c r="H118" s="35"/>
      <c r="I118" s="35"/>
      <c r="J118" s="160">
        <f>BK118</f>
        <v>0</v>
      </c>
      <c r="K118" s="35"/>
      <c r="L118" s="38"/>
      <c r="M118" s="77"/>
      <c r="N118" s="161"/>
      <c r="O118" s="78"/>
      <c r="P118" s="162">
        <f>P119+P142+P191+P200</f>
        <v>0</v>
      </c>
      <c r="Q118" s="78"/>
      <c r="R118" s="162">
        <f>R119+R142+R191+R200</f>
        <v>0</v>
      </c>
      <c r="S118" s="78"/>
      <c r="T118" s="163">
        <f>T119+T142+T191+T200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77</v>
      </c>
      <c r="AU118" s="16" t="s">
        <v>88</v>
      </c>
      <c r="BK118" s="164">
        <f>BK119+BK142+BK191+BK200</f>
        <v>0</v>
      </c>
    </row>
    <row r="119" spans="1:65" s="12" customFormat="1" ht="25.9" customHeight="1">
      <c r="B119" s="165"/>
      <c r="C119" s="166"/>
      <c r="D119" s="167" t="s">
        <v>77</v>
      </c>
      <c r="E119" s="168" t="s">
        <v>106</v>
      </c>
      <c r="F119" s="168" t="s">
        <v>107</v>
      </c>
      <c r="G119" s="166"/>
      <c r="H119" s="166"/>
      <c r="I119" s="169"/>
      <c r="J119" s="170">
        <f>BK119</f>
        <v>0</v>
      </c>
      <c r="K119" s="166"/>
      <c r="L119" s="171"/>
      <c r="M119" s="172"/>
      <c r="N119" s="173"/>
      <c r="O119" s="173"/>
      <c r="P119" s="174">
        <f>SUM(P120:P141)</f>
        <v>0</v>
      </c>
      <c r="Q119" s="173"/>
      <c r="R119" s="174">
        <f>SUM(R120:R141)</f>
        <v>0</v>
      </c>
      <c r="S119" s="173"/>
      <c r="T119" s="175">
        <f>SUM(T120:T141)</f>
        <v>0</v>
      </c>
      <c r="AR119" s="176" t="s">
        <v>83</v>
      </c>
      <c r="AT119" s="177" t="s">
        <v>77</v>
      </c>
      <c r="AU119" s="177" t="s">
        <v>78</v>
      </c>
      <c r="AY119" s="176" t="s">
        <v>108</v>
      </c>
      <c r="BK119" s="178">
        <f>SUM(BK120:BK141)</f>
        <v>0</v>
      </c>
    </row>
    <row r="120" spans="1:65" s="2" customFormat="1" ht="37.9" customHeight="1">
      <c r="A120" s="33"/>
      <c r="B120" s="34"/>
      <c r="C120" s="179" t="s">
        <v>83</v>
      </c>
      <c r="D120" s="179" t="s">
        <v>109</v>
      </c>
      <c r="E120" s="180" t="s">
        <v>110</v>
      </c>
      <c r="F120" s="181" t="s">
        <v>111</v>
      </c>
      <c r="G120" s="182" t="s">
        <v>112</v>
      </c>
      <c r="H120" s="183">
        <v>76</v>
      </c>
      <c r="I120" s="184"/>
      <c r="J120" s="185">
        <f>ROUND(I120*H120,2)</f>
        <v>0</v>
      </c>
      <c r="K120" s="186"/>
      <c r="L120" s="38"/>
      <c r="M120" s="187" t="s">
        <v>1</v>
      </c>
      <c r="N120" s="188" t="s">
        <v>43</v>
      </c>
      <c r="O120" s="70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91" t="s">
        <v>113</v>
      </c>
      <c r="AT120" s="191" t="s">
        <v>109</v>
      </c>
      <c r="AU120" s="191" t="s">
        <v>83</v>
      </c>
      <c r="AY120" s="16" t="s">
        <v>108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6" t="s">
        <v>83</v>
      </c>
      <c r="BK120" s="192">
        <f>ROUND(I120*H120,2)</f>
        <v>0</v>
      </c>
      <c r="BL120" s="16" t="s">
        <v>113</v>
      </c>
      <c r="BM120" s="191" t="s">
        <v>114</v>
      </c>
    </row>
    <row r="121" spans="1:65" s="2" customFormat="1" ht="48.75">
      <c r="A121" s="33"/>
      <c r="B121" s="34"/>
      <c r="C121" s="35"/>
      <c r="D121" s="193" t="s">
        <v>115</v>
      </c>
      <c r="E121" s="35"/>
      <c r="F121" s="194" t="s">
        <v>116</v>
      </c>
      <c r="G121" s="35"/>
      <c r="H121" s="35"/>
      <c r="I121" s="195"/>
      <c r="J121" s="35"/>
      <c r="K121" s="35"/>
      <c r="L121" s="38"/>
      <c r="M121" s="196"/>
      <c r="N121" s="197"/>
      <c r="O121" s="70"/>
      <c r="P121" s="70"/>
      <c r="Q121" s="70"/>
      <c r="R121" s="70"/>
      <c r="S121" s="70"/>
      <c r="T121" s="71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115</v>
      </c>
      <c r="AU121" s="16" t="s">
        <v>83</v>
      </c>
    </row>
    <row r="122" spans="1:65" s="13" customFormat="1">
      <c r="B122" s="198"/>
      <c r="C122" s="199"/>
      <c r="D122" s="193" t="s">
        <v>117</v>
      </c>
      <c r="E122" s="200" t="s">
        <v>1</v>
      </c>
      <c r="F122" s="201" t="s">
        <v>118</v>
      </c>
      <c r="G122" s="199"/>
      <c r="H122" s="202">
        <v>8</v>
      </c>
      <c r="I122" s="203"/>
      <c r="J122" s="199"/>
      <c r="K122" s="199"/>
      <c r="L122" s="204"/>
      <c r="M122" s="205"/>
      <c r="N122" s="206"/>
      <c r="O122" s="206"/>
      <c r="P122" s="206"/>
      <c r="Q122" s="206"/>
      <c r="R122" s="206"/>
      <c r="S122" s="206"/>
      <c r="T122" s="207"/>
      <c r="AT122" s="208" t="s">
        <v>117</v>
      </c>
      <c r="AU122" s="208" t="s">
        <v>83</v>
      </c>
      <c r="AV122" s="13" t="s">
        <v>85</v>
      </c>
      <c r="AW122" s="13" t="s">
        <v>34</v>
      </c>
      <c r="AX122" s="13" t="s">
        <v>78</v>
      </c>
      <c r="AY122" s="208" t="s">
        <v>108</v>
      </c>
    </row>
    <row r="123" spans="1:65" s="13" customFormat="1">
      <c r="B123" s="198"/>
      <c r="C123" s="199"/>
      <c r="D123" s="193" t="s">
        <v>117</v>
      </c>
      <c r="E123" s="200" t="s">
        <v>1</v>
      </c>
      <c r="F123" s="201" t="s">
        <v>119</v>
      </c>
      <c r="G123" s="199"/>
      <c r="H123" s="202">
        <v>24</v>
      </c>
      <c r="I123" s="203"/>
      <c r="J123" s="199"/>
      <c r="K123" s="199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117</v>
      </c>
      <c r="AU123" s="208" t="s">
        <v>83</v>
      </c>
      <c r="AV123" s="13" t="s">
        <v>85</v>
      </c>
      <c r="AW123" s="13" t="s">
        <v>34</v>
      </c>
      <c r="AX123" s="13" t="s">
        <v>78</v>
      </c>
      <c r="AY123" s="208" t="s">
        <v>108</v>
      </c>
    </row>
    <row r="124" spans="1:65" s="13" customFormat="1">
      <c r="B124" s="198"/>
      <c r="C124" s="199"/>
      <c r="D124" s="193" t="s">
        <v>117</v>
      </c>
      <c r="E124" s="200" t="s">
        <v>1</v>
      </c>
      <c r="F124" s="201" t="s">
        <v>120</v>
      </c>
      <c r="G124" s="199"/>
      <c r="H124" s="202">
        <v>8</v>
      </c>
      <c r="I124" s="203"/>
      <c r="J124" s="199"/>
      <c r="K124" s="199"/>
      <c r="L124" s="204"/>
      <c r="M124" s="205"/>
      <c r="N124" s="206"/>
      <c r="O124" s="206"/>
      <c r="P124" s="206"/>
      <c r="Q124" s="206"/>
      <c r="R124" s="206"/>
      <c r="S124" s="206"/>
      <c r="T124" s="207"/>
      <c r="AT124" s="208" t="s">
        <v>117</v>
      </c>
      <c r="AU124" s="208" t="s">
        <v>83</v>
      </c>
      <c r="AV124" s="13" t="s">
        <v>85</v>
      </c>
      <c r="AW124" s="13" t="s">
        <v>34</v>
      </c>
      <c r="AX124" s="13" t="s">
        <v>78</v>
      </c>
      <c r="AY124" s="208" t="s">
        <v>108</v>
      </c>
    </row>
    <row r="125" spans="1:65" s="13" customFormat="1">
      <c r="B125" s="198"/>
      <c r="C125" s="199"/>
      <c r="D125" s="193" t="s">
        <v>117</v>
      </c>
      <c r="E125" s="200" t="s">
        <v>1</v>
      </c>
      <c r="F125" s="201" t="s">
        <v>121</v>
      </c>
      <c r="G125" s="199"/>
      <c r="H125" s="202">
        <v>8</v>
      </c>
      <c r="I125" s="203"/>
      <c r="J125" s="199"/>
      <c r="K125" s="199"/>
      <c r="L125" s="204"/>
      <c r="M125" s="205"/>
      <c r="N125" s="206"/>
      <c r="O125" s="206"/>
      <c r="P125" s="206"/>
      <c r="Q125" s="206"/>
      <c r="R125" s="206"/>
      <c r="S125" s="206"/>
      <c r="T125" s="207"/>
      <c r="AT125" s="208" t="s">
        <v>117</v>
      </c>
      <c r="AU125" s="208" t="s">
        <v>83</v>
      </c>
      <c r="AV125" s="13" t="s">
        <v>85</v>
      </c>
      <c r="AW125" s="13" t="s">
        <v>34</v>
      </c>
      <c r="AX125" s="13" t="s">
        <v>78</v>
      </c>
      <c r="AY125" s="208" t="s">
        <v>108</v>
      </c>
    </row>
    <row r="126" spans="1:65" s="13" customFormat="1">
      <c r="B126" s="198"/>
      <c r="C126" s="199"/>
      <c r="D126" s="193" t="s">
        <v>117</v>
      </c>
      <c r="E126" s="200" t="s">
        <v>1</v>
      </c>
      <c r="F126" s="201" t="s">
        <v>122</v>
      </c>
      <c r="G126" s="199"/>
      <c r="H126" s="202">
        <v>8</v>
      </c>
      <c r="I126" s="203"/>
      <c r="J126" s="199"/>
      <c r="K126" s="199"/>
      <c r="L126" s="204"/>
      <c r="M126" s="205"/>
      <c r="N126" s="206"/>
      <c r="O126" s="206"/>
      <c r="P126" s="206"/>
      <c r="Q126" s="206"/>
      <c r="R126" s="206"/>
      <c r="S126" s="206"/>
      <c r="T126" s="207"/>
      <c r="AT126" s="208" t="s">
        <v>117</v>
      </c>
      <c r="AU126" s="208" t="s">
        <v>83</v>
      </c>
      <c r="AV126" s="13" t="s">
        <v>85</v>
      </c>
      <c r="AW126" s="13" t="s">
        <v>34</v>
      </c>
      <c r="AX126" s="13" t="s">
        <v>78</v>
      </c>
      <c r="AY126" s="208" t="s">
        <v>108</v>
      </c>
    </row>
    <row r="127" spans="1:65" s="13" customFormat="1">
      <c r="B127" s="198"/>
      <c r="C127" s="199"/>
      <c r="D127" s="193" t="s">
        <v>117</v>
      </c>
      <c r="E127" s="200" t="s">
        <v>1</v>
      </c>
      <c r="F127" s="201" t="s">
        <v>123</v>
      </c>
      <c r="G127" s="199"/>
      <c r="H127" s="202">
        <v>8</v>
      </c>
      <c r="I127" s="203"/>
      <c r="J127" s="199"/>
      <c r="K127" s="199"/>
      <c r="L127" s="204"/>
      <c r="M127" s="205"/>
      <c r="N127" s="206"/>
      <c r="O127" s="206"/>
      <c r="P127" s="206"/>
      <c r="Q127" s="206"/>
      <c r="R127" s="206"/>
      <c r="S127" s="206"/>
      <c r="T127" s="207"/>
      <c r="AT127" s="208" t="s">
        <v>117</v>
      </c>
      <c r="AU127" s="208" t="s">
        <v>83</v>
      </c>
      <c r="AV127" s="13" t="s">
        <v>85</v>
      </c>
      <c r="AW127" s="13" t="s">
        <v>34</v>
      </c>
      <c r="AX127" s="13" t="s">
        <v>78</v>
      </c>
      <c r="AY127" s="208" t="s">
        <v>108</v>
      </c>
    </row>
    <row r="128" spans="1:65" s="13" customFormat="1">
      <c r="B128" s="198"/>
      <c r="C128" s="199"/>
      <c r="D128" s="193" t="s">
        <v>117</v>
      </c>
      <c r="E128" s="200" t="s">
        <v>1</v>
      </c>
      <c r="F128" s="201" t="s">
        <v>124</v>
      </c>
      <c r="G128" s="199"/>
      <c r="H128" s="202">
        <v>4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117</v>
      </c>
      <c r="AU128" s="208" t="s">
        <v>83</v>
      </c>
      <c r="AV128" s="13" t="s">
        <v>85</v>
      </c>
      <c r="AW128" s="13" t="s">
        <v>34</v>
      </c>
      <c r="AX128" s="13" t="s">
        <v>78</v>
      </c>
      <c r="AY128" s="208" t="s">
        <v>108</v>
      </c>
    </row>
    <row r="129" spans="1:65" s="13" customFormat="1">
      <c r="B129" s="198"/>
      <c r="C129" s="199"/>
      <c r="D129" s="193" t="s">
        <v>117</v>
      </c>
      <c r="E129" s="200" t="s">
        <v>1</v>
      </c>
      <c r="F129" s="201" t="s">
        <v>125</v>
      </c>
      <c r="G129" s="199"/>
      <c r="H129" s="202">
        <v>8</v>
      </c>
      <c r="I129" s="203"/>
      <c r="J129" s="199"/>
      <c r="K129" s="199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117</v>
      </c>
      <c r="AU129" s="208" t="s">
        <v>83</v>
      </c>
      <c r="AV129" s="13" t="s">
        <v>85</v>
      </c>
      <c r="AW129" s="13" t="s">
        <v>34</v>
      </c>
      <c r="AX129" s="13" t="s">
        <v>78</v>
      </c>
      <c r="AY129" s="208" t="s">
        <v>108</v>
      </c>
    </row>
    <row r="130" spans="1:65" s="14" customFormat="1">
      <c r="B130" s="209"/>
      <c r="C130" s="210"/>
      <c r="D130" s="193" t="s">
        <v>117</v>
      </c>
      <c r="E130" s="211" t="s">
        <v>1</v>
      </c>
      <c r="F130" s="212" t="s">
        <v>126</v>
      </c>
      <c r="G130" s="210"/>
      <c r="H130" s="213">
        <v>76</v>
      </c>
      <c r="I130" s="214"/>
      <c r="J130" s="210"/>
      <c r="K130" s="210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117</v>
      </c>
      <c r="AU130" s="219" t="s">
        <v>83</v>
      </c>
      <c r="AV130" s="14" t="s">
        <v>113</v>
      </c>
      <c r="AW130" s="14" t="s">
        <v>34</v>
      </c>
      <c r="AX130" s="14" t="s">
        <v>83</v>
      </c>
      <c r="AY130" s="219" t="s">
        <v>108</v>
      </c>
    </row>
    <row r="131" spans="1:65" s="2" customFormat="1" ht="37.9" customHeight="1">
      <c r="A131" s="33"/>
      <c r="B131" s="34"/>
      <c r="C131" s="179" t="s">
        <v>85</v>
      </c>
      <c r="D131" s="179" t="s">
        <v>109</v>
      </c>
      <c r="E131" s="180" t="s">
        <v>127</v>
      </c>
      <c r="F131" s="181" t="s">
        <v>128</v>
      </c>
      <c r="G131" s="182" t="s">
        <v>112</v>
      </c>
      <c r="H131" s="183">
        <v>76</v>
      </c>
      <c r="I131" s="184"/>
      <c r="J131" s="185">
        <f>ROUND(I131*H131,2)</f>
        <v>0</v>
      </c>
      <c r="K131" s="186"/>
      <c r="L131" s="38"/>
      <c r="M131" s="187" t="s">
        <v>1</v>
      </c>
      <c r="N131" s="188" t="s">
        <v>43</v>
      </c>
      <c r="O131" s="70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1" t="s">
        <v>113</v>
      </c>
      <c r="AT131" s="191" t="s">
        <v>109</v>
      </c>
      <c r="AU131" s="191" t="s">
        <v>83</v>
      </c>
      <c r="AY131" s="16" t="s">
        <v>108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6" t="s">
        <v>83</v>
      </c>
      <c r="BK131" s="192">
        <f>ROUND(I131*H131,2)</f>
        <v>0</v>
      </c>
      <c r="BL131" s="16" t="s">
        <v>113</v>
      </c>
      <c r="BM131" s="191" t="s">
        <v>129</v>
      </c>
    </row>
    <row r="132" spans="1:65" s="2" customFormat="1" ht="48.75">
      <c r="A132" s="33"/>
      <c r="B132" s="34"/>
      <c r="C132" s="35"/>
      <c r="D132" s="193" t="s">
        <v>115</v>
      </c>
      <c r="E132" s="35"/>
      <c r="F132" s="194" t="s">
        <v>130</v>
      </c>
      <c r="G132" s="35"/>
      <c r="H132" s="35"/>
      <c r="I132" s="195"/>
      <c r="J132" s="35"/>
      <c r="K132" s="35"/>
      <c r="L132" s="38"/>
      <c r="M132" s="196"/>
      <c r="N132" s="197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115</v>
      </c>
      <c r="AU132" s="16" t="s">
        <v>83</v>
      </c>
    </row>
    <row r="133" spans="1:65" s="13" customFormat="1">
      <c r="B133" s="198"/>
      <c r="C133" s="199"/>
      <c r="D133" s="193" t="s">
        <v>117</v>
      </c>
      <c r="E133" s="200" t="s">
        <v>1</v>
      </c>
      <c r="F133" s="201" t="s">
        <v>118</v>
      </c>
      <c r="G133" s="199"/>
      <c r="H133" s="202">
        <v>8</v>
      </c>
      <c r="I133" s="203"/>
      <c r="J133" s="199"/>
      <c r="K133" s="199"/>
      <c r="L133" s="204"/>
      <c r="M133" s="205"/>
      <c r="N133" s="206"/>
      <c r="O133" s="206"/>
      <c r="P133" s="206"/>
      <c r="Q133" s="206"/>
      <c r="R133" s="206"/>
      <c r="S133" s="206"/>
      <c r="T133" s="207"/>
      <c r="AT133" s="208" t="s">
        <v>117</v>
      </c>
      <c r="AU133" s="208" t="s">
        <v>83</v>
      </c>
      <c r="AV133" s="13" t="s">
        <v>85</v>
      </c>
      <c r="AW133" s="13" t="s">
        <v>34</v>
      </c>
      <c r="AX133" s="13" t="s">
        <v>78</v>
      </c>
      <c r="AY133" s="208" t="s">
        <v>108</v>
      </c>
    </row>
    <row r="134" spans="1:65" s="13" customFormat="1">
      <c r="B134" s="198"/>
      <c r="C134" s="199"/>
      <c r="D134" s="193" t="s">
        <v>117</v>
      </c>
      <c r="E134" s="200" t="s">
        <v>1</v>
      </c>
      <c r="F134" s="201" t="s">
        <v>119</v>
      </c>
      <c r="G134" s="199"/>
      <c r="H134" s="202">
        <v>24</v>
      </c>
      <c r="I134" s="203"/>
      <c r="J134" s="199"/>
      <c r="K134" s="199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117</v>
      </c>
      <c r="AU134" s="208" t="s">
        <v>83</v>
      </c>
      <c r="AV134" s="13" t="s">
        <v>85</v>
      </c>
      <c r="AW134" s="13" t="s">
        <v>34</v>
      </c>
      <c r="AX134" s="13" t="s">
        <v>78</v>
      </c>
      <c r="AY134" s="208" t="s">
        <v>108</v>
      </c>
    </row>
    <row r="135" spans="1:65" s="13" customFormat="1">
      <c r="B135" s="198"/>
      <c r="C135" s="199"/>
      <c r="D135" s="193" t="s">
        <v>117</v>
      </c>
      <c r="E135" s="200" t="s">
        <v>1</v>
      </c>
      <c r="F135" s="201" t="s">
        <v>120</v>
      </c>
      <c r="G135" s="199"/>
      <c r="H135" s="202">
        <v>8</v>
      </c>
      <c r="I135" s="203"/>
      <c r="J135" s="199"/>
      <c r="K135" s="199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117</v>
      </c>
      <c r="AU135" s="208" t="s">
        <v>83</v>
      </c>
      <c r="AV135" s="13" t="s">
        <v>85</v>
      </c>
      <c r="AW135" s="13" t="s">
        <v>34</v>
      </c>
      <c r="AX135" s="13" t="s">
        <v>78</v>
      </c>
      <c r="AY135" s="208" t="s">
        <v>108</v>
      </c>
    </row>
    <row r="136" spans="1:65" s="13" customFormat="1">
      <c r="B136" s="198"/>
      <c r="C136" s="199"/>
      <c r="D136" s="193" t="s">
        <v>117</v>
      </c>
      <c r="E136" s="200" t="s">
        <v>1</v>
      </c>
      <c r="F136" s="201" t="s">
        <v>121</v>
      </c>
      <c r="G136" s="199"/>
      <c r="H136" s="202">
        <v>8</v>
      </c>
      <c r="I136" s="203"/>
      <c r="J136" s="199"/>
      <c r="K136" s="199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117</v>
      </c>
      <c r="AU136" s="208" t="s">
        <v>83</v>
      </c>
      <c r="AV136" s="13" t="s">
        <v>85</v>
      </c>
      <c r="AW136" s="13" t="s">
        <v>34</v>
      </c>
      <c r="AX136" s="13" t="s">
        <v>78</v>
      </c>
      <c r="AY136" s="208" t="s">
        <v>108</v>
      </c>
    </row>
    <row r="137" spans="1:65" s="13" customFormat="1">
      <c r="B137" s="198"/>
      <c r="C137" s="199"/>
      <c r="D137" s="193" t="s">
        <v>117</v>
      </c>
      <c r="E137" s="200" t="s">
        <v>1</v>
      </c>
      <c r="F137" s="201" t="s">
        <v>122</v>
      </c>
      <c r="G137" s="199"/>
      <c r="H137" s="202">
        <v>8</v>
      </c>
      <c r="I137" s="203"/>
      <c r="J137" s="199"/>
      <c r="K137" s="199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117</v>
      </c>
      <c r="AU137" s="208" t="s">
        <v>83</v>
      </c>
      <c r="AV137" s="13" t="s">
        <v>85</v>
      </c>
      <c r="AW137" s="13" t="s">
        <v>34</v>
      </c>
      <c r="AX137" s="13" t="s">
        <v>78</v>
      </c>
      <c r="AY137" s="208" t="s">
        <v>108</v>
      </c>
    </row>
    <row r="138" spans="1:65" s="13" customFormat="1">
      <c r="B138" s="198"/>
      <c r="C138" s="199"/>
      <c r="D138" s="193" t="s">
        <v>117</v>
      </c>
      <c r="E138" s="200" t="s">
        <v>1</v>
      </c>
      <c r="F138" s="201" t="s">
        <v>123</v>
      </c>
      <c r="G138" s="199"/>
      <c r="H138" s="202">
        <v>8</v>
      </c>
      <c r="I138" s="203"/>
      <c r="J138" s="199"/>
      <c r="K138" s="199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117</v>
      </c>
      <c r="AU138" s="208" t="s">
        <v>83</v>
      </c>
      <c r="AV138" s="13" t="s">
        <v>85</v>
      </c>
      <c r="AW138" s="13" t="s">
        <v>34</v>
      </c>
      <c r="AX138" s="13" t="s">
        <v>78</v>
      </c>
      <c r="AY138" s="208" t="s">
        <v>108</v>
      </c>
    </row>
    <row r="139" spans="1:65" s="13" customFormat="1">
      <c r="B139" s="198"/>
      <c r="C139" s="199"/>
      <c r="D139" s="193" t="s">
        <v>117</v>
      </c>
      <c r="E139" s="200" t="s">
        <v>1</v>
      </c>
      <c r="F139" s="201" t="s">
        <v>124</v>
      </c>
      <c r="G139" s="199"/>
      <c r="H139" s="202">
        <v>4</v>
      </c>
      <c r="I139" s="203"/>
      <c r="J139" s="199"/>
      <c r="K139" s="199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117</v>
      </c>
      <c r="AU139" s="208" t="s">
        <v>83</v>
      </c>
      <c r="AV139" s="13" t="s">
        <v>85</v>
      </c>
      <c r="AW139" s="13" t="s">
        <v>34</v>
      </c>
      <c r="AX139" s="13" t="s">
        <v>78</v>
      </c>
      <c r="AY139" s="208" t="s">
        <v>108</v>
      </c>
    </row>
    <row r="140" spans="1:65" s="13" customFormat="1">
      <c r="B140" s="198"/>
      <c r="C140" s="199"/>
      <c r="D140" s="193" t="s">
        <v>117</v>
      </c>
      <c r="E140" s="200" t="s">
        <v>1</v>
      </c>
      <c r="F140" s="201" t="s">
        <v>125</v>
      </c>
      <c r="G140" s="199"/>
      <c r="H140" s="202">
        <v>8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117</v>
      </c>
      <c r="AU140" s="208" t="s">
        <v>83</v>
      </c>
      <c r="AV140" s="13" t="s">
        <v>85</v>
      </c>
      <c r="AW140" s="13" t="s">
        <v>34</v>
      </c>
      <c r="AX140" s="13" t="s">
        <v>78</v>
      </c>
      <c r="AY140" s="208" t="s">
        <v>108</v>
      </c>
    </row>
    <row r="141" spans="1:65" s="14" customFormat="1">
      <c r="B141" s="209"/>
      <c r="C141" s="210"/>
      <c r="D141" s="193" t="s">
        <v>117</v>
      </c>
      <c r="E141" s="211" t="s">
        <v>1</v>
      </c>
      <c r="F141" s="212" t="s">
        <v>126</v>
      </c>
      <c r="G141" s="210"/>
      <c r="H141" s="213">
        <v>76</v>
      </c>
      <c r="I141" s="214"/>
      <c r="J141" s="210"/>
      <c r="K141" s="210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117</v>
      </c>
      <c r="AU141" s="219" t="s">
        <v>83</v>
      </c>
      <c r="AV141" s="14" t="s">
        <v>113</v>
      </c>
      <c r="AW141" s="14" t="s">
        <v>34</v>
      </c>
      <c r="AX141" s="14" t="s">
        <v>83</v>
      </c>
      <c r="AY141" s="219" t="s">
        <v>108</v>
      </c>
    </row>
    <row r="142" spans="1:65" s="12" customFormat="1" ht="25.9" customHeight="1">
      <c r="B142" s="165"/>
      <c r="C142" s="166"/>
      <c r="D142" s="167" t="s">
        <v>77</v>
      </c>
      <c r="E142" s="168" t="s">
        <v>131</v>
      </c>
      <c r="F142" s="168" t="s">
        <v>132</v>
      </c>
      <c r="G142" s="166"/>
      <c r="H142" s="166"/>
      <c r="I142" s="169"/>
      <c r="J142" s="170">
        <f>BK142</f>
        <v>0</v>
      </c>
      <c r="K142" s="166"/>
      <c r="L142" s="171"/>
      <c r="M142" s="172"/>
      <c r="N142" s="173"/>
      <c r="O142" s="173"/>
      <c r="P142" s="174">
        <f>P143+P165</f>
        <v>0</v>
      </c>
      <c r="Q142" s="173"/>
      <c r="R142" s="174">
        <f>R143+R165</f>
        <v>0</v>
      </c>
      <c r="S142" s="173"/>
      <c r="T142" s="175">
        <f>T143+T165</f>
        <v>0</v>
      </c>
      <c r="AR142" s="176" t="s">
        <v>83</v>
      </c>
      <c r="AT142" s="177" t="s">
        <v>77</v>
      </c>
      <c r="AU142" s="177" t="s">
        <v>78</v>
      </c>
      <c r="AY142" s="176" t="s">
        <v>108</v>
      </c>
      <c r="BK142" s="178">
        <f>BK143+BK165</f>
        <v>0</v>
      </c>
    </row>
    <row r="143" spans="1:65" s="12" customFormat="1" ht="22.9" customHeight="1">
      <c r="B143" s="165"/>
      <c r="C143" s="166"/>
      <c r="D143" s="167" t="s">
        <v>77</v>
      </c>
      <c r="E143" s="220" t="s">
        <v>133</v>
      </c>
      <c r="F143" s="220" t="s">
        <v>134</v>
      </c>
      <c r="G143" s="166"/>
      <c r="H143" s="166"/>
      <c r="I143" s="169"/>
      <c r="J143" s="221">
        <f>BK143</f>
        <v>0</v>
      </c>
      <c r="K143" s="166"/>
      <c r="L143" s="171"/>
      <c r="M143" s="172"/>
      <c r="N143" s="173"/>
      <c r="O143" s="173"/>
      <c r="P143" s="174">
        <f>SUM(P144:P164)</f>
        <v>0</v>
      </c>
      <c r="Q143" s="173"/>
      <c r="R143" s="174">
        <f>SUM(R144:R164)</f>
        <v>0</v>
      </c>
      <c r="S143" s="173"/>
      <c r="T143" s="175">
        <f>SUM(T144:T164)</f>
        <v>0</v>
      </c>
      <c r="AR143" s="176" t="s">
        <v>83</v>
      </c>
      <c r="AT143" s="177" t="s">
        <v>77</v>
      </c>
      <c r="AU143" s="177" t="s">
        <v>83</v>
      </c>
      <c r="AY143" s="176" t="s">
        <v>108</v>
      </c>
      <c r="BK143" s="178">
        <f>SUM(BK144:BK164)</f>
        <v>0</v>
      </c>
    </row>
    <row r="144" spans="1:65" s="2" customFormat="1" ht="24.2" customHeight="1">
      <c r="A144" s="33"/>
      <c r="B144" s="34"/>
      <c r="C144" s="179" t="s">
        <v>135</v>
      </c>
      <c r="D144" s="179" t="s">
        <v>109</v>
      </c>
      <c r="E144" s="180" t="s">
        <v>136</v>
      </c>
      <c r="F144" s="181" t="s">
        <v>137</v>
      </c>
      <c r="G144" s="182" t="s">
        <v>112</v>
      </c>
      <c r="H144" s="183">
        <v>1</v>
      </c>
      <c r="I144" s="184"/>
      <c r="J144" s="185">
        <f t="shared" ref="J144:J164" si="0">ROUND(I144*H144,2)</f>
        <v>0</v>
      </c>
      <c r="K144" s="186"/>
      <c r="L144" s="38"/>
      <c r="M144" s="187" t="s">
        <v>1</v>
      </c>
      <c r="N144" s="188" t="s">
        <v>43</v>
      </c>
      <c r="O144" s="70"/>
      <c r="P144" s="189">
        <f t="shared" ref="P144:P164" si="1">O144*H144</f>
        <v>0</v>
      </c>
      <c r="Q144" s="189">
        <v>0</v>
      </c>
      <c r="R144" s="189">
        <f t="shared" ref="R144:R164" si="2">Q144*H144</f>
        <v>0</v>
      </c>
      <c r="S144" s="189">
        <v>0</v>
      </c>
      <c r="T144" s="190">
        <f t="shared" ref="T144:T164" si="3"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1" t="s">
        <v>113</v>
      </c>
      <c r="AT144" s="191" t="s">
        <v>109</v>
      </c>
      <c r="AU144" s="191" t="s">
        <v>85</v>
      </c>
      <c r="AY144" s="16" t="s">
        <v>108</v>
      </c>
      <c r="BE144" s="192">
        <f t="shared" ref="BE144:BE164" si="4">IF(N144="základní",J144,0)</f>
        <v>0</v>
      </c>
      <c r="BF144" s="192">
        <f t="shared" ref="BF144:BF164" si="5">IF(N144="snížená",J144,0)</f>
        <v>0</v>
      </c>
      <c r="BG144" s="192">
        <f t="shared" ref="BG144:BG164" si="6">IF(N144="zákl. přenesená",J144,0)</f>
        <v>0</v>
      </c>
      <c r="BH144" s="192">
        <f t="shared" ref="BH144:BH164" si="7">IF(N144="sníž. přenesená",J144,0)</f>
        <v>0</v>
      </c>
      <c r="BI144" s="192">
        <f t="shared" ref="BI144:BI164" si="8">IF(N144="nulová",J144,0)</f>
        <v>0</v>
      </c>
      <c r="BJ144" s="16" t="s">
        <v>83</v>
      </c>
      <c r="BK144" s="192">
        <f t="shared" ref="BK144:BK164" si="9">ROUND(I144*H144,2)</f>
        <v>0</v>
      </c>
      <c r="BL144" s="16" t="s">
        <v>113</v>
      </c>
      <c r="BM144" s="191" t="s">
        <v>138</v>
      </c>
    </row>
    <row r="145" spans="1:65" s="2" customFormat="1" ht="16.5" customHeight="1">
      <c r="A145" s="33"/>
      <c r="B145" s="34"/>
      <c r="C145" s="179" t="s">
        <v>113</v>
      </c>
      <c r="D145" s="179" t="s">
        <v>109</v>
      </c>
      <c r="E145" s="180" t="s">
        <v>139</v>
      </c>
      <c r="F145" s="181" t="s">
        <v>140</v>
      </c>
      <c r="G145" s="182" t="s">
        <v>112</v>
      </c>
      <c r="H145" s="183">
        <v>2</v>
      </c>
      <c r="I145" s="184"/>
      <c r="J145" s="185">
        <f t="shared" si="0"/>
        <v>0</v>
      </c>
      <c r="K145" s="186"/>
      <c r="L145" s="38"/>
      <c r="M145" s="187" t="s">
        <v>1</v>
      </c>
      <c r="N145" s="188" t="s">
        <v>43</v>
      </c>
      <c r="O145" s="70"/>
      <c r="P145" s="189">
        <f t="shared" si="1"/>
        <v>0</v>
      </c>
      <c r="Q145" s="189">
        <v>0</v>
      </c>
      <c r="R145" s="189">
        <f t="shared" si="2"/>
        <v>0</v>
      </c>
      <c r="S145" s="189">
        <v>0</v>
      </c>
      <c r="T145" s="190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1" t="s">
        <v>113</v>
      </c>
      <c r="AT145" s="191" t="s">
        <v>109</v>
      </c>
      <c r="AU145" s="191" t="s">
        <v>85</v>
      </c>
      <c r="AY145" s="16" t="s">
        <v>108</v>
      </c>
      <c r="BE145" s="192">
        <f t="shared" si="4"/>
        <v>0</v>
      </c>
      <c r="BF145" s="192">
        <f t="shared" si="5"/>
        <v>0</v>
      </c>
      <c r="BG145" s="192">
        <f t="shared" si="6"/>
        <v>0</v>
      </c>
      <c r="BH145" s="192">
        <f t="shared" si="7"/>
        <v>0</v>
      </c>
      <c r="BI145" s="192">
        <f t="shared" si="8"/>
        <v>0</v>
      </c>
      <c r="BJ145" s="16" t="s">
        <v>83</v>
      </c>
      <c r="BK145" s="192">
        <f t="shared" si="9"/>
        <v>0</v>
      </c>
      <c r="BL145" s="16" t="s">
        <v>113</v>
      </c>
      <c r="BM145" s="191" t="s">
        <v>141</v>
      </c>
    </row>
    <row r="146" spans="1:65" s="2" customFormat="1" ht="16.5" customHeight="1">
      <c r="A146" s="33"/>
      <c r="B146" s="34"/>
      <c r="C146" s="179" t="s">
        <v>142</v>
      </c>
      <c r="D146" s="179" t="s">
        <v>109</v>
      </c>
      <c r="E146" s="180" t="s">
        <v>143</v>
      </c>
      <c r="F146" s="181" t="s">
        <v>144</v>
      </c>
      <c r="G146" s="182" t="s">
        <v>112</v>
      </c>
      <c r="H146" s="183">
        <v>2</v>
      </c>
      <c r="I146" s="184"/>
      <c r="J146" s="185">
        <f t="shared" si="0"/>
        <v>0</v>
      </c>
      <c r="K146" s="186"/>
      <c r="L146" s="38"/>
      <c r="M146" s="187" t="s">
        <v>1</v>
      </c>
      <c r="N146" s="188" t="s">
        <v>43</v>
      </c>
      <c r="O146" s="70"/>
      <c r="P146" s="189">
        <f t="shared" si="1"/>
        <v>0</v>
      </c>
      <c r="Q146" s="189">
        <v>0</v>
      </c>
      <c r="R146" s="189">
        <f t="shared" si="2"/>
        <v>0</v>
      </c>
      <c r="S146" s="189">
        <v>0</v>
      </c>
      <c r="T146" s="190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1" t="s">
        <v>113</v>
      </c>
      <c r="AT146" s="191" t="s">
        <v>109</v>
      </c>
      <c r="AU146" s="191" t="s">
        <v>85</v>
      </c>
      <c r="AY146" s="16" t="s">
        <v>108</v>
      </c>
      <c r="BE146" s="192">
        <f t="shared" si="4"/>
        <v>0</v>
      </c>
      <c r="BF146" s="192">
        <f t="shared" si="5"/>
        <v>0</v>
      </c>
      <c r="BG146" s="192">
        <f t="shared" si="6"/>
        <v>0</v>
      </c>
      <c r="BH146" s="192">
        <f t="shared" si="7"/>
        <v>0</v>
      </c>
      <c r="BI146" s="192">
        <f t="shared" si="8"/>
        <v>0</v>
      </c>
      <c r="BJ146" s="16" t="s">
        <v>83</v>
      </c>
      <c r="BK146" s="192">
        <f t="shared" si="9"/>
        <v>0</v>
      </c>
      <c r="BL146" s="16" t="s">
        <v>113</v>
      </c>
      <c r="BM146" s="191" t="s">
        <v>145</v>
      </c>
    </row>
    <row r="147" spans="1:65" s="2" customFormat="1" ht="16.5" customHeight="1">
      <c r="A147" s="33"/>
      <c r="B147" s="34"/>
      <c r="C147" s="179" t="s">
        <v>146</v>
      </c>
      <c r="D147" s="179" t="s">
        <v>109</v>
      </c>
      <c r="E147" s="180" t="s">
        <v>147</v>
      </c>
      <c r="F147" s="181" t="s">
        <v>148</v>
      </c>
      <c r="G147" s="182" t="s">
        <v>112</v>
      </c>
      <c r="H147" s="183">
        <v>2</v>
      </c>
      <c r="I147" s="184"/>
      <c r="J147" s="185">
        <f t="shared" si="0"/>
        <v>0</v>
      </c>
      <c r="K147" s="186"/>
      <c r="L147" s="38"/>
      <c r="M147" s="187" t="s">
        <v>1</v>
      </c>
      <c r="N147" s="188" t="s">
        <v>43</v>
      </c>
      <c r="O147" s="70"/>
      <c r="P147" s="189">
        <f t="shared" si="1"/>
        <v>0</v>
      </c>
      <c r="Q147" s="189">
        <v>0</v>
      </c>
      <c r="R147" s="189">
        <f t="shared" si="2"/>
        <v>0</v>
      </c>
      <c r="S147" s="189">
        <v>0</v>
      </c>
      <c r="T147" s="190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1" t="s">
        <v>113</v>
      </c>
      <c r="AT147" s="191" t="s">
        <v>109</v>
      </c>
      <c r="AU147" s="191" t="s">
        <v>85</v>
      </c>
      <c r="AY147" s="16" t="s">
        <v>108</v>
      </c>
      <c r="BE147" s="192">
        <f t="shared" si="4"/>
        <v>0</v>
      </c>
      <c r="BF147" s="192">
        <f t="shared" si="5"/>
        <v>0</v>
      </c>
      <c r="BG147" s="192">
        <f t="shared" si="6"/>
        <v>0</v>
      </c>
      <c r="BH147" s="192">
        <f t="shared" si="7"/>
        <v>0</v>
      </c>
      <c r="BI147" s="192">
        <f t="shared" si="8"/>
        <v>0</v>
      </c>
      <c r="BJ147" s="16" t="s">
        <v>83</v>
      </c>
      <c r="BK147" s="192">
        <f t="shared" si="9"/>
        <v>0</v>
      </c>
      <c r="BL147" s="16" t="s">
        <v>113</v>
      </c>
      <c r="BM147" s="191" t="s">
        <v>149</v>
      </c>
    </row>
    <row r="148" spans="1:65" s="2" customFormat="1" ht="16.5" customHeight="1">
      <c r="A148" s="33"/>
      <c r="B148" s="34"/>
      <c r="C148" s="179" t="s">
        <v>150</v>
      </c>
      <c r="D148" s="179" t="s">
        <v>109</v>
      </c>
      <c r="E148" s="180" t="s">
        <v>151</v>
      </c>
      <c r="F148" s="181" t="s">
        <v>152</v>
      </c>
      <c r="G148" s="182" t="s">
        <v>112</v>
      </c>
      <c r="H148" s="183">
        <v>2</v>
      </c>
      <c r="I148" s="184"/>
      <c r="J148" s="185">
        <f t="shared" si="0"/>
        <v>0</v>
      </c>
      <c r="K148" s="186"/>
      <c r="L148" s="38"/>
      <c r="M148" s="187" t="s">
        <v>1</v>
      </c>
      <c r="N148" s="188" t="s">
        <v>43</v>
      </c>
      <c r="O148" s="70"/>
      <c r="P148" s="189">
        <f t="shared" si="1"/>
        <v>0</v>
      </c>
      <c r="Q148" s="189">
        <v>0</v>
      </c>
      <c r="R148" s="189">
        <f t="shared" si="2"/>
        <v>0</v>
      </c>
      <c r="S148" s="189">
        <v>0</v>
      </c>
      <c r="T148" s="190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1" t="s">
        <v>113</v>
      </c>
      <c r="AT148" s="191" t="s">
        <v>109</v>
      </c>
      <c r="AU148" s="191" t="s">
        <v>85</v>
      </c>
      <c r="AY148" s="16" t="s">
        <v>108</v>
      </c>
      <c r="BE148" s="192">
        <f t="shared" si="4"/>
        <v>0</v>
      </c>
      <c r="BF148" s="192">
        <f t="shared" si="5"/>
        <v>0</v>
      </c>
      <c r="BG148" s="192">
        <f t="shared" si="6"/>
        <v>0</v>
      </c>
      <c r="BH148" s="192">
        <f t="shared" si="7"/>
        <v>0</v>
      </c>
      <c r="BI148" s="192">
        <f t="shared" si="8"/>
        <v>0</v>
      </c>
      <c r="BJ148" s="16" t="s">
        <v>83</v>
      </c>
      <c r="BK148" s="192">
        <f t="shared" si="9"/>
        <v>0</v>
      </c>
      <c r="BL148" s="16" t="s">
        <v>113</v>
      </c>
      <c r="BM148" s="191" t="s">
        <v>153</v>
      </c>
    </row>
    <row r="149" spans="1:65" s="2" customFormat="1" ht="16.5" customHeight="1">
      <c r="A149" s="33"/>
      <c r="B149" s="34"/>
      <c r="C149" s="179" t="s">
        <v>154</v>
      </c>
      <c r="D149" s="179" t="s">
        <v>109</v>
      </c>
      <c r="E149" s="180" t="s">
        <v>155</v>
      </c>
      <c r="F149" s="181" t="s">
        <v>156</v>
      </c>
      <c r="G149" s="182" t="s">
        <v>112</v>
      </c>
      <c r="H149" s="183">
        <v>5</v>
      </c>
      <c r="I149" s="184"/>
      <c r="J149" s="185">
        <f t="shared" si="0"/>
        <v>0</v>
      </c>
      <c r="K149" s="186"/>
      <c r="L149" s="38"/>
      <c r="M149" s="187" t="s">
        <v>1</v>
      </c>
      <c r="N149" s="188" t="s">
        <v>43</v>
      </c>
      <c r="O149" s="70"/>
      <c r="P149" s="189">
        <f t="shared" si="1"/>
        <v>0</v>
      </c>
      <c r="Q149" s="189">
        <v>0</v>
      </c>
      <c r="R149" s="189">
        <f t="shared" si="2"/>
        <v>0</v>
      </c>
      <c r="S149" s="189">
        <v>0</v>
      </c>
      <c r="T149" s="190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1" t="s">
        <v>113</v>
      </c>
      <c r="AT149" s="191" t="s">
        <v>109</v>
      </c>
      <c r="AU149" s="191" t="s">
        <v>85</v>
      </c>
      <c r="AY149" s="16" t="s">
        <v>108</v>
      </c>
      <c r="BE149" s="192">
        <f t="shared" si="4"/>
        <v>0</v>
      </c>
      <c r="BF149" s="192">
        <f t="shared" si="5"/>
        <v>0</v>
      </c>
      <c r="BG149" s="192">
        <f t="shared" si="6"/>
        <v>0</v>
      </c>
      <c r="BH149" s="192">
        <f t="shared" si="7"/>
        <v>0</v>
      </c>
      <c r="BI149" s="192">
        <f t="shared" si="8"/>
        <v>0</v>
      </c>
      <c r="BJ149" s="16" t="s">
        <v>83</v>
      </c>
      <c r="BK149" s="192">
        <f t="shared" si="9"/>
        <v>0</v>
      </c>
      <c r="BL149" s="16" t="s">
        <v>113</v>
      </c>
      <c r="BM149" s="191" t="s">
        <v>157</v>
      </c>
    </row>
    <row r="150" spans="1:65" s="2" customFormat="1" ht="16.5" customHeight="1">
      <c r="A150" s="33"/>
      <c r="B150" s="34"/>
      <c r="C150" s="179" t="s">
        <v>158</v>
      </c>
      <c r="D150" s="179" t="s">
        <v>109</v>
      </c>
      <c r="E150" s="180" t="s">
        <v>159</v>
      </c>
      <c r="F150" s="181" t="s">
        <v>160</v>
      </c>
      <c r="G150" s="182" t="s">
        <v>112</v>
      </c>
      <c r="H150" s="183">
        <v>5</v>
      </c>
      <c r="I150" s="184"/>
      <c r="J150" s="185">
        <f t="shared" si="0"/>
        <v>0</v>
      </c>
      <c r="K150" s="186"/>
      <c r="L150" s="38"/>
      <c r="M150" s="187" t="s">
        <v>1</v>
      </c>
      <c r="N150" s="188" t="s">
        <v>43</v>
      </c>
      <c r="O150" s="70"/>
      <c r="P150" s="189">
        <f t="shared" si="1"/>
        <v>0</v>
      </c>
      <c r="Q150" s="189">
        <v>0</v>
      </c>
      <c r="R150" s="189">
        <f t="shared" si="2"/>
        <v>0</v>
      </c>
      <c r="S150" s="189">
        <v>0</v>
      </c>
      <c r="T150" s="190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1" t="s">
        <v>113</v>
      </c>
      <c r="AT150" s="191" t="s">
        <v>109</v>
      </c>
      <c r="AU150" s="191" t="s">
        <v>85</v>
      </c>
      <c r="AY150" s="16" t="s">
        <v>108</v>
      </c>
      <c r="BE150" s="192">
        <f t="shared" si="4"/>
        <v>0</v>
      </c>
      <c r="BF150" s="192">
        <f t="shared" si="5"/>
        <v>0</v>
      </c>
      <c r="BG150" s="192">
        <f t="shared" si="6"/>
        <v>0</v>
      </c>
      <c r="BH150" s="192">
        <f t="shared" si="7"/>
        <v>0</v>
      </c>
      <c r="BI150" s="192">
        <f t="shared" si="8"/>
        <v>0</v>
      </c>
      <c r="BJ150" s="16" t="s">
        <v>83</v>
      </c>
      <c r="BK150" s="192">
        <f t="shared" si="9"/>
        <v>0</v>
      </c>
      <c r="BL150" s="16" t="s">
        <v>113</v>
      </c>
      <c r="BM150" s="191" t="s">
        <v>161</v>
      </c>
    </row>
    <row r="151" spans="1:65" s="2" customFormat="1" ht="16.5" customHeight="1">
      <c r="A151" s="33"/>
      <c r="B151" s="34"/>
      <c r="C151" s="179" t="s">
        <v>162</v>
      </c>
      <c r="D151" s="179" t="s">
        <v>109</v>
      </c>
      <c r="E151" s="180" t="s">
        <v>163</v>
      </c>
      <c r="F151" s="181" t="s">
        <v>164</v>
      </c>
      <c r="G151" s="182" t="s">
        <v>112</v>
      </c>
      <c r="H151" s="183">
        <v>5</v>
      </c>
      <c r="I151" s="184"/>
      <c r="J151" s="185">
        <f t="shared" si="0"/>
        <v>0</v>
      </c>
      <c r="K151" s="186"/>
      <c r="L151" s="38"/>
      <c r="M151" s="187" t="s">
        <v>1</v>
      </c>
      <c r="N151" s="188" t="s">
        <v>43</v>
      </c>
      <c r="O151" s="70"/>
      <c r="P151" s="189">
        <f t="shared" si="1"/>
        <v>0</v>
      </c>
      <c r="Q151" s="189">
        <v>0</v>
      </c>
      <c r="R151" s="189">
        <f t="shared" si="2"/>
        <v>0</v>
      </c>
      <c r="S151" s="189">
        <v>0</v>
      </c>
      <c r="T151" s="190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1" t="s">
        <v>113</v>
      </c>
      <c r="AT151" s="191" t="s">
        <v>109</v>
      </c>
      <c r="AU151" s="191" t="s">
        <v>85</v>
      </c>
      <c r="AY151" s="16" t="s">
        <v>108</v>
      </c>
      <c r="BE151" s="192">
        <f t="shared" si="4"/>
        <v>0</v>
      </c>
      <c r="BF151" s="192">
        <f t="shared" si="5"/>
        <v>0</v>
      </c>
      <c r="BG151" s="192">
        <f t="shared" si="6"/>
        <v>0</v>
      </c>
      <c r="BH151" s="192">
        <f t="shared" si="7"/>
        <v>0</v>
      </c>
      <c r="BI151" s="192">
        <f t="shared" si="8"/>
        <v>0</v>
      </c>
      <c r="BJ151" s="16" t="s">
        <v>83</v>
      </c>
      <c r="BK151" s="192">
        <f t="shared" si="9"/>
        <v>0</v>
      </c>
      <c r="BL151" s="16" t="s">
        <v>113</v>
      </c>
      <c r="BM151" s="191" t="s">
        <v>165</v>
      </c>
    </row>
    <row r="152" spans="1:65" s="2" customFormat="1" ht="16.5" customHeight="1">
      <c r="A152" s="33"/>
      <c r="B152" s="34"/>
      <c r="C152" s="179" t="s">
        <v>166</v>
      </c>
      <c r="D152" s="179" t="s">
        <v>109</v>
      </c>
      <c r="E152" s="180" t="s">
        <v>167</v>
      </c>
      <c r="F152" s="181" t="s">
        <v>168</v>
      </c>
      <c r="G152" s="182" t="s">
        <v>112</v>
      </c>
      <c r="H152" s="183">
        <v>5</v>
      </c>
      <c r="I152" s="184"/>
      <c r="J152" s="185">
        <f t="shared" si="0"/>
        <v>0</v>
      </c>
      <c r="K152" s="186"/>
      <c r="L152" s="38"/>
      <c r="M152" s="187" t="s">
        <v>1</v>
      </c>
      <c r="N152" s="188" t="s">
        <v>43</v>
      </c>
      <c r="O152" s="70"/>
      <c r="P152" s="189">
        <f t="shared" si="1"/>
        <v>0</v>
      </c>
      <c r="Q152" s="189">
        <v>0</v>
      </c>
      <c r="R152" s="189">
        <f t="shared" si="2"/>
        <v>0</v>
      </c>
      <c r="S152" s="189">
        <v>0</v>
      </c>
      <c r="T152" s="190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1" t="s">
        <v>113</v>
      </c>
      <c r="AT152" s="191" t="s">
        <v>109</v>
      </c>
      <c r="AU152" s="191" t="s">
        <v>85</v>
      </c>
      <c r="AY152" s="16" t="s">
        <v>108</v>
      </c>
      <c r="BE152" s="192">
        <f t="shared" si="4"/>
        <v>0</v>
      </c>
      <c r="BF152" s="192">
        <f t="shared" si="5"/>
        <v>0</v>
      </c>
      <c r="BG152" s="192">
        <f t="shared" si="6"/>
        <v>0</v>
      </c>
      <c r="BH152" s="192">
        <f t="shared" si="7"/>
        <v>0</v>
      </c>
      <c r="BI152" s="192">
        <f t="shared" si="8"/>
        <v>0</v>
      </c>
      <c r="BJ152" s="16" t="s">
        <v>83</v>
      </c>
      <c r="BK152" s="192">
        <f t="shared" si="9"/>
        <v>0</v>
      </c>
      <c r="BL152" s="16" t="s">
        <v>113</v>
      </c>
      <c r="BM152" s="191" t="s">
        <v>169</v>
      </c>
    </row>
    <row r="153" spans="1:65" s="2" customFormat="1" ht="16.5" customHeight="1">
      <c r="A153" s="33"/>
      <c r="B153" s="34"/>
      <c r="C153" s="179" t="s">
        <v>170</v>
      </c>
      <c r="D153" s="179" t="s">
        <v>109</v>
      </c>
      <c r="E153" s="180" t="s">
        <v>171</v>
      </c>
      <c r="F153" s="181" t="s">
        <v>172</v>
      </c>
      <c r="G153" s="182" t="s">
        <v>112</v>
      </c>
      <c r="H153" s="183">
        <v>2</v>
      </c>
      <c r="I153" s="184"/>
      <c r="J153" s="185">
        <f t="shared" si="0"/>
        <v>0</v>
      </c>
      <c r="K153" s="186"/>
      <c r="L153" s="38"/>
      <c r="M153" s="187" t="s">
        <v>1</v>
      </c>
      <c r="N153" s="188" t="s">
        <v>43</v>
      </c>
      <c r="O153" s="70"/>
      <c r="P153" s="189">
        <f t="shared" si="1"/>
        <v>0</v>
      </c>
      <c r="Q153" s="189">
        <v>0</v>
      </c>
      <c r="R153" s="189">
        <f t="shared" si="2"/>
        <v>0</v>
      </c>
      <c r="S153" s="189">
        <v>0</v>
      </c>
      <c r="T153" s="190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1" t="s">
        <v>113</v>
      </c>
      <c r="AT153" s="191" t="s">
        <v>109</v>
      </c>
      <c r="AU153" s="191" t="s">
        <v>85</v>
      </c>
      <c r="AY153" s="16" t="s">
        <v>108</v>
      </c>
      <c r="BE153" s="192">
        <f t="shared" si="4"/>
        <v>0</v>
      </c>
      <c r="BF153" s="192">
        <f t="shared" si="5"/>
        <v>0</v>
      </c>
      <c r="BG153" s="192">
        <f t="shared" si="6"/>
        <v>0</v>
      </c>
      <c r="BH153" s="192">
        <f t="shared" si="7"/>
        <v>0</v>
      </c>
      <c r="BI153" s="192">
        <f t="shared" si="8"/>
        <v>0</v>
      </c>
      <c r="BJ153" s="16" t="s">
        <v>83</v>
      </c>
      <c r="BK153" s="192">
        <f t="shared" si="9"/>
        <v>0</v>
      </c>
      <c r="BL153" s="16" t="s">
        <v>113</v>
      </c>
      <c r="BM153" s="191" t="s">
        <v>173</v>
      </c>
    </row>
    <row r="154" spans="1:65" s="2" customFormat="1" ht="16.5" customHeight="1">
      <c r="A154" s="33"/>
      <c r="B154" s="34"/>
      <c r="C154" s="179" t="s">
        <v>174</v>
      </c>
      <c r="D154" s="179" t="s">
        <v>109</v>
      </c>
      <c r="E154" s="180" t="s">
        <v>175</v>
      </c>
      <c r="F154" s="181" t="s">
        <v>176</v>
      </c>
      <c r="G154" s="182" t="s">
        <v>112</v>
      </c>
      <c r="H154" s="183">
        <v>10</v>
      </c>
      <c r="I154" s="184"/>
      <c r="J154" s="185">
        <f t="shared" si="0"/>
        <v>0</v>
      </c>
      <c r="K154" s="186"/>
      <c r="L154" s="38"/>
      <c r="M154" s="187" t="s">
        <v>1</v>
      </c>
      <c r="N154" s="188" t="s">
        <v>43</v>
      </c>
      <c r="O154" s="70"/>
      <c r="P154" s="189">
        <f t="shared" si="1"/>
        <v>0</v>
      </c>
      <c r="Q154" s="189">
        <v>0</v>
      </c>
      <c r="R154" s="189">
        <f t="shared" si="2"/>
        <v>0</v>
      </c>
      <c r="S154" s="189">
        <v>0</v>
      </c>
      <c r="T154" s="190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1" t="s">
        <v>113</v>
      </c>
      <c r="AT154" s="191" t="s">
        <v>109</v>
      </c>
      <c r="AU154" s="191" t="s">
        <v>85</v>
      </c>
      <c r="AY154" s="16" t="s">
        <v>108</v>
      </c>
      <c r="BE154" s="192">
        <f t="shared" si="4"/>
        <v>0</v>
      </c>
      <c r="BF154" s="192">
        <f t="shared" si="5"/>
        <v>0</v>
      </c>
      <c r="BG154" s="192">
        <f t="shared" si="6"/>
        <v>0</v>
      </c>
      <c r="BH154" s="192">
        <f t="shared" si="7"/>
        <v>0</v>
      </c>
      <c r="BI154" s="192">
        <f t="shared" si="8"/>
        <v>0</v>
      </c>
      <c r="BJ154" s="16" t="s">
        <v>83</v>
      </c>
      <c r="BK154" s="192">
        <f t="shared" si="9"/>
        <v>0</v>
      </c>
      <c r="BL154" s="16" t="s">
        <v>113</v>
      </c>
      <c r="BM154" s="191" t="s">
        <v>177</v>
      </c>
    </row>
    <row r="155" spans="1:65" s="2" customFormat="1" ht="16.5" customHeight="1">
      <c r="A155" s="33"/>
      <c r="B155" s="34"/>
      <c r="C155" s="179" t="s">
        <v>178</v>
      </c>
      <c r="D155" s="179" t="s">
        <v>109</v>
      </c>
      <c r="E155" s="180" t="s">
        <v>179</v>
      </c>
      <c r="F155" s="181" t="s">
        <v>180</v>
      </c>
      <c r="G155" s="182" t="s">
        <v>112</v>
      </c>
      <c r="H155" s="183">
        <v>5</v>
      </c>
      <c r="I155" s="184"/>
      <c r="J155" s="185">
        <f t="shared" si="0"/>
        <v>0</v>
      </c>
      <c r="K155" s="186"/>
      <c r="L155" s="38"/>
      <c r="M155" s="187" t="s">
        <v>1</v>
      </c>
      <c r="N155" s="188" t="s">
        <v>43</v>
      </c>
      <c r="O155" s="70"/>
      <c r="P155" s="189">
        <f t="shared" si="1"/>
        <v>0</v>
      </c>
      <c r="Q155" s="189">
        <v>0</v>
      </c>
      <c r="R155" s="189">
        <f t="shared" si="2"/>
        <v>0</v>
      </c>
      <c r="S155" s="189">
        <v>0</v>
      </c>
      <c r="T155" s="190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1" t="s">
        <v>113</v>
      </c>
      <c r="AT155" s="191" t="s">
        <v>109</v>
      </c>
      <c r="AU155" s="191" t="s">
        <v>85</v>
      </c>
      <c r="AY155" s="16" t="s">
        <v>108</v>
      </c>
      <c r="BE155" s="192">
        <f t="shared" si="4"/>
        <v>0</v>
      </c>
      <c r="BF155" s="192">
        <f t="shared" si="5"/>
        <v>0</v>
      </c>
      <c r="BG155" s="192">
        <f t="shared" si="6"/>
        <v>0</v>
      </c>
      <c r="BH155" s="192">
        <f t="shared" si="7"/>
        <v>0</v>
      </c>
      <c r="BI155" s="192">
        <f t="shared" si="8"/>
        <v>0</v>
      </c>
      <c r="BJ155" s="16" t="s">
        <v>83</v>
      </c>
      <c r="BK155" s="192">
        <f t="shared" si="9"/>
        <v>0</v>
      </c>
      <c r="BL155" s="16" t="s">
        <v>113</v>
      </c>
      <c r="BM155" s="191" t="s">
        <v>181</v>
      </c>
    </row>
    <row r="156" spans="1:65" s="2" customFormat="1" ht="16.5" customHeight="1">
      <c r="A156" s="33"/>
      <c r="B156" s="34"/>
      <c r="C156" s="179" t="s">
        <v>8</v>
      </c>
      <c r="D156" s="179" t="s">
        <v>109</v>
      </c>
      <c r="E156" s="180" t="s">
        <v>182</v>
      </c>
      <c r="F156" s="181" t="s">
        <v>183</v>
      </c>
      <c r="G156" s="182" t="s">
        <v>112</v>
      </c>
      <c r="H156" s="183">
        <v>5</v>
      </c>
      <c r="I156" s="184"/>
      <c r="J156" s="185">
        <f t="shared" si="0"/>
        <v>0</v>
      </c>
      <c r="K156" s="186"/>
      <c r="L156" s="38"/>
      <c r="M156" s="187" t="s">
        <v>1</v>
      </c>
      <c r="N156" s="188" t="s">
        <v>43</v>
      </c>
      <c r="O156" s="70"/>
      <c r="P156" s="189">
        <f t="shared" si="1"/>
        <v>0</v>
      </c>
      <c r="Q156" s="189">
        <v>0</v>
      </c>
      <c r="R156" s="189">
        <f t="shared" si="2"/>
        <v>0</v>
      </c>
      <c r="S156" s="189">
        <v>0</v>
      </c>
      <c r="T156" s="190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1" t="s">
        <v>113</v>
      </c>
      <c r="AT156" s="191" t="s">
        <v>109</v>
      </c>
      <c r="AU156" s="191" t="s">
        <v>85</v>
      </c>
      <c r="AY156" s="16" t="s">
        <v>108</v>
      </c>
      <c r="BE156" s="192">
        <f t="shared" si="4"/>
        <v>0</v>
      </c>
      <c r="BF156" s="192">
        <f t="shared" si="5"/>
        <v>0</v>
      </c>
      <c r="BG156" s="192">
        <f t="shared" si="6"/>
        <v>0</v>
      </c>
      <c r="BH156" s="192">
        <f t="shared" si="7"/>
        <v>0</v>
      </c>
      <c r="BI156" s="192">
        <f t="shared" si="8"/>
        <v>0</v>
      </c>
      <c r="BJ156" s="16" t="s">
        <v>83</v>
      </c>
      <c r="BK156" s="192">
        <f t="shared" si="9"/>
        <v>0</v>
      </c>
      <c r="BL156" s="16" t="s">
        <v>113</v>
      </c>
      <c r="BM156" s="191" t="s">
        <v>184</v>
      </c>
    </row>
    <row r="157" spans="1:65" s="2" customFormat="1" ht="16.5" customHeight="1">
      <c r="A157" s="33"/>
      <c r="B157" s="34"/>
      <c r="C157" s="179" t="s">
        <v>185</v>
      </c>
      <c r="D157" s="179" t="s">
        <v>109</v>
      </c>
      <c r="E157" s="180" t="s">
        <v>186</v>
      </c>
      <c r="F157" s="181" t="s">
        <v>187</v>
      </c>
      <c r="G157" s="182" t="s">
        <v>112</v>
      </c>
      <c r="H157" s="183">
        <v>5</v>
      </c>
      <c r="I157" s="184"/>
      <c r="J157" s="185">
        <f t="shared" si="0"/>
        <v>0</v>
      </c>
      <c r="K157" s="186"/>
      <c r="L157" s="38"/>
      <c r="M157" s="187" t="s">
        <v>1</v>
      </c>
      <c r="N157" s="188" t="s">
        <v>43</v>
      </c>
      <c r="O157" s="70"/>
      <c r="P157" s="189">
        <f t="shared" si="1"/>
        <v>0</v>
      </c>
      <c r="Q157" s="189">
        <v>0</v>
      </c>
      <c r="R157" s="189">
        <f t="shared" si="2"/>
        <v>0</v>
      </c>
      <c r="S157" s="189">
        <v>0</v>
      </c>
      <c r="T157" s="190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1" t="s">
        <v>113</v>
      </c>
      <c r="AT157" s="191" t="s">
        <v>109</v>
      </c>
      <c r="AU157" s="191" t="s">
        <v>85</v>
      </c>
      <c r="AY157" s="16" t="s">
        <v>108</v>
      </c>
      <c r="BE157" s="192">
        <f t="shared" si="4"/>
        <v>0</v>
      </c>
      <c r="BF157" s="192">
        <f t="shared" si="5"/>
        <v>0</v>
      </c>
      <c r="BG157" s="192">
        <f t="shared" si="6"/>
        <v>0</v>
      </c>
      <c r="BH157" s="192">
        <f t="shared" si="7"/>
        <v>0</v>
      </c>
      <c r="BI157" s="192">
        <f t="shared" si="8"/>
        <v>0</v>
      </c>
      <c r="BJ157" s="16" t="s">
        <v>83</v>
      </c>
      <c r="BK157" s="192">
        <f t="shared" si="9"/>
        <v>0</v>
      </c>
      <c r="BL157" s="16" t="s">
        <v>113</v>
      </c>
      <c r="BM157" s="191" t="s">
        <v>188</v>
      </c>
    </row>
    <row r="158" spans="1:65" s="2" customFormat="1" ht="16.5" customHeight="1">
      <c r="A158" s="33"/>
      <c r="B158" s="34"/>
      <c r="C158" s="179" t="s">
        <v>189</v>
      </c>
      <c r="D158" s="179" t="s">
        <v>109</v>
      </c>
      <c r="E158" s="180" t="s">
        <v>190</v>
      </c>
      <c r="F158" s="181" t="s">
        <v>191</v>
      </c>
      <c r="G158" s="182" t="s">
        <v>112</v>
      </c>
      <c r="H158" s="183">
        <v>5</v>
      </c>
      <c r="I158" s="184"/>
      <c r="J158" s="185">
        <f t="shared" si="0"/>
        <v>0</v>
      </c>
      <c r="K158" s="186"/>
      <c r="L158" s="38"/>
      <c r="M158" s="187" t="s">
        <v>1</v>
      </c>
      <c r="N158" s="188" t="s">
        <v>43</v>
      </c>
      <c r="O158" s="70"/>
      <c r="P158" s="189">
        <f t="shared" si="1"/>
        <v>0</v>
      </c>
      <c r="Q158" s="189">
        <v>0</v>
      </c>
      <c r="R158" s="189">
        <f t="shared" si="2"/>
        <v>0</v>
      </c>
      <c r="S158" s="189">
        <v>0</v>
      </c>
      <c r="T158" s="190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1" t="s">
        <v>113</v>
      </c>
      <c r="AT158" s="191" t="s">
        <v>109</v>
      </c>
      <c r="AU158" s="191" t="s">
        <v>85</v>
      </c>
      <c r="AY158" s="16" t="s">
        <v>108</v>
      </c>
      <c r="BE158" s="192">
        <f t="shared" si="4"/>
        <v>0</v>
      </c>
      <c r="BF158" s="192">
        <f t="shared" si="5"/>
        <v>0</v>
      </c>
      <c r="BG158" s="192">
        <f t="shared" si="6"/>
        <v>0</v>
      </c>
      <c r="BH158" s="192">
        <f t="shared" si="7"/>
        <v>0</v>
      </c>
      <c r="BI158" s="192">
        <f t="shared" si="8"/>
        <v>0</v>
      </c>
      <c r="BJ158" s="16" t="s">
        <v>83</v>
      </c>
      <c r="BK158" s="192">
        <f t="shared" si="9"/>
        <v>0</v>
      </c>
      <c r="BL158" s="16" t="s">
        <v>113</v>
      </c>
      <c r="BM158" s="191" t="s">
        <v>192</v>
      </c>
    </row>
    <row r="159" spans="1:65" s="2" customFormat="1" ht="16.5" customHeight="1">
      <c r="A159" s="33"/>
      <c r="B159" s="34"/>
      <c r="C159" s="179" t="s">
        <v>193</v>
      </c>
      <c r="D159" s="179" t="s">
        <v>109</v>
      </c>
      <c r="E159" s="180" t="s">
        <v>194</v>
      </c>
      <c r="F159" s="181" t="s">
        <v>195</v>
      </c>
      <c r="G159" s="182" t="s">
        <v>112</v>
      </c>
      <c r="H159" s="183">
        <v>2</v>
      </c>
      <c r="I159" s="184"/>
      <c r="J159" s="185">
        <f t="shared" si="0"/>
        <v>0</v>
      </c>
      <c r="K159" s="186"/>
      <c r="L159" s="38"/>
      <c r="M159" s="187" t="s">
        <v>1</v>
      </c>
      <c r="N159" s="188" t="s">
        <v>43</v>
      </c>
      <c r="O159" s="70"/>
      <c r="P159" s="189">
        <f t="shared" si="1"/>
        <v>0</v>
      </c>
      <c r="Q159" s="189">
        <v>0</v>
      </c>
      <c r="R159" s="189">
        <f t="shared" si="2"/>
        <v>0</v>
      </c>
      <c r="S159" s="189">
        <v>0</v>
      </c>
      <c r="T159" s="190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1" t="s">
        <v>113</v>
      </c>
      <c r="AT159" s="191" t="s">
        <v>109</v>
      </c>
      <c r="AU159" s="191" t="s">
        <v>85</v>
      </c>
      <c r="AY159" s="16" t="s">
        <v>108</v>
      </c>
      <c r="BE159" s="192">
        <f t="shared" si="4"/>
        <v>0</v>
      </c>
      <c r="BF159" s="192">
        <f t="shared" si="5"/>
        <v>0</v>
      </c>
      <c r="BG159" s="192">
        <f t="shared" si="6"/>
        <v>0</v>
      </c>
      <c r="BH159" s="192">
        <f t="shared" si="7"/>
        <v>0</v>
      </c>
      <c r="BI159" s="192">
        <f t="shared" si="8"/>
        <v>0</v>
      </c>
      <c r="BJ159" s="16" t="s">
        <v>83</v>
      </c>
      <c r="BK159" s="192">
        <f t="shared" si="9"/>
        <v>0</v>
      </c>
      <c r="BL159" s="16" t="s">
        <v>113</v>
      </c>
      <c r="BM159" s="191" t="s">
        <v>196</v>
      </c>
    </row>
    <row r="160" spans="1:65" s="2" customFormat="1" ht="24.2" customHeight="1">
      <c r="A160" s="33"/>
      <c r="B160" s="34"/>
      <c r="C160" s="179" t="s">
        <v>197</v>
      </c>
      <c r="D160" s="179" t="s">
        <v>109</v>
      </c>
      <c r="E160" s="180" t="s">
        <v>198</v>
      </c>
      <c r="F160" s="181" t="s">
        <v>199</v>
      </c>
      <c r="G160" s="182" t="s">
        <v>112</v>
      </c>
      <c r="H160" s="183">
        <v>3</v>
      </c>
      <c r="I160" s="184"/>
      <c r="J160" s="185">
        <f t="shared" si="0"/>
        <v>0</v>
      </c>
      <c r="K160" s="186"/>
      <c r="L160" s="38"/>
      <c r="M160" s="187" t="s">
        <v>1</v>
      </c>
      <c r="N160" s="188" t="s">
        <v>43</v>
      </c>
      <c r="O160" s="70"/>
      <c r="P160" s="189">
        <f t="shared" si="1"/>
        <v>0</v>
      </c>
      <c r="Q160" s="189">
        <v>0</v>
      </c>
      <c r="R160" s="189">
        <f t="shared" si="2"/>
        <v>0</v>
      </c>
      <c r="S160" s="189">
        <v>0</v>
      </c>
      <c r="T160" s="190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1" t="s">
        <v>113</v>
      </c>
      <c r="AT160" s="191" t="s">
        <v>109</v>
      </c>
      <c r="AU160" s="191" t="s">
        <v>85</v>
      </c>
      <c r="AY160" s="16" t="s">
        <v>108</v>
      </c>
      <c r="BE160" s="192">
        <f t="shared" si="4"/>
        <v>0</v>
      </c>
      <c r="BF160" s="192">
        <f t="shared" si="5"/>
        <v>0</v>
      </c>
      <c r="BG160" s="192">
        <f t="shared" si="6"/>
        <v>0</v>
      </c>
      <c r="BH160" s="192">
        <f t="shared" si="7"/>
        <v>0</v>
      </c>
      <c r="BI160" s="192">
        <f t="shared" si="8"/>
        <v>0</v>
      </c>
      <c r="BJ160" s="16" t="s">
        <v>83</v>
      </c>
      <c r="BK160" s="192">
        <f t="shared" si="9"/>
        <v>0</v>
      </c>
      <c r="BL160" s="16" t="s">
        <v>113</v>
      </c>
      <c r="BM160" s="191" t="s">
        <v>200</v>
      </c>
    </row>
    <row r="161" spans="1:65" s="2" customFormat="1" ht="16.5" customHeight="1">
      <c r="A161" s="33"/>
      <c r="B161" s="34"/>
      <c r="C161" s="179" t="s">
        <v>201</v>
      </c>
      <c r="D161" s="179" t="s">
        <v>109</v>
      </c>
      <c r="E161" s="180" t="s">
        <v>202</v>
      </c>
      <c r="F161" s="181" t="s">
        <v>203</v>
      </c>
      <c r="G161" s="182" t="s">
        <v>112</v>
      </c>
      <c r="H161" s="183">
        <v>3</v>
      </c>
      <c r="I161" s="184"/>
      <c r="J161" s="185">
        <f t="shared" si="0"/>
        <v>0</v>
      </c>
      <c r="K161" s="186"/>
      <c r="L161" s="38"/>
      <c r="M161" s="187" t="s">
        <v>1</v>
      </c>
      <c r="N161" s="188" t="s">
        <v>43</v>
      </c>
      <c r="O161" s="70"/>
      <c r="P161" s="189">
        <f t="shared" si="1"/>
        <v>0</v>
      </c>
      <c r="Q161" s="189">
        <v>0</v>
      </c>
      <c r="R161" s="189">
        <f t="shared" si="2"/>
        <v>0</v>
      </c>
      <c r="S161" s="189">
        <v>0</v>
      </c>
      <c r="T161" s="190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1" t="s">
        <v>113</v>
      </c>
      <c r="AT161" s="191" t="s">
        <v>109</v>
      </c>
      <c r="AU161" s="191" t="s">
        <v>85</v>
      </c>
      <c r="AY161" s="16" t="s">
        <v>108</v>
      </c>
      <c r="BE161" s="192">
        <f t="shared" si="4"/>
        <v>0</v>
      </c>
      <c r="BF161" s="192">
        <f t="shared" si="5"/>
        <v>0</v>
      </c>
      <c r="BG161" s="192">
        <f t="shared" si="6"/>
        <v>0</v>
      </c>
      <c r="BH161" s="192">
        <f t="shared" si="7"/>
        <v>0</v>
      </c>
      <c r="BI161" s="192">
        <f t="shared" si="8"/>
        <v>0</v>
      </c>
      <c r="BJ161" s="16" t="s">
        <v>83</v>
      </c>
      <c r="BK161" s="192">
        <f t="shared" si="9"/>
        <v>0</v>
      </c>
      <c r="BL161" s="16" t="s">
        <v>113</v>
      </c>
      <c r="BM161" s="191" t="s">
        <v>204</v>
      </c>
    </row>
    <row r="162" spans="1:65" s="2" customFormat="1" ht="16.5" customHeight="1">
      <c r="A162" s="33"/>
      <c r="B162" s="34"/>
      <c r="C162" s="179" t="s">
        <v>7</v>
      </c>
      <c r="D162" s="179" t="s">
        <v>109</v>
      </c>
      <c r="E162" s="180" t="s">
        <v>205</v>
      </c>
      <c r="F162" s="181" t="s">
        <v>206</v>
      </c>
      <c r="G162" s="182" t="s">
        <v>112</v>
      </c>
      <c r="H162" s="183">
        <v>3</v>
      </c>
      <c r="I162" s="184"/>
      <c r="J162" s="185">
        <f t="shared" si="0"/>
        <v>0</v>
      </c>
      <c r="K162" s="186"/>
      <c r="L162" s="38"/>
      <c r="M162" s="187" t="s">
        <v>1</v>
      </c>
      <c r="N162" s="188" t="s">
        <v>43</v>
      </c>
      <c r="O162" s="70"/>
      <c r="P162" s="189">
        <f t="shared" si="1"/>
        <v>0</v>
      </c>
      <c r="Q162" s="189">
        <v>0</v>
      </c>
      <c r="R162" s="189">
        <f t="shared" si="2"/>
        <v>0</v>
      </c>
      <c r="S162" s="189">
        <v>0</v>
      </c>
      <c r="T162" s="190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1" t="s">
        <v>113</v>
      </c>
      <c r="AT162" s="191" t="s">
        <v>109</v>
      </c>
      <c r="AU162" s="191" t="s">
        <v>85</v>
      </c>
      <c r="AY162" s="16" t="s">
        <v>108</v>
      </c>
      <c r="BE162" s="192">
        <f t="shared" si="4"/>
        <v>0</v>
      </c>
      <c r="BF162" s="192">
        <f t="shared" si="5"/>
        <v>0</v>
      </c>
      <c r="BG162" s="192">
        <f t="shared" si="6"/>
        <v>0</v>
      </c>
      <c r="BH162" s="192">
        <f t="shared" si="7"/>
        <v>0</v>
      </c>
      <c r="BI162" s="192">
        <f t="shared" si="8"/>
        <v>0</v>
      </c>
      <c r="BJ162" s="16" t="s">
        <v>83</v>
      </c>
      <c r="BK162" s="192">
        <f t="shared" si="9"/>
        <v>0</v>
      </c>
      <c r="BL162" s="16" t="s">
        <v>113</v>
      </c>
      <c r="BM162" s="191" t="s">
        <v>207</v>
      </c>
    </row>
    <row r="163" spans="1:65" s="2" customFormat="1" ht="16.5" customHeight="1">
      <c r="A163" s="33"/>
      <c r="B163" s="34"/>
      <c r="C163" s="179" t="s">
        <v>208</v>
      </c>
      <c r="D163" s="179" t="s">
        <v>109</v>
      </c>
      <c r="E163" s="180" t="s">
        <v>209</v>
      </c>
      <c r="F163" s="181" t="s">
        <v>353</v>
      </c>
      <c r="G163" s="182" t="s">
        <v>112</v>
      </c>
      <c r="H163" s="183">
        <v>3</v>
      </c>
      <c r="I163" s="184"/>
      <c r="J163" s="185">
        <f t="shared" si="0"/>
        <v>0</v>
      </c>
      <c r="K163" s="186"/>
      <c r="L163" s="38"/>
      <c r="M163" s="187" t="s">
        <v>1</v>
      </c>
      <c r="N163" s="188" t="s">
        <v>43</v>
      </c>
      <c r="O163" s="70"/>
      <c r="P163" s="189">
        <f t="shared" si="1"/>
        <v>0</v>
      </c>
      <c r="Q163" s="189">
        <v>0</v>
      </c>
      <c r="R163" s="189">
        <f t="shared" si="2"/>
        <v>0</v>
      </c>
      <c r="S163" s="189">
        <v>0</v>
      </c>
      <c r="T163" s="190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1" t="s">
        <v>113</v>
      </c>
      <c r="AT163" s="191" t="s">
        <v>109</v>
      </c>
      <c r="AU163" s="191" t="s">
        <v>85</v>
      </c>
      <c r="AY163" s="16" t="s">
        <v>108</v>
      </c>
      <c r="BE163" s="192">
        <f t="shared" si="4"/>
        <v>0</v>
      </c>
      <c r="BF163" s="192">
        <f t="shared" si="5"/>
        <v>0</v>
      </c>
      <c r="BG163" s="192">
        <f t="shared" si="6"/>
        <v>0</v>
      </c>
      <c r="BH163" s="192">
        <f t="shared" si="7"/>
        <v>0</v>
      </c>
      <c r="BI163" s="192">
        <f t="shared" si="8"/>
        <v>0</v>
      </c>
      <c r="BJ163" s="16" t="s">
        <v>83</v>
      </c>
      <c r="BK163" s="192">
        <f t="shared" si="9"/>
        <v>0</v>
      </c>
      <c r="BL163" s="16" t="s">
        <v>113</v>
      </c>
      <c r="BM163" s="191" t="s">
        <v>210</v>
      </c>
    </row>
    <row r="164" spans="1:65" s="2" customFormat="1" ht="16.5" customHeight="1">
      <c r="A164" s="33"/>
      <c r="B164" s="34"/>
      <c r="C164" s="179" t="s">
        <v>211</v>
      </c>
      <c r="D164" s="179" t="s">
        <v>109</v>
      </c>
      <c r="E164" s="180" t="s">
        <v>212</v>
      </c>
      <c r="F164" s="181" t="s">
        <v>213</v>
      </c>
      <c r="G164" s="182" t="s">
        <v>112</v>
      </c>
      <c r="H164" s="183">
        <v>10</v>
      </c>
      <c r="I164" s="184"/>
      <c r="J164" s="185">
        <f t="shared" si="0"/>
        <v>0</v>
      </c>
      <c r="K164" s="186"/>
      <c r="L164" s="38"/>
      <c r="M164" s="187" t="s">
        <v>1</v>
      </c>
      <c r="N164" s="188" t="s">
        <v>43</v>
      </c>
      <c r="O164" s="70"/>
      <c r="P164" s="189">
        <f t="shared" si="1"/>
        <v>0</v>
      </c>
      <c r="Q164" s="189">
        <v>0</v>
      </c>
      <c r="R164" s="189">
        <f t="shared" si="2"/>
        <v>0</v>
      </c>
      <c r="S164" s="189">
        <v>0</v>
      </c>
      <c r="T164" s="190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1" t="s">
        <v>113</v>
      </c>
      <c r="AT164" s="191" t="s">
        <v>109</v>
      </c>
      <c r="AU164" s="191" t="s">
        <v>85</v>
      </c>
      <c r="AY164" s="16" t="s">
        <v>108</v>
      </c>
      <c r="BE164" s="192">
        <f t="shared" si="4"/>
        <v>0</v>
      </c>
      <c r="BF164" s="192">
        <f t="shared" si="5"/>
        <v>0</v>
      </c>
      <c r="BG164" s="192">
        <f t="shared" si="6"/>
        <v>0</v>
      </c>
      <c r="BH164" s="192">
        <f t="shared" si="7"/>
        <v>0</v>
      </c>
      <c r="BI164" s="192">
        <f t="shared" si="8"/>
        <v>0</v>
      </c>
      <c r="BJ164" s="16" t="s">
        <v>83</v>
      </c>
      <c r="BK164" s="192">
        <f t="shared" si="9"/>
        <v>0</v>
      </c>
      <c r="BL164" s="16" t="s">
        <v>113</v>
      </c>
      <c r="BM164" s="191" t="s">
        <v>214</v>
      </c>
    </row>
    <row r="165" spans="1:65" s="12" customFormat="1" ht="22.9" customHeight="1">
      <c r="B165" s="165"/>
      <c r="C165" s="166"/>
      <c r="D165" s="167" t="s">
        <v>77</v>
      </c>
      <c r="E165" s="220" t="s">
        <v>215</v>
      </c>
      <c r="F165" s="220" t="s">
        <v>216</v>
      </c>
      <c r="G165" s="166"/>
      <c r="H165" s="166"/>
      <c r="I165" s="169"/>
      <c r="J165" s="221">
        <f>BK165</f>
        <v>0</v>
      </c>
      <c r="K165" s="166"/>
      <c r="L165" s="171"/>
      <c r="M165" s="172"/>
      <c r="N165" s="173"/>
      <c r="O165" s="173"/>
      <c r="P165" s="174">
        <f>SUM(P166:P190)</f>
        <v>0</v>
      </c>
      <c r="Q165" s="173"/>
      <c r="R165" s="174">
        <f>SUM(R166:R190)</f>
        <v>0</v>
      </c>
      <c r="S165" s="173"/>
      <c r="T165" s="175">
        <f>SUM(T166:T190)</f>
        <v>0</v>
      </c>
      <c r="AR165" s="176" t="s">
        <v>83</v>
      </c>
      <c r="AT165" s="177" t="s">
        <v>77</v>
      </c>
      <c r="AU165" s="177" t="s">
        <v>83</v>
      </c>
      <c r="AY165" s="176" t="s">
        <v>108</v>
      </c>
      <c r="BK165" s="178">
        <f>SUM(BK166:BK190)</f>
        <v>0</v>
      </c>
    </row>
    <row r="166" spans="1:65" s="2" customFormat="1" ht="16.5" customHeight="1">
      <c r="A166" s="33"/>
      <c r="B166" s="34"/>
      <c r="C166" s="179" t="s">
        <v>217</v>
      </c>
      <c r="D166" s="179" t="s">
        <v>109</v>
      </c>
      <c r="E166" s="180" t="s">
        <v>218</v>
      </c>
      <c r="F166" s="181" t="s">
        <v>219</v>
      </c>
      <c r="G166" s="182" t="s">
        <v>112</v>
      </c>
      <c r="H166" s="183">
        <v>5</v>
      </c>
      <c r="I166" s="184"/>
      <c r="J166" s="185">
        <f t="shared" ref="J166:J190" si="10">ROUND(I166*H166,2)</f>
        <v>0</v>
      </c>
      <c r="K166" s="186"/>
      <c r="L166" s="38"/>
      <c r="M166" s="187" t="s">
        <v>1</v>
      </c>
      <c r="N166" s="188" t="s">
        <v>43</v>
      </c>
      <c r="O166" s="70"/>
      <c r="P166" s="189">
        <f t="shared" ref="P166:P190" si="11">O166*H166</f>
        <v>0</v>
      </c>
      <c r="Q166" s="189">
        <v>0</v>
      </c>
      <c r="R166" s="189">
        <f t="shared" ref="R166:R190" si="12">Q166*H166</f>
        <v>0</v>
      </c>
      <c r="S166" s="189">
        <v>0</v>
      </c>
      <c r="T166" s="190">
        <f t="shared" ref="T166:T190" si="13"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1" t="s">
        <v>113</v>
      </c>
      <c r="AT166" s="191" t="s">
        <v>109</v>
      </c>
      <c r="AU166" s="191" t="s">
        <v>85</v>
      </c>
      <c r="AY166" s="16" t="s">
        <v>108</v>
      </c>
      <c r="BE166" s="192">
        <f t="shared" ref="BE166:BE190" si="14">IF(N166="základní",J166,0)</f>
        <v>0</v>
      </c>
      <c r="BF166" s="192">
        <f t="shared" ref="BF166:BF190" si="15">IF(N166="snížená",J166,0)</f>
        <v>0</v>
      </c>
      <c r="BG166" s="192">
        <f t="shared" ref="BG166:BG190" si="16">IF(N166="zákl. přenesená",J166,0)</f>
        <v>0</v>
      </c>
      <c r="BH166" s="192">
        <f t="shared" ref="BH166:BH190" si="17">IF(N166="sníž. přenesená",J166,0)</f>
        <v>0</v>
      </c>
      <c r="BI166" s="192">
        <f t="shared" ref="BI166:BI190" si="18">IF(N166="nulová",J166,0)</f>
        <v>0</v>
      </c>
      <c r="BJ166" s="16" t="s">
        <v>83</v>
      </c>
      <c r="BK166" s="192">
        <f t="shared" ref="BK166:BK190" si="19">ROUND(I166*H166,2)</f>
        <v>0</v>
      </c>
      <c r="BL166" s="16" t="s">
        <v>113</v>
      </c>
      <c r="BM166" s="191" t="s">
        <v>220</v>
      </c>
    </row>
    <row r="167" spans="1:65" s="2" customFormat="1" ht="16.5" customHeight="1">
      <c r="A167" s="33"/>
      <c r="B167" s="34"/>
      <c r="C167" s="179" t="s">
        <v>221</v>
      </c>
      <c r="D167" s="179" t="s">
        <v>109</v>
      </c>
      <c r="E167" s="180" t="s">
        <v>222</v>
      </c>
      <c r="F167" s="181" t="s">
        <v>223</v>
      </c>
      <c r="G167" s="182" t="s">
        <v>112</v>
      </c>
      <c r="H167" s="183">
        <v>5</v>
      </c>
      <c r="I167" s="184"/>
      <c r="J167" s="185">
        <f t="shared" si="10"/>
        <v>0</v>
      </c>
      <c r="K167" s="186"/>
      <c r="L167" s="38"/>
      <c r="M167" s="187" t="s">
        <v>1</v>
      </c>
      <c r="N167" s="188" t="s">
        <v>43</v>
      </c>
      <c r="O167" s="70"/>
      <c r="P167" s="189">
        <f t="shared" si="11"/>
        <v>0</v>
      </c>
      <c r="Q167" s="189">
        <v>0</v>
      </c>
      <c r="R167" s="189">
        <f t="shared" si="12"/>
        <v>0</v>
      </c>
      <c r="S167" s="189">
        <v>0</v>
      </c>
      <c r="T167" s="190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1" t="s">
        <v>113</v>
      </c>
      <c r="AT167" s="191" t="s">
        <v>109</v>
      </c>
      <c r="AU167" s="191" t="s">
        <v>85</v>
      </c>
      <c r="AY167" s="16" t="s">
        <v>108</v>
      </c>
      <c r="BE167" s="192">
        <f t="shared" si="14"/>
        <v>0</v>
      </c>
      <c r="BF167" s="192">
        <f t="shared" si="15"/>
        <v>0</v>
      </c>
      <c r="BG167" s="192">
        <f t="shared" si="16"/>
        <v>0</v>
      </c>
      <c r="BH167" s="192">
        <f t="shared" si="17"/>
        <v>0</v>
      </c>
      <c r="BI167" s="192">
        <f t="shared" si="18"/>
        <v>0</v>
      </c>
      <c r="BJ167" s="16" t="s">
        <v>83</v>
      </c>
      <c r="BK167" s="192">
        <f t="shared" si="19"/>
        <v>0</v>
      </c>
      <c r="BL167" s="16" t="s">
        <v>113</v>
      </c>
      <c r="BM167" s="191" t="s">
        <v>224</v>
      </c>
    </row>
    <row r="168" spans="1:65" s="2" customFormat="1" ht="16.5" customHeight="1">
      <c r="A168" s="33"/>
      <c r="B168" s="34"/>
      <c r="C168" s="179" t="s">
        <v>225</v>
      </c>
      <c r="D168" s="179" t="s">
        <v>109</v>
      </c>
      <c r="E168" s="180" t="s">
        <v>226</v>
      </c>
      <c r="F168" s="181" t="s">
        <v>227</v>
      </c>
      <c r="G168" s="182" t="s">
        <v>112</v>
      </c>
      <c r="H168" s="183">
        <v>5</v>
      </c>
      <c r="I168" s="184"/>
      <c r="J168" s="185">
        <f t="shared" si="10"/>
        <v>0</v>
      </c>
      <c r="K168" s="186"/>
      <c r="L168" s="38"/>
      <c r="M168" s="187" t="s">
        <v>1</v>
      </c>
      <c r="N168" s="188" t="s">
        <v>43</v>
      </c>
      <c r="O168" s="70"/>
      <c r="P168" s="189">
        <f t="shared" si="11"/>
        <v>0</v>
      </c>
      <c r="Q168" s="189">
        <v>0</v>
      </c>
      <c r="R168" s="189">
        <f t="shared" si="12"/>
        <v>0</v>
      </c>
      <c r="S168" s="189">
        <v>0</v>
      </c>
      <c r="T168" s="190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1" t="s">
        <v>113</v>
      </c>
      <c r="AT168" s="191" t="s">
        <v>109</v>
      </c>
      <c r="AU168" s="191" t="s">
        <v>85</v>
      </c>
      <c r="AY168" s="16" t="s">
        <v>108</v>
      </c>
      <c r="BE168" s="192">
        <f t="shared" si="14"/>
        <v>0</v>
      </c>
      <c r="BF168" s="192">
        <f t="shared" si="15"/>
        <v>0</v>
      </c>
      <c r="BG168" s="192">
        <f t="shared" si="16"/>
        <v>0</v>
      </c>
      <c r="BH168" s="192">
        <f t="shared" si="17"/>
        <v>0</v>
      </c>
      <c r="BI168" s="192">
        <f t="shared" si="18"/>
        <v>0</v>
      </c>
      <c r="BJ168" s="16" t="s">
        <v>83</v>
      </c>
      <c r="BK168" s="192">
        <f t="shared" si="19"/>
        <v>0</v>
      </c>
      <c r="BL168" s="16" t="s">
        <v>113</v>
      </c>
      <c r="BM168" s="191" t="s">
        <v>228</v>
      </c>
    </row>
    <row r="169" spans="1:65" s="2" customFormat="1" ht="24.2" customHeight="1">
      <c r="A169" s="33"/>
      <c r="B169" s="34"/>
      <c r="C169" s="179" t="s">
        <v>229</v>
      </c>
      <c r="D169" s="179" t="s">
        <v>109</v>
      </c>
      <c r="E169" s="180" t="s">
        <v>230</v>
      </c>
      <c r="F169" s="181" t="s">
        <v>231</v>
      </c>
      <c r="G169" s="182" t="s">
        <v>112</v>
      </c>
      <c r="H169" s="183">
        <v>2</v>
      </c>
      <c r="I169" s="184"/>
      <c r="J169" s="185">
        <f t="shared" si="10"/>
        <v>0</v>
      </c>
      <c r="K169" s="186"/>
      <c r="L169" s="38"/>
      <c r="M169" s="187" t="s">
        <v>1</v>
      </c>
      <c r="N169" s="188" t="s">
        <v>43</v>
      </c>
      <c r="O169" s="70"/>
      <c r="P169" s="189">
        <f t="shared" si="11"/>
        <v>0</v>
      </c>
      <c r="Q169" s="189">
        <v>0</v>
      </c>
      <c r="R169" s="189">
        <f t="shared" si="12"/>
        <v>0</v>
      </c>
      <c r="S169" s="189">
        <v>0</v>
      </c>
      <c r="T169" s="190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1" t="s">
        <v>113</v>
      </c>
      <c r="AT169" s="191" t="s">
        <v>109</v>
      </c>
      <c r="AU169" s="191" t="s">
        <v>85</v>
      </c>
      <c r="AY169" s="16" t="s">
        <v>108</v>
      </c>
      <c r="BE169" s="192">
        <f t="shared" si="14"/>
        <v>0</v>
      </c>
      <c r="BF169" s="192">
        <f t="shared" si="15"/>
        <v>0</v>
      </c>
      <c r="BG169" s="192">
        <f t="shared" si="16"/>
        <v>0</v>
      </c>
      <c r="BH169" s="192">
        <f t="shared" si="17"/>
        <v>0</v>
      </c>
      <c r="BI169" s="192">
        <f t="shared" si="18"/>
        <v>0</v>
      </c>
      <c r="BJ169" s="16" t="s">
        <v>83</v>
      </c>
      <c r="BK169" s="192">
        <f t="shared" si="19"/>
        <v>0</v>
      </c>
      <c r="BL169" s="16" t="s">
        <v>113</v>
      </c>
      <c r="BM169" s="191" t="s">
        <v>232</v>
      </c>
    </row>
    <row r="170" spans="1:65" s="2" customFormat="1" ht="16.5" customHeight="1">
      <c r="A170" s="33"/>
      <c r="B170" s="34"/>
      <c r="C170" s="179" t="s">
        <v>233</v>
      </c>
      <c r="D170" s="179" t="s">
        <v>109</v>
      </c>
      <c r="E170" s="180" t="s">
        <v>234</v>
      </c>
      <c r="F170" s="181" t="s">
        <v>235</v>
      </c>
      <c r="G170" s="182" t="s">
        <v>112</v>
      </c>
      <c r="H170" s="183">
        <v>5</v>
      </c>
      <c r="I170" s="184"/>
      <c r="J170" s="185">
        <f t="shared" si="10"/>
        <v>0</v>
      </c>
      <c r="K170" s="186"/>
      <c r="L170" s="38"/>
      <c r="M170" s="187" t="s">
        <v>1</v>
      </c>
      <c r="N170" s="188" t="s">
        <v>43</v>
      </c>
      <c r="O170" s="70"/>
      <c r="P170" s="189">
        <f t="shared" si="11"/>
        <v>0</v>
      </c>
      <c r="Q170" s="189">
        <v>0</v>
      </c>
      <c r="R170" s="189">
        <f t="shared" si="12"/>
        <v>0</v>
      </c>
      <c r="S170" s="189">
        <v>0</v>
      </c>
      <c r="T170" s="190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1" t="s">
        <v>113</v>
      </c>
      <c r="AT170" s="191" t="s">
        <v>109</v>
      </c>
      <c r="AU170" s="191" t="s">
        <v>85</v>
      </c>
      <c r="AY170" s="16" t="s">
        <v>108</v>
      </c>
      <c r="BE170" s="192">
        <f t="shared" si="14"/>
        <v>0</v>
      </c>
      <c r="BF170" s="192">
        <f t="shared" si="15"/>
        <v>0</v>
      </c>
      <c r="BG170" s="192">
        <f t="shared" si="16"/>
        <v>0</v>
      </c>
      <c r="BH170" s="192">
        <f t="shared" si="17"/>
        <v>0</v>
      </c>
      <c r="BI170" s="192">
        <f t="shared" si="18"/>
        <v>0</v>
      </c>
      <c r="BJ170" s="16" t="s">
        <v>83</v>
      </c>
      <c r="BK170" s="192">
        <f t="shared" si="19"/>
        <v>0</v>
      </c>
      <c r="BL170" s="16" t="s">
        <v>113</v>
      </c>
      <c r="BM170" s="191" t="s">
        <v>236</v>
      </c>
    </row>
    <row r="171" spans="1:65" s="2" customFormat="1" ht="16.5" customHeight="1">
      <c r="A171" s="33"/>
      <c r="B171" s="34"/>
      <c r="C171" s="179" t="s">
        <v>237</v>
      </c>
      <c r="D171" s="179" t="s">
        <v>109</v>
      </c>
      <c r="E171" s="180" t="s">
        <v>238</v>
      </c>
      <c r="F171" s="181" t="s">
        <v>239</v>
      </c>
      <c r="G171" s="182" t="s">
        <v>112</v>
      </c>
      <c r="H171" s="183">
        <v>5</v>
      </c>
      <c r="I171" s="184"/>
      <c r="J171" s="185">
        <f t="shared" si="10"/>
        <v>0</v>
      </c>
      <c r="K171" s="186"/>
      <c r="L171" s="38"/>
      <c r="M171" s="187" t="s">
        <v>1</v>
      </c>
      <c r="N171" s="188" t="s">
        <v>43</v>
      </c>
      <c r="O171" s="70"/>
      <c r="P171" s="189">
        <f t="shared" si="11"/>
        <v>0</v>
      </c>
      <c r="Q171" s="189">
        <v>0</v>
      </c>
      <c r="R171" s="189">
        <f t="shared" si="12"/>
        <v>0</v>
      </c>
      <c r="S171" s="189">
        <v>0</v>
      </c>
      <c r="T171" s="190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1" t="s">
        <v>113</v>
      </c>
      <c r="AT171" s="191" t="s">
        <v>109</v>
      </c>
      <c r="AU171" s="191" t="s">
        <v>85</v>
      </c>
      <c r="AY171" s="16" t="s">
        <v>108</v>
      </c>
      <c r="BE171" s="192">
        <f t="shared" si="14"/>
        <v>0</v>
      </c>
      <c r="BF171" s="192">
        <f t="shared" si="15"/>
        <v>0</v>
      </c>
      <c r="BG171" s="192">
        <f t="shared" si="16"/>
        <v>0</v>
      </c>
      <c r="BH171" s="192">
        <f t="shared" si="17"/>
        <v>0</v>
      </c>
      <c r="BI171" s="192">
        <f t="shared" si="18"/>
        <v>0</v>
      </c>
      <c r="BJ171" s="16" t="s">
        <v>83</v>
      </c>
      <c r="BK171" s="192">
        <f t="shared" si="19"/>
        <v>0</v>
      </c>
      <c r="BL171" s="16" t="s">
        <v>113</v>
      </c>
      <c r="BM171" s="191" t="s">
        <v>240</v>
      </c>
    </row>
    <row r="172" spans="1:65" s="2" customFormat="1" ht="16.5" customHeight="1">
      <c r="A172" s="33"/>
      <c r="B172" s="34"/>
      <c r="C172" s="179" t="s">
        <v>241</v>
      </c>
      <c r="D172" s="179" t="s">
        <v>109</v>
      </c>
      <c r="E172" s="180" t="s">
        <v>242</v>
      </c>
      <c r="F172" s="181" t="s">
        <v>243</v>
      </c>
      <c r="G172" s="182" t="s">
        <v>112</v>
      </c>
      <c r="H172" s="183">
        <v>2</v>
      </c>
      <c r="I172" s="184"/>
      <c r="J172" s="185">
        <f t="shared" si="10"/>
        <v>0</v>
      </c>
      <c r="K172" s="186"/>
      <c r="L172" s="38"/>
      <c r="M172" s="187" t="s">
        <v>1</v>
      </c>
      <c r="N172" s="188" t="s">
        <v>43</v>
      </c>
      <c r="O172" s="70"/>
      <c r="P172" s="189">
        <f t="shared" si="11"/>
        <v>0</v>
      </c>
      <c r="Q172" s="189">
        <v>0</v>
      </c>
      <c r="R172" s="189">
        <f t="shared" si="12"/>
        <v>0</v>
      </c>
      <c r="S172" s="189">
        <v>0</v>
      </c>
      <c r="T172" s="190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1" t="s">
        <v>113</v>
      </c>
      <c r="AT172" s="191" t="s">
        <v>109</v>
      </c>
      <c r="AU172" s="191" t="s">
        <v>85</v>
      </c>
      <c r="AY172" s="16" t="s">
        <v>108</v>
      </c>
      <c r="BE172" s="192">
        <f t="shared" si="14"/>
        <v>0</v>
      </c>
      <c r="BF172" s="192">
        <f t="shared" si="15"/>
        <v>0</v>
      </c>
      <c r="BG172" s="192">
        <f t="shared" si="16"/>
        <v>0</v>
      </c>
      <c r="BH172" s="192">
        <f t="shared" si="17"/>
        <v>0</v>
      </c>
      <c r="BI172" s="192">
        <f t="shared" si="18"/>
        <v>0</v>
      </c>
      <c r="BJ172" s="16" t="s">
        <v>83</v>
      </c>
      <c r="BK172" s="192">
        <f t="shared" si="19"/>
        <v>0</v>
      </c>
      <c r="BL172" s="16" t="s">
        <v>113</v>
      </c>
      <c r="BM172" s="191" t="s">
        <v>244</v>
      </c>
    </row>
    <row r="173" spans="1:65" s="2" customFormat="1" ht="16.5" customHeight="1">
      <c r="A173" s="33"/>
      <c r="B173" s="34"/>
      <c r="C173" s="179" t="s">
        <v>245</v>
      </c>
      <c r="D173" s="179" t="s">
        <v>109</v>
      </c>
      <c r="E173" s="180" t="s">
        <v>246</v>
      </c>
      <c r="F173" s="181" t="s">
        <v>247</v>
      </c>
      <c r="G173" s="182" t="s">
        <v>112</v>
      </c>
      <c r="H173" s="183">
        <v>5</v>
      </c>
      <c r="I173" s="184"/>
      <c r="J173" s="185">
        <f t="shared" si="10"/>
        <v>0</v>
      </c>
      <c r="K173" s="186"/>
      <c r="L173" s="38"/>
      <c r="M173" s="187" t="s">
        <v>1</v>
      </c>
      <c r="N173" s="188" t="s">
        <v>43</v>
      </c>
      <c r="O173" s="70"/>
      <c r="P173" s="189">
        <f t="shared" si="11"/>
        <v>0</v>
      </c>
      <c r="Q173" s="189">
        <v>0</v>
      </c>
      <c r="R173" s="189">
        <f t="shared" si="12"/>
        <v>0</v>
      </c>
      <c r="S173" s="189">
        <v>0</v>
      </c>
      <c r="T173" s="190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1" t="s">
        <v>113</v>
      </c>
      <c r="AT173" s="191" t="s">
        <v>109</v>
      </c>
      <c r="AU173" s="191" t="s">
        <v>85</v>
      </c>
      <c r="AY173" s="16" t="s">
        <v>108</v>
      </c>
      <c r="BE173" s="192">
        <f t="shared" si="14"/>
        <v>0</v>
      </c>
      <c r="BF173" s="192">
        <f t="shared" si="15"/>
        <v>0</v>
      </c>
      <c r="BG173" s="192">
        <f t="shared" si="16"/>
        <v>0</v>
      </c>
      <c r="BH173" s="192">
        <f t="shared" si="17"/>
        <v>0</v>
      </c>
      <c r="BI173" s="192">
        <f t="shared" si="18"/>
        <v>0</v>
      </c>
      <c r="BJ173" s="16" t="s">
        <v>83</v>
      </c>
      <c r="BK173" s="192">
        <f t="shared" si="19"/>
        <v>0</v>
      </c>
      <c r="BL173" s="16" t="s">
        <v>113</v>
      </c>
      <c r="BM173" s="191" t="s">
        <v>248</v>
      </c>
    </row>
    <row r="174" spans="1:65" s="2" customFormat="1" ht="16.5" customHeight="1">
      <c r="A174" s="33"/>
      <c r="B174" s="34"/>
      <c r="C174" s="179" t="s">
        <v>249</v>
      </c>
      <c r="D174" s="179" t="s">
        <v>109</v>
      </c>
      <c r="E174" s="180" t="s">
        <v>250</v>
      </c>
      <c r="F174" s="181" t="s">
        <v>251</v>
      </c>
      <c r="G174" s="182" t="s">
        <v>112</v>
      </c>
      <c r="H174" s="183">
        <v>5</v>
      </c>
      <c r="I174" s="184"/>
      <c r="J174" s="185">
        <f t="shared" si="10"/>
        <v>0</v>
      </c>
      <c r="K174" s="186"/>
      <c r="L174" s="38"/>
      <c r="M174" s="187" t="s">
        <v>1</v>
      </c>
      <c r="N174" s="188" t="s">
        <v>43</v>
      </c>
      <c r="O174" s="70"/>
      <c r="P174" s="189">
        <f t="shared" si="11"/>
        <v>0</v>
      </c>
      <c r="Q174" s="189">
        <v>0</v>
      </c>
      <c r="R174" s="189">
        <f t="shared" si="12"/>
        <v>0</v>
      </c>
      <c r="S174" s="189">
        <v>0</v>
      </c>
      <c r="T174" s="190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1" t="s">
        <v>113</v>
      </c>
      <c r="AT174" s="191" t="s">
        <v>109</v>
      </c>
      <c r="AU174" s="191" t="s">
        <v>85</v>
      </c>
      <c r="AY174" s="16" t="s">
        <v>108</v>
      </c>
      <c r="BE174" s="192">
        <f t="shared" si="14"/>
        <v>0</v>
      </c>
      <c r="BF174" s="192">
        <f t="shared" si="15"/>
        <v>0</v>
      </c>
      <c r="BG174" s="192">
        <f t="shared" si="16"/>
        <v>0</v>
      </c>
      <c r="BH174" s="192">
        <f t="shared" si="17"/>
        <v>0</v>
      </c>
      <c r="BI174" s="192">
        <f t="shared" si="18"/>
        <v>0</v>
      </c>
      <c r="BJ174" s="16" t="s">
        <v>83</v>
      </c>
      <c r="BK174" s="192">
        <f t="shared" si="19"/>
        <v>0</v>
      </c>
      <c r="BL174" s="16" t="s">
        <v>113</v>
      </c>
      <c r="BM174" s="191" t="s">
        <v>252</v>
      </c>
    </row>
    <row r="175" spans="1:65" s="2" customFormat="1" ht="21.75" customHeight="1">
      <c r="A175" s="33"/>
      <c r="B175" s="34"/>
      <c r="C175" s="179" t="s">
        <v>253</v>
      </c>
      <c r="D175" s="179" t="s">
        <v>109</v>
      </c>
      <c r="E175" s="180" t="s">
        <v>254</v>
      </c>
      <c r="F175" s="181" t="s">
        <v>255</v>
      </c>
      <c r="G175" s="182" t="s">
        <v>112</v>
      </c>
      <c r="H175" s="183">
        <v>10</v>
      </c>
      <c r="I175" s="184"/>
      <c r="J175" s="185">
        <f t="shared" si="10"/>
        <v>0</v>
      </c>
      <c r="K175" s="186"/>
      <c r="L175" s="38"/>
      <c r="M175" s="187" t="s">
        <v>1</v>
      </c>
      <c r="N175" s="188" t="s">
        <v>43</v>
      </c>
      <c r="O175" s="70"/>
      <c r="P175" s="189">
        <f t="shared" si="11"/>
        <v>0</v>
      </c>
      <c r="Q175" s="189">
        <v>0</v>
      </c>
      <c r="R175" s="189">
        <f t="shared" si="12"/>
        <v>0</v>
      </c>
      <c r="S175" s="189">
        <v>0</v>
      </c>
      <c r="T175" s="190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1" t="s">
        <v>113</v>
      </c>
      <c r="AT175" s="191" t="s">
        <v>109</v>
      </c>
      <c r="AU175" s="191" t="s">
        <v>85</v>
      </c>
      <c r="AY175" s="16" t="s">
        <v>108</v>
      </c>
      <c r="BE175" s="192">
        <f t="shared" si="14"/>
        <v>0</v>
      </c>
      <c r="BF175" s="192">
        <f t="shared" si="15"/>
        <v>0</v>
      </c>
      <c r="BG175" s="192">
        <f t="shared" si="16"/>
        <v>0</v>
      </c>
      <c r="BH175" s="192">
        <f t="shared" si="17"/>
        <v>0</v>
      </c>
      <c r="BI175" s="192">
        <f t="shared" si="18"/>
        <v>0</v>
      </c>
      <c r="BJ175" s="16" t="s">
        <v>83</v>
      </c>
      <c r="BK175" s="192">
        <f t="shared" si="19"/>
        <v>0</v>
      </c>
      <c r="BL175" s="16" t="s">
        <v>113</v>
      </c>
      <c r="BM175" s="191" t="s">
        <v>256</v>
      </c>
    </row>
    <row r="176" spans="1:65" s="2" customFormat="1" ht="21.75" customHeight="1">
      <c r="A176" s="33"/>
      <c r="B176" s="34"/>
      <c r="C176" s="179" t="s">
        <v>257</v>
      </c>
      <c r="D176" s="179" t="s">
        <v>109</v>
      </c>
      <c r="E176" s="180" t="s">
        <v>258</v>
      </c>
      <c r="F176" s="181" t="s">
        <v>259</v>
      </c>
      <c r="G176" s="182" t="s">
        <v>260</v>
      </c>
      <c r="H176" s="183">
        <v>3</v>
      </c>
      <c r="I176" s="184"/>
      <c r="J176" s="185">
        <f t="shared" si="10"/>
        <v>0</v>
      </c>
      <c r="K176" s="186"/>
      <c r="L176" s="38"/>
      <c r="M176" s="187" t="s">
        <v>1</v>
      </c>
      <c r="N176" s="188" t="s">
        <v>43</v>
      </c>
      <c r="O176" s="70"/>
      <c r="P176" s="189">
        <f t="shared" si="11"/>
        <v>0</v>
      </c>
      <c r="Q176" s="189">
        <v>0</v>
      </c>
      <c r="R176" s="189">
        <f t="shared" si="12"/>
        <v>0</v>
      </c>
      <c r="S176" s="189">
        <v>0</v>
      </c>
      <c r="T176" s="190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1" t="s">
        <v>113</v>
      </c>
      <c r="AT176" s="191" t="s">
        <v>109</v>
      </c>
      <c r="AU176" s="191" t="s">
        <v>85</v>
      </c>
      <c r="AY176" s="16" t="s">
        <v>108</v>
      </c>
      <c r="BE176" s="192">
        <f t="shared" si="14"/>
        <v>0</v>
      </c>
      <c r="BF176" s="192">
        <f t="shared" si="15"/>
        <v>0</v>
      </c>
      <c r="BG176" s="192">
        <f t="shared" si="16"/>
        <v>0</v>
      </c>
      <c r="BH176" s="192">
        <f t="shared" si="17"/>
        <v>0</v>
      </c>
      <c r="BI176" s="192">
        <f t="shared" si="18"/>
        <v>0</v>
      </c>
      <c r="BJ176" s="16" t="s">
        <v>83</v>
      </c>
      <c r="BK176" s="192">
        <f t="shared" si="19"/>
        <v>0</v>
      </c>
      <c r="BL176" s="16" t="s">
        <v>113</v>
      </c>
      <c r="BM176" s="191" t="s">
        <v>261</v>
      </c>
    </row>
    <row r="177" spans="1:65" s="2" customFormat="1" ht="16.5" customHeight="1">
      <c r="A177" s="33"/>
      <c r="B177" s="34"/>
      <c r="C177" s="179" t="s">
        <v>262</v>
      </c>
      <c r="D177" s="179" t="s">
        <v>109</v>
      </c>
      <c r="E177" s="180" t="s">
        <v>263</v>
      </c>
      <c r="F177" s="181" t="s">
        <v>264</v>
      </c>
      <c r="G177" s="182" t="s">
        <v>260</v>
      </c>
      <c r="H177" s="183">
        <v>3</v>
      </c>
      <c r="I177" s="184"/>
      <c r="J177" s="185">
        <f t="shared" si="10"/>
        <v>0</v>
      </c>
      <c r="K177" s="186"/>
      <c r="L177" s="38"/>
      <c r="M177" s="187" t="s">
        <v>1</v>
      </c>
      <c r="N177" s="188" t="s">
        <v>43</v>
      </c>
      <c r="O177" s="70"/>
      <c r="P177" s="189">
        <f t="shared" si="11"/>
        <v>0</v>
      </c>
      <c r="Q177" s="189">
        <v>0</v>
      </c>
      <c r="R177" s="189">
        <f t="shared" si="12"/>
        <v>0</v>
      </c>
      <c r="S177" s="189">
        <v>0</v>
      </c>
      <c r="T177" s="190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1" t="s">
        <v>113</v>
      </c>
      <c r="AT177" s="191" t="s">
        <v>109</v>
      </c>
      <c r="AU177" s="191" t="s">
        <v>85</v>
      </c>
      <c r="AY177" s="16" t="s">
        <v>108</v>
      </c>
      <c r="BE177" s="192">
        <f t="shared" si="14"/>
        <v>0</v>
      </c>
      <c r="BF177" s="192">
        <f t="shared" si="15"/>
        <v>0</v>
      </c>
      <c r="BG177" s="192">
        <f t="shared" si="16"/>
        <v>0</v>
      </c>
      <c r="BH177" s="192">
        <f t="shared" si="17"/>
        <v>0</v>
      </c>
      <c r="BI177" s="192">
        <f t="shared" si="18"/>
        <v>0</v>
      </c>
      <c r="BJ177" s="16" t="s">
        <v>83</v>
      </c>
      <c r="BK177" s="192">
        <f t="shared" si="19"/>
        <v>0</v>
      </c>
      <c r="BL177" s="16" t="s">
        <v>113</v>
      </c>
      <c r="BM177" s="191" t="s">
        <v>265</v>
      </c>
    </row>
    <row r="178" spans="1:65" s="2" customFormat="1" ht="16.5" customHeight="1">
      <c r="A178" s="33"/>
      <c r="B178" s="34"/>
      <c r="C178" s="179" t="s">
        <v>266</v>
      </c>
      <c r="D178" s="179" t="s">
        <v>109</v>
      </c>
      <c r="E178" s="180" t="s">
        <v>267</v>
      </c>
      <c r="F178" s="181" t="s">
        <v>268</v>
      </c>
      <c r="G178" s="182" t="s">
        <v>112</v>
      </c>
      <c r="H178" s="183">
        <v>5</v>
      </c>
      <c r="I178" s="184"/>
      <c r="J178" s="185">
        <f t="shared" si="10"/>
        <v>0</v>
      </c>
      <c r="K178" s="186"/>
      <c r="L178" s="38"/>
      <c r="M178" s="187" t="s">
        <v>1</v>
      </c>
      <c r="N178" s="188" t="s">
        <v>43</v>
      </c>
      <c r="O178" s="70"/>
      <c r="P178" s="189">
        <f t="shared" si="11"/>
        <v>0</v>
      </c>
      <c r="Q178" s="189">
        <v>0</v>
      </c>
      <c r="R178" s="189">
        <f t="shared" si="12"/>
        <v>0</v>
      </c>
      <c r="S178" s="189">
        <v>0</v>
      </c>
      <c r="T178" s="190">
        <f t="shared" si="1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1" t="s">
        <v>113</v>
      </c>
      <c r="AT178" s="191" t="s">
        <v>109</v>
      </c>
      <c r="AU178" s="191" t="s">
        <v>85</v>
      </c>
      <c r="AY178" s="16" t="s">
        <v>108</v>
      </c>
      <c r="BE178" s="192">
        <f t="shared" si="14"/>
        <v>0</v>
      </c>
      <c r="BF178" s="192">
        <f t="shared" si="15"/>
        <v>0</v>
      </c>
      <c r="BG178" s="192">
        <f t="shared" si="16"/>
        <v>0</v>
      </c>
      <c r="BH178" s="192">
        <f t="shared" si="17"/>
        <v>0</v>
      </c>
      <c r="BI178" s="192">
        <f t="shared" si="18"/>
        <v>0</v>
      </c>
      <c r="BJ178" s="16" t="s">
        <v>83</v>
      </c>
      <c r="BK178" s="192">
        <f t="shared" si="19"/>
        <v>0</v>
      </c>
      <c r="BL178" s="16" t="s">
        <v>113</v>
      </c>
      <c r="BM178" s="191" t="s">
        <v>269</v>
      </c>
    </row>
    <row r="179" spans="1:65" s="2" customFormat="1" ht="16.5" customHeight="1">
      <c r="A179" s="33"/>
      <c r="B179" s="34"/>
      <c r="C179" s="179" t="s">
        <v>270</v>
      </c>
      <c r="D179" s="179" t="s">
        <v>109</v>
      </c>
      <c r="E179" s="180" t="s">
        <v>271</v>
      </c>
      <c r="F179" s="181" t="s">
        <v>272</v>
      </c>
      <c r="G179" s="182" t="s">
        <v>112</v>
      </c>
      <c r="H179" s="183">
        <v>2</v>
      </c>
      <c r="I179" s="184"/>
      <c r="J179" s="185">
        <f t="shared" si="10"/>
        <v>0</v>
      </c>
      <c r="K179" s="186"/>
      <c r="L179" s="38"/>
      <c r="M179" s="187" t="s">
        <v>1</v>
      </c>
      <c r="N179" s="188" t="s">
        <v>43</v>
      </c>
      <c r="O179" s="70"/>
      <c r="P179" s="189">
        <f t="shared" si="11"/>
        <v>0</v>
      </c>
      <c r="Q179" s="189">
        <v>0</v>
      </c>
      <c r="R179" s="189">
        <f t="shared" si="12"/>
        <v>0</v>
      </c>
      <c r="S179" s="189">
        <v>0</v>
      </c>
      <c r="T179" s="190">
        <f t="shared" si="1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1" t="s">
        <v>113</v>
      </c>
      <c r="AT179" s="191" t="s">
        <v>109</v>
      </c>
      <c r="AU179" s="191" t="s">
        <v>85</v>
      </c>
      <c r="AY179" s="16" t="s">
        <v>108</v>
      </c>
      <c r="BE179" s="192">
        <f t="shared" si="14"/>
        <v>0</v>
      </c>
      <c r="BF179" s="192">
        <f t="shared" si="15"/>
        <v>0</v>
      </c>
      <c r="BG179" s="192">
        <f t="shared" si="16"/>
        <v>0</v>
      </c>
      <c r="BH179" s="192">
        <f t="shared" si="17"/>
        <v>0</v>
      </c>
      <c r="BI179" s="192">
        <f t="shared" si="18"/>
        <v>0</v>
      </c>
      <c r="BJ179" s="16" t="s">
        <v>83</v>
      </c>
      <c r="BK179" s="192">
        <f t="shared" si="19"/>
        <v>0</v>
      </c>
      <c r="BL179" s="16" t="s">
        <v>113</v>
      </c>
      <c r="BM179" s="191" t="s">
        <v>273</v>
      </c>
    </row>
    <row r="180" spans="1:65" s="2" customFormat="1" ht="16.5" customHeight="1">
      <c r="A180" s="33"/>
      <c r="B180" s="34"/>
      <c r="C180" s="179" t="s">
        <v>274</v>
      </c>
      <c r="D180" s="179" t="s">
        <v>109</v>
      </c>
      <c r="E180" s="180" t="s">
        <v>275</v>
      </c>
      <c r="F180" s="181" t="s">
        <v>276</v>
      </c>
      <c r="G180" s="182" t="s">
        <v>112</v>
      </c>
      <c r="H180" s="183">
        <v>2</v>
      </c>
      <c r="I180" s="184"/>
      <c r="J180" s="185">
        <f t="shared" si="10"/>
        <v>0</v>
      </c>
      <c r="K180" s="186"/>
      <c r="L180" s="38"/>
      <c r="M180" s="187" t="s">
        <v>1</v>
      </c>
      <c r="N180" s="188" t="s">
        <v>43</v>
      </c>
      <c r="O180" s="70"/>
      <c r="P180" s="189">
        <f t="shared" si="11"/>
        <v>0</v>
      </c>
      <c r="Q180" s="189">
        <v>0</v>
      </c>
      <c r="R180" s="189">
        <f t="shared" si="12"/>
        <v>0</v>
      </c>
      <c r="S180" s="189">
        <v>0</v>
      </c>
      <c r="T180" s="190">
        <f t="shared" si="1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1" t="s">
        <v>113</v>
      </c>
      <c r="AT180" s="191" t="s">
        <v>109</v>
      </c>
      <c r="AU180" s="191" t="s">
        <v>85</v>
      </c>
      <c r="AY180" s="16" t="s">
        <v>108</v>
      </c>
      <c r="BE180" s="192">
        <f t="shared" si="14"/>
        <v>0</v>
      </c>
      <c r="BF180" s="192">
        <f t="shared" si="15"/>
        <v>0</v>
      </c>
      <c r="BG180" s="192">
        <f t="shared" si="16"/>
        <v>0</v>
      </c>
      <c r="BH180" s="192">
        <f t="shared" si="17"/>
        <v>0</v>
      </c>
      <c r="BI180" s="192">
        <f t="shared" si="18"/>
        <v>0</v>
      </c>
      <c r="BJ180" s="16" t="s">
        <v>83</v>
      </c>
      <c r="BK180" s="192">
        <f t="shared" si="19"/>
        <v>0</v>
      </c>
      <c r="BL180" s="16" t="s">
        <v>113</v>
      </c>
      <c r="BM180" s="191" t="s">
        <v>277</v>
      </c>
    </row>
    <row r="181" spans="1:65" s="2" customFormat="1" ht="16.5" customHeight="1">
      <c r="A181" s="33"/>
      <c r="B181" s="34"/>
      <c r="C181" s="179" t="s">
        <v>278</v>
      </c>
      <c r="D181" s="179" t="s">
        <v>109</v>
      </c>
      <c r="E181" s="180" t="s">
        <v>279</v>
      </c>
      <c r="F181" s="181" t="s">
        <v>280</v>
      </c>
      <c r="G181" s="182" t="s">
        <v>112</v>
      </c>
      <c r="H181" s="183">
        <v>2</v>
      </c>
      <c r="I181" s="184"/>
      <c r="J181" s="185">
        <f t="shared" si="10"/>
        <v>0</v>
      </c>
      <c r="K181" s="186"/>
      <c r="L181" s="38"/>
      <c r="M181" s="187" t="s">
        <v>1</v>
      </c>
      <c r="N181" s="188" t="s">
        <v>43</v>
      </c>
      <c r="O181" s="70"/>
      <c r="P181" s="189">
        <f t="shared" si="11"/>
        <v>0</v>
      </c>
      <c r="Q181" s="189">
        <v>0</v>
      </c>
      <c r="R181" s="189">
        <f t="shared" si="12"/>
        <v>0</v>
      </c>
      <c r="S181" s="189">
        <v>0</v>
      </c>
      <c r="T181" s="190">
        <f t="shared" si="1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1" t="s">
        <v>113</v>
      </c>
      <c r="AT181" s="191" t="s">
        <v>109</v>
      </c>
      <c r="AU181" s="191" t="s">
        <v>85</v>
      </c>
      <c r="AY181" s="16" t="s">
        <v>108</v>
      </c>
      <c r="BE181" s="192">
        <f t="shared" si="14"/>
        <v>0</v>
      </c>
      <c r="BF181" s="192">
        <f t="shared" si="15"/>
        <v>0</v>
      </c>
      <c r="BG181" s="192">
        <f t="shared" si="16"/>
        <v>0</v>
      </c>
      <c r="BH181" s="192">
        <f t="shared" si="17"/>
        <v>0</v>
      </c>
      <c r="BI181" s="192">
        <f t="shared" si="18"/>
        <v>0</v>
      </c>
      <c r="BJ181" s="16" t="s">
        <v>83</v>
      </c>
      <c r="BK181" s="192">
        <f t="shared" si="19"/>
        <v>0</v>
      </c>
      <c r="BL181" s="16" t="s">
        <v>113</v>
      </c>
      <c r="BM181" s="191" t="s">
        <v>281</v>
      </c>
    </row>
    <row r="182" spans="1:65" s="2" customFormat="1" ht="24.2" customHeight="1">
      <c r="A182" s="33"/>
      <c r="B182" s="34"/>
      <c r="C182" s="179" t="s">
        <v>282</v>
      </c>
      <c r="D182" s="179" t="s">
        <v>109</v>
      </c>
      <c r="E182" s="180" t="s">
        <v>283</v>
      </c>
      <c r="F182" s="181" t="s">
        <v>284</v>
      </c>
      <c r="G182" s="182" t="s">
        <v>112</v>
      </c>
      <c r="H182" s="183">
        <v>1</v>
      </c>
      <c r="I182" s="184"/>
      <c r="J182" s="185">
        <f t="shared" si="10"/>
        <v>0</v>
      </c>
      <c r="K182" s="186"/>
      <c r="L182" s="38"/>
      <c r="M182" s="187" t="s">
        <v>1</v>
      </c>
      <c r="N182" s="188" t="s">
        <v>43</v>
      </c>
      <c r="O182" s="70"/>
      <c r="P182" s="189">
        <f t="shared" si="11"/>
        <v>0</v>
      </c>
      <c r="Q182" s="189">
        <v>0</v>
      </c>
      <c r="R182" s="189">
        <f t="shared" si="12"/>
        <v>0</v>
      </c>
      <c r="S182" s="189">
        <v>0</v>
      </c>
      <c r="T182" s="190">
        <f t="shared" si="1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1" t="s">
        <v>113</v>
      </c>
      <c r="AT182" s="191" t="s">
        <v>109</v>
      </c>
      <c r="AU182" s="191" t="s">
        <v>85</v>
      </c>
      <c r="AY182" s="16" t="s">
        <v>108</v>
      </c>
      <c r="BE182" s="192">
        <f t="shared" si="14"/>
        <v>0</v>
      </c>
      <c r="BF182" s="192">
        <f t="shared" si="15"/>
        <v>0</v>
      </c>
      <c r="BG182" s="192">
        <f t="shared" si="16"/>
        <v>0</v>
      </c>
      <c r="BH182" s="192">
        <f t="shared" si="17"/>
        <v>0</v>
      </c>
      <c r="BI182" s="192">
        <f t="shared" si="18"/>
        <v>0</v>
      </c>
      <c r="BJ182" s="16" t="s">
        <v>83</v>
      </c>
      <c r="BK182" s="192">
        <f t="shared" si="19"/>
        <v>0</v>
      </c>
      <c r="BL182" s="16" t="s">
        <v>113</v>
      </c>
      <c r="BM182" s="191" t="s">
        <v>285</v>
      </c>
    </row>
    <row r="183" spans="1:65" s="2" customFormat="1" ht="16.5" customHeight="1">
      <c r="A183" s="33"/>
      <c r="B183" s="34"/>
      <c r="C183" s="179" t="s">
        <v>286</v>
      </c>
      <c r="D183" s="179" t="s">
        <v>109</v>
      </c>
      <c r="E183" s="180" t="s">
        <v>287</v>
      </c>
      <c r="F183" s="181" t="s">
        <v>288</v>
      </c>
      <c r="G183" s="182" t="s">
        <v>112</v>
      </c>
      <c r="H183" s="183">
        <v>5</v>
      </c>
      <c r="I183" s="184"/>
      <c r="J183" s="185">
        <f t="shared" si="10"/>
        <v>0</v>
      </c>
      <c r="K183" s="186"/>
      <c r="L183" s="38"/>
      <c r="M183" s="187" t="s">
        <v>1</v>
      </c>
      <c r="N183" s="188" t="s">
        <v>43</v>
      </c>
      <c r="O183" s="70"/>
      <c r="P183" s="189">
        <f t="shared" si="11"/>
        <v>0</v>
      </c>
      <c r="Q183" s="189">
        <v>0</v>
      </c>
      <c r="R183" s="189">
        <f t="shared" si="12"/>
        <v>0</v>
      </c>
      <c r="S183" s="189">
        <v>0</v>
      </c>
      <c r="T183" s="190">
        <f t="shared" si="1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1" t="s">
        <v>113</v>
      </c>
      <c r="AT183" s="191" t="s">
        <v>109</v>
      </c>
      <c r="AU183" s="191" t="s">
        <v>85</v>
      </c>
      <c r="AY183" s="16" t="s">
        <v>108</v>
      </c>
      <c r="BE183" s="192">
        <f t="shared" si="14"/>
        <v>0</v>
      </c>
      <c r="BF183" s="192">
        <f t="shared" si="15"/>
        <v>0</v>
      </c>
      <c r="BG183" s="192">
        <f t="shared" si="16"/>
        <v>0</v>
      </c>
      <c r="BH183" s="192">
        <f t="shared" si="17"/>
        <v>0</v>
      </c>
      <c r="BI183" s="192">
        <f t="shared" si="18"/>
        <v>0</v>
      </c>
      <c r="BJ183" s="16" t="s">
        <v>83</v>
      </c>
      <c r="BK183" s="192">
        <f t="shared" si="19"/>
        <v>0</v>
      </c>
      <c r="BL183" s="16" t="s">
        <v>113</v>
      </c>
      <c r="BM183" s="191" t="s">
        <v>289</v>
      </c>
    </row>
    <row r="184" spans="1:65" s="2" customFormat="1" ht="16.5" customHeight="1">
      <c r="A184" s="33"/>
      <c r="B184" s="34"/>
      <c r="C184" s="179" t="s">
        <v>290</v>
      </c>
      <c r="D184" s="179" t="s">
        <v>109</v>
      </c>
      <c r="E184" s="180" t="s">
        <v>291</v>
      </c>
      <c r="F184" s="181" t="s">
        <v>292</v>
      </c>
      <c r="G184" s="182" t="s">
        <v>112</v>
      </c>
      <c r="H184" s="183">
        <v>10</v>
      </c>
      <c r="I184" s="184"/>
      <c r="J184" s="185">
        <f t="shared" si="10"/>
        <v>0</v>
      </c>
      <c r="K184" s="186"/>
      <c r="L184" s="38"/>
      <c r="M184" s="187" t="s">
        <v>1</v>
      </c>
      <c r="N184" s="188" t="s">
        <v>43</v>
      </c>
      <c r="O184" s="70"/>
      <c r="P184" s="189">
        <f t="shared" si="11"/>
        <v>0</v>
      </c>
      <c r="Q184" s="189">
        <v>0</v>
      </c>
      <c r="R184" s="189">
        <f t="shared" si="12"/>
        <v>0</v>
      </c>
      <c r="S184" s="189">
        <v>0</v>
      </c>
      <c r="T184" s="190">
        <f t="shared" si="1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1" t="s">
        <v>113</v>
      </c>
      <c r="AT184" s="191" t="s">
        <v>109</v>
      </c>
      <c r="AU184" s="191" t="s">
        <v>85</v>
      </c>
      <c r="AY184" s="16" t="s">
        <v>108</v>
      </c>
      <c r="BE184" s="192">
        <f t="shared" si="14"/>
        <v>0</v>
      </c>
      <c r="BF184" s="192">
        <f t="shared" si="15"/>
        <v>0</v>
      </c>
      <c r="BG184" s="192">
        <f t="shared" si="16"/>
        <v>0</v>
      </c>
      <c r="BH184" s="192">
        <f t="shared" si="17"/>
        <v>0</v>
      </c>
      <c r="BI184" s="192">
        <f t="shared" si="18"/>
        <v>0</v>
      </c>
      <c r="BJ184" s="16" t="s">
        <v>83</v>
      </c>
      <c r="BK184" s="192">
        <f t="shared" si="19"/>
        <v>0</v>
      </c>
      <c r="BL184" s="16" t="s">
        <v>113</v>
      </c>
      <c r="BM184" s="191" t="s">
        <v>293</v>
      </c>
    </row>
    <row r="185" spans="1:65" s="2" customFormat="1" ht="16.5" customHeight="1">
      <c r="A185" s="33"/>
      <c r="B185" s="34"/>
      <c r="C185" s="179" t="s">
        <v>294</v>
      </c>
      <c r="D185" s="179" t="s">
        <v>109</v>
      </c>
      <c r="E185" s="180" t="s">
        <v>295</v>
      </c>
      <c r="F185" s="181" t="s">
        <v>296</v>
      </c>
      <c r="G185" s="182" t="s">
        <v>112</v>
      </c>
      <c r="H185" s="183">
        <v>10</v>
      </c>
      <c r="I185" s="184"/>
      <c r="J185" s="185">
        <f t="shared" si="10"/>
        <v>0</v>
      </c>
      <c r="K185" s="186"/>
      <c r="L185" s="38"/>
      <c r="M185" s="187" t="s">
        <v>1</v>
      </c>
      <c r="N185" s="188" t="s">
        <v>43</v>
      </c>
      <c r="O185" s="70"/>
      <c r="P185" s="189">
        <f t="shared" si="11"/>
        <v>0</v>
      </c>
      <c r="Q185" s="189">
        <v>0</v>
      </c>
      <c r="R185" s="189">
        <f t="shared" si="12"/>
        <v>0</v>
      </c>
      <c r="S185" s="189">
        <v>0</v>
      </c>
      <c r="T185" s="190">
        <f t="shared" si="1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1" t="s">
        <v>113</v>
      </c>
      <c r="AT185" s="191" t="s">
        <v>109</v>
      </c>
      <c r="AU185" s="191" t="s">
        <v>85</v>
      </c>
      <c r="AY185" s="16" t="s">
        <v>108</v>
      </c>
      <c r="BE185" s="192">
        <f t="shared" si="14"/>
        <v>0</v>
      </c>
      <c r="BF185" s="192">
        <f t="shared" si="15"/>
        <v>0</v>
      </c>
      <c r="BG185" s="192">
        <f t="shared" si="16"/>
        <v>0</v>
      </c>
      <c r="BH185" s="192">
        <f t="shared" si="17"/>
        <v>0</v>
      </c>
      <c r="BI185" s="192">
        <f t="shared" si="18"/>
        <v>0</v>
      </c>
      <c r="BJ185" s="16" t="s">
        <v>83</v>
      </c>
      <c r="BK185" s="192">
        <f t="shared" si="19"/>
        <v>0</v>
      </c>
      <c r="BL185" s="16" t="s">
        <v>113</v>
      </c>
      <c r="BM185" s="191" t="s">
        <v>297</v>
      </c>
    </row>
    <row r="186" spans="1:65" s="2" customFormat="1" ht="16.5" customHeight="1">
      <c r="A186" s="33"/>
      <c r="B186" s="34"/>
      <c r="C186" s="179" t="s">
        <v>298</v>
      </c>
      <c r="D186" s="179" t="s">
        <v>109</v>
      </c>
      <c r="E186" s="180" t="s">
        <v>299</v>
      </c>
      <c r="F186" s="181" t="s">
        <v>300</v>
      </c>
      <c r="G186" s="182" t="s">
        <v>112</v>
      </c>
      <c r="H186" s="183">
        <v>10</v>
      </c>
      <c r="I186" s="184"/>
      <c r="J186" s="185">
        <f t="shared" si="10"/>
        <v>0</v>
      </c>
      <c r="K186" s="186"/>
      <c r="L186" s="38"/>
      <c r="M186" s="187" t="s">
        <v>1</v>
      </c>
      <c r="N186" s="188" t="s">
        <v>43</v>
      </c>
      <c r="O186" s="70"/>
      <c r="P186" s="189">
        <f t="shared" si="11"/>
        <v>0</v>
      </c>
      <c r="Q186" s="189">
        <v>0</v>
      </c>
      <c r="R186" s="189">
        <f t="shared" si="12"/>
        <v>0</v>
      </c>
      <c r="S186" s="189">
        <v>0</v>
      </c>
      <c r="T186" s="190">
        <f t="shared" si="1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1" t="s">
        <v>113</v>
      </c>
      <c r="AT186" s="191" t="s">
        <v>109</v>
      </c>
      <c r="AU186" s="191" t="s">
        <v>85</v>
      </c>
      <c r="AY186" s="16" t="s">
        <v>108</v>
      </c>
      <c r="BE186" s="192">
        <f t="shared" si="14"/>
        <v>0</v>
      </c>
      <c r="BF186" s="192">
        <f t="shared" si="15"/>
        <v>0</v>
      </c>
      <c r="BG186" s="192">
        <f t="shared" si="16"/>
        <v>0</v>
      </c>
      <c r="BH186" s="192">
        <f t="shared" si="17"/>
        <v>0</v>
      </c>
      <c r="BI186" s="192">
        <f t="shared" si="18"/>
        <v>0</v>
      </c>
      <c r="BJ186" s="16" t="s">
        <v>83</v>
      </c>
      <c r="BK186" s="192">
        <f t="shared" si="19"/>
        <v>0</v>
      </c>
      <c r="BL186" s="16" t="s">
        <v>113</v>
      </c>
      <c r="BM186" s="191" t="s">
        <v>301</v>
      </c>
    </row>
    <row r="187" spans="1:65" s="2" customFormat="1" ht="16.5" customHeight="1">
      <c r="A187" s="33"/>
      <c r="B187" s="34"/>
      <c r="C187" s="179" t="s">
        <v>302</v>
      </c>
      <c r="D187" s="179" t="s">
        <v>109</v>
      </c>
      <c r="E187" s="180" t="s">
        <v>303</v>
      </c>
      <c r="F187" s="181" t="s">
        <v>304</v>
      </c>
      <c r="G187" s="182" t="s">
        <v>112</v>
      </c>
      <c r="H187" s="183">
        <v>5</v>
      </c>
      <c r="I187" s="184"/>
      <c r="J187" s="185">
        <f t="shared" si="10"/>
        <v>0</v>
      </c>
      <c r="K187" s="186"/>
      <c r="L187" s="38"/>
      <c r="M187" s="187" t="s">
        <v>1</v>
      </c>
      <c r="N187" s="188" t="s">
        <v>43</v>
      </c>
      <c r="O187" s="70"/>
      <c r="P187" s="189">
        <f t="shared" si="11"/>
        <v>0</v>
      </c>
      <c r="Q187" s="189">
        <v>0</v>
      </c>
      <c r="R187" s="189">
        <f t="shared" si="12"/>
        <v>0</v>
      </c>
      <c r="S187" s="189">
        <v>0</v>
      </c>
      <c r="T187" s="190">
        <f t="shared" si="1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1" t="s">
        <v>113</v>
      </c>
      <c r="AT187" s="191" t="s">
        <v>109</v>
      </c>
      <c r="AU187" s="191" t="s">
        <v>85</v>
      </c>
      <c r="AY187" s="16" t="s">
        <v>108</v>
      </c>
      <c r="BE187" s="192">
        <f t="shared" si="14"/>
        <v>0</v>
      </c>
      <c r="BF187" s="192">
        <f t="shared" si="15"/>
        <v>0</v>
      </c>
      <c r="BG187" s="192">
        <f t="shared" si="16"/>
        <v>0</v>
      </c>
      <c r="BH187" s="192">
        <f t="shared" si="17"/>
        <v>0</v>
      </c>
      <c r="BI187" s="192">
        <f t="shared" si="18"/>
        <v>0</v>
      </c>
      <c r="BJ187" s="16" t="s">
        <v>83</v>
      </c>
      <c r="BK187" s="192">
        <f t="shared" si="19"/>
        <v>0</v>
      </c>
      <c r="BL187" s="16" t="s">
        <v>113</v>
      </c>
      <c r="BM187" s="191" t="s">
        <v>305</v>
      </c>
    </row>
    <row r="188" spans="1:65" s="2" customFormat="1" ht="16.5" customHeight="1">
      <c r="A188" s="33"/>
      <c r="B188" s="34"/>
      <c r="C188" s="179" t="s">
        <v>306</v>
      </c>
      <c r="D188" s="179" t="s">
        <v>109</v>
      </c>
      <c r="E188" s="180" t="s">
        <v>307</v>
      </c>
      <c r="F188" s="181" t="s">
        <v>308</v>
      </c>
      <c r="G188" s="182" t="s">
        <v>112</v>
      </c>
      <c r="H188" s="183">
        <v>5</v>
      </c>
      <c r="I188" s="184"/>
      <c r="J188" s="185">
        <f t="shared" si="10"/>
        <v>0</v>
      </c>
      <c r="K188" s="186"/>
      <c r="L188" s="38"/>
      <c r="M188" s="187" t="s">
        <v>1</v>
      </c>
      <c r="N188" s="188" t="s">
        <v>43</v>
      </c>
      <c r="O188" s="70"/>
      <c r="P188" s="189">
        <f t="shared" si="11"/>
        <v>0</v>
      </c>
      <c r="Q188" s="189">
        <v>0</v>
      </c>
      <c r="R188" s="189">
        <f t="shared" si="12"/>
        <v>0</v>
      </c>
      <c r="S188" s="189">
        <v>0</v>
      </c>
      <c r="T188" s="190">
        <f t="shared" si="1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1" t="s">
        <v>113</v>
      </c>
      <c r="AT188" s="191" t="s">
        <v>109</v>
      </c>
      <c r="AU188" s="191" t="s">
        <v>85</v>
      </c>
      <c r="AY188" s="16" t="s">
        <v>108</v>
      </c>
      <c r="BE188" s="192">
        <f t="shared" si="14"/>
        <v>0</v>
      </c>
      <c r="BF188" s="192">
        <f t="shared" si="15"/>
        <v>0</v>
      </c>
      <c r="BG188" s="192">
        <f t="shared" si="16"/>
        <v>0</v>
      </c>
      <c r="BH188" s="192">
        <f t="shared" si="17"/>
        <v>0</v>
      </c>
      <c r="BI188" s="192">
        <f t="shared" si="18"/>
        <v>0</v>
      </c>
      <c r="BJ188" s="16" t="s">
        <v>83</v>
      </c>
      <c r="BK188" s="192">
        <f t="shared" si="19"/>
        <v>0</v>
      </c>
      <c r="BL188" s="16" t="s">
        <v>113</v>
      </c>
      <c r="BM188" s="191" t="s">
        <v>309</v>
      </c>
    </row>
    <row r="189" spans="1:65" s="2" customFormat="1" ht="16.5" customHeight="1">
      <c r="A189" s="33"/>
      <c r="B189" s="34"/>
      <c r="C189" s="179" t="s">
        <v>310</v>
      </c>
      <c r="D189" s="179" t="s">
        <v>109</v>
      </c>
      <c r="E189" s="180" t="s">
        <v>311</v>
      </c>
      <c r="F189" s="181" t="s">
        <v>312</v>
      </c>
      <c r="G189" s="182" t="s">
        <v>112</v>
      </c>
      <c r="H189" s="183">
        <v>50</v>
      </c>
      <c r="I189" s="184"/>
      <c r="J189" s="185">
        <f t="shared" si="10"/>
        <v>0</v>
      </c>
      <c r="K189" s="186"/>
      <c r="L189" s="38"/>
      <c r="M189" s="187" t="s">
        <v>1</v>
      </c>
      <c r="N189" s="188" t="s">
        <v>43</v>
      </c>
      <c r="O189" s="70"/>
      <c r="P189" s="189">
        <f t="shared" si="11"/>
        <v>0</v>
      </c>
      <c r="Q189" s="189">
        <v>0</v>
      </c>
      <c r="R189" s="189">
        <f t="shared" si="12"/>
        <v>0</v>
      </c>
      <c r="S189" s="189">
        <v>0</v>
      </c>
      <c r="T189" s="190">
        <f t="shared" si="1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1" t="s">
        <v>113</v>
      </c>
      <c r="AT189" s="191" t="s">
        <v>109</v>
      </c>
      <c r="AU189" s="191" t="s">
        <v>85</v>
      </c>
      <c r="AY189" s="16" t="s">
        <v>108</v>
      </c>
      <c r="BE189" s="192">
        <f t="shared" si="14"/>
        <v>0</v>
      </c>
      <c r="BF189" s="192">
        <f t="shared" si="15"/>
        <v>0</v>
      </c>
      <c r="BG189" s="192">
        <f t="shared" si="16"/>
        <v>0</v>
      </c>
      <c r="BH189" s="192">
        <f t="shared" si="17"/>
        <v>0</v>
      </c>
      <c r="BI189" s="192">
        <f t="shared" si="18"/>
        <v>0</v>
      </c>
      <c r="BJ189" s="16" t="s">
        <v>83</v>
      </c>
      <c r="BK189" s="192">
        <f t="shared" si="19"/>
        <v>0</v>
      </c>
      <c r="BL189" s="16" t="s">
        <v>113</v>
      </c>
      <c r="BM189" s="191" t="s">
        <v>313</v>
      </c>
    </row>
    <row r="190" spans="1:65" s="2" customFormat="1" ht="16.5" customHeight="1">
      <c r="A190" s="33"/>
      <c r="B190" s="34"/>
      <c r="C190" s="179" t="s">
        <v>314</v>
      </c>
      <c r="D190" s="179" t="s">
        <v>109</v>
      </c>
      <c r="E190" s="180" t="s">
        <v>315</v>
      </c>
      <c r="F190" s="181" t="s">
        <v>316</v>
      </c>
      <c r="G190" s="182" t="s">
        <v>112</v>
      </c>
      <c r="H190" s="183">
        <v>10</v>
      </c>
      <c r="I190" s="184"/>
      <c r="J190" s="185">
        <f t="shared" si="10"/>
        <v>0</v>
      </c>
      <c r="K190" s="186"/>
      <c r="L190" s="38"/>
      <c r="M190" s="187" t="s">
        <v>1</v>
      </c>
      <c r="N190" s="188" t="s">
        <v>43</v>
      </c>
      <c r="O190" s="70"/>
      <c r="P190" s="189">
        <f t="shared" si="11"/>
        <v>0</v>
      </c>
      <c r="Q190" s="189">
        <v>0</v>
      </c>
      <c r="R190" s="189">
        <f t="shared" si="12"/>
        <v>0</v>
      </c>
      <c r="S190" s="189">
        <v>0</v>
      </c>
      <c r="T190" s="190">
        <f t="shared" si="1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1" t="s">
        <v>113</v>
      </c>
      <c r="AT190" s="191" t="s">
        <v>109</v>
      </c>
      <c r="AU190" s="191" t="s">
        <v>85</v>
      </c>
      <c r="AY190" s="16" t="s">
        <v>108</v>
      </c>
      <c r="BE190" s="192">
        <f t="shared" si="14"/>
        <v>0</v>
      </c>
      <c r="BF190" s="192">
        <f t="shared" si="15"/>
        <v>0</v>
      </c>
      <c r="BG190" s="192">
        <f t="shared" si="16"/>
        <v>0</v>
      </c>
      <c r="BH190" s="192">
        <f t="shared" si="17"/>
        <v>0</v>
      </c>
      <c r="BI190" s="192">
        <f t="shared" si="18"/>
        <v>0</v>
      </c>
      <c r="BJ190" s="16" t="s">
        <v>83</v>
      </c>
      <c r="BK190" s="192">
        <f t="shared" si="19"/>
        <v>0</v>
      </c>
      <c r="BL190" s="16" t="s">
        <v>113</v>
      </c>
      <c r="BM190" s="191" t="s">
        <v>317</v>
      </c>
    </row>
    <row r="191" spans="1:65" s="12" customFormat="1" ht="25.9" customHeight="1">
      <c r="B191" s="165"/>
      <c r="C191" s="166"/>
      <c r="D191" s="167" t="s">
        <v>77</v>
      </c>
      <c r="E191" s="168" t="s">
        <v>318</v>
      </c>
      <c r="F191" s="168" t="s">
        <v>319</v>
      </c>
      <c r="G191" s="166"/>
      <c r="H191" s="166"/>
      <c r="I191" s="169"/>
      <c r="J191" s="170">
        <f>BK191</f>
        <v>0</v>
      </c>
      <c r="K191" s="166"/>
      <c r="L191" s="171"/>
      <c r="M191" s="172"/>
      <c r="N191" s="173"/>
      <c r="O191" s="173"/>
      <c r="P191" s="174">
        <f>SUM(P192:P199)</f>
        <v>0</v>
      </c>
      <c r="Q191" s="173"/>
      <c r="R191" s="174">
        <f>SUM(R192:R199)</f>
        <v>0</v>
      </c>
      <c r="S191" s="173"/>
      <c r="T191" s="175">
        <f>SUM(T192:T199)</f>
        <v>0</v>
      </c>
      <c r="AR191" s="176" t="s">
        <v>83</v>
      </c>
      <c r="AT191" s="177" t="s">
        <v>77</v>
      </c>
      <c r="AU191" s="177" t="s">
        <v>78</v>
      </c>
      <c r="AY191" s="176" t="s">
        <v>108</v>
      </c>
      <c r="BK191" s="178">
        <f>SUM(BK192:BK199)</f>
        <v>0</v>
      </c>
    </row>
    <row r="192" spans="1:65" s="2" customFormat="1" ht="37.9" customHeight="1">
      <c r="A192" s="33"/>
      <c r="B192" s="34"/>
      <c r="C192" s="179" t="s">
        <v>320</v>
      </c>
      <c r="D192" s="179" t="s">
        <v>109</v>
      </c>
      <c r="E192" s="180" t="s">
        <v>321</v>
      </c>
      <c r="F192" s="181" t="s">
        <v>322</v>
      </c>
      <c r="G192" s="182" t="s">
        <v>323</v>
      </c>
      <c r="H192" s="183">
        <v>360</v>
      </c>
      <c r="I192" s="184"/>
      <c r="J192" s="185">
        <f>ROUND(I192*H192,2)</f>
        <v>0</v>
      </c>
      <c r="K192" s="186"/>
      <c r="L192" s="38"/>
      <c r="M192" s="187" t="s">
        <v>1</v>
      </c>
      <c r="N192" s="188" t="s">
        <v>43</v>
      </c>
      <c r="O192" s="70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1" t="s">
        <v>113</v>
      </c>
      <c r="AT192" s="191" t="s">
        <v>109</v>
      </c>
      <c r="AU192" s="191" t="s">
        <v>83</v>
      </c>
      <c r="AY192" s="16" t="s">
        <v>108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6" t="s">
        <v>83</v>
      </c>
      <c r="BK192" s="192">
        <f>ROUND(I192*H192,2)</f>
        <v>0</v>
      </c>
      <c r="BL192" s="16" t="s">
        <v>113</v>
      </c>
      <c r="BM192" s="191" t="s">
        <v>324</v>
      </c>
    </row>
    <row r="193" spans="1:65" s="2" customFormat="1" ht="136.5">
      <c r="A193" s="33"/>
      <c r="B193" s="34"/>
      <c r="C193" s="35"/>
      <c r="D193" s="193" t="s">
        <v>115</v>
      </c>
      <c r="E193" s="35"/>
      <c r="F193" s="194" t="s">
        <v>325</v>
      </c>
      <c r="G193" s="35"/>
      <c r="H193" s="35"/>
      <c r="I193" s="195"/>
      <c r="J193" s="35"/>
      <c r="K193" s="35"/>
      <c r="L193" s="38"/>
      <c r="M193" s="196"/>
      <c r="N193" s="197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115</v>
      </c>
      <c r="AU193" s="16" t="s">
        <v>83</v>
      </c>
    </row>
    <row r="194" spans="1:65" s="13" customFormat="1">
      <c r="B194" s="198"/>
      <c r="C194" s="199"/>
      <c r="D194" s="193" t="s">
        <v>117</v>
      </c>
      <c r="E194" s="200" t="s">
        <v>1</v>
      </c>
      <c r="F194" s="201" t="s">
        <v>326</v>
      </c>
      <c r="G194" s="199"/>
      <c r="H194" s="202">
        <v>360</v>
      </c>
      <c r="I194" s="203"/>
      <c r="J194" s="199"/>
      <c r="K194" s="199"/>
      <c r="L194" s="204"/>
      <c r="M194" s="205"/>
      <c r="N194" s="206"/>
      <c r="O194" s="206"/>
      <c r="P194" s="206"/>
      <c r="Q194" s="206"/>
      <c r="R194" s="206"/>
      <c r="S194" s="206"/>
      <c r="T194" s="207"/>
      <c r="AT194" s="208" t="s">
        <v>117</v>
      </c>
      <c r="AU194" s="208" t="s">
        <v>83</v>
      </c>
      <c r="AV194" s="13" t="s">
        <v>85</v>
      </c>
      <c r="AW194" s="13" t="s">
        <v>34</v>
      </c>
      <c r="AX194" s="13" t="s">
        <v>83</v>
      </c>
      <c r="AY194" s="208" t="s">
        <v>108</v>
      </c>
    </row>
    <row r="195" spans="1:65" s="2" customFormat="1" ht="37.9" customHeight="1">
      <c r="A195" s="33"/>
      <c r="B195" s="34"/>
      <c r="C195" s="179" t="s">
        <v>327</v>
      </c>
      <c r="D195" s="179" t="s">
        <v>109</v>
      </c>
      <c r="E195" s="180" t="s">
        <v>328</v>
      </c>
      <c r="F195" s="181" t="s">
        <v>329</v>
      </c>
      <c r="G195" s="182" t="s">
        <v>330</v>
      </c>
      <c r="H195" s="183">
        <v>10</v>
      </c>
      <c r="I195" s="184"/>
      <c r="J195" s="185">
        <f>ROUND(I195*H195,2)</f>
        <v>0</v>
      </c>
      <c r="K195" s="186"/>
      <c r="L195" s="38"/>
      <c r="M195" s="187" t="s">
        <v>1</v>
      </c>
      <c r="N195" s="188" t="s">
        <v>43</v>
      </c>
      <c r="O195" s="70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1" t="s">
        <v>113</v>
      </c>
      <c r="AT195" s="191" t="s">
        <v>109</v>
      </c>
      <c r="AU195" s="191" t="s">
        <v>83</v>
      </c>
      <c r="AY195" s="16" t="s">
        <v>108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6" t="s">
        <v>83</v>
      </c>
      <c r="BK195" s="192">
        <f>ROUND(I195*H195,2)</f>
        <v>0</v>
      </c>
      <c r="BL195" s="16" t="s">
        <v>113</v>
      </c>
      <c r="BM195" s="191" t="s">
        <v>331</v>
      </c>
    </row>
    <row r="196" spans="1:65" s="2" customFormat="1" ht="39">
      <c r="A196" s="33"/>
      <c r="B196" s="34"/>
      <c r="C196" s="35"/>
      <c r="D196" s="193" t="s">
        <v>115</v>
      </c>
      <c r="E196" s="35"/>
      <c r="F196" s="194" t="s">
        <v>332</v>
      </c>
      <c r="G196" s="35"/>
      <c r="H196" s="35"/>
      <c r="I196" s="195"/>
      <c r="J196" s="35"/>
      <c r="K196" s="35"/>
      <c r="L196" s="38"/>
      <c r="M196" s="196"/>
      <c r="N196" s="197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115</v>
      </c>
      <c r="AU196" s="16" t="s">
        <v>83</v>
      </c>
    </row>
    <row r="197" spans="1:65" s="2" customFormat="1" ht="37.9" customHeight="1">
      <c r="A197" s="33"/>
      <c r="B197" s="34"/>
      <c r="C197" s="179" t="s">
        <v>333</v>
      </c>
      <c r="D197" s="179" t="s">
        <v>109</v>
      </c>
      <c r="E197" s="180" t="s">
        <v>334</v>
      </c>
      <c r="F197" s="181" t="s">
        <v>335</v>
      </c>
      <c r="G197" s="182" t="s">
        <v>330</v>
      </c>
      <c r="H197" s="183">
        <v>10</v>
      </c>
      <c r="I197" s="184"/>
      <c r="J197" s="185">
        <f>ROUND(I197*H197,2)</f>
        <v>0</v>
      </c>
      <c r="K197" s="186"/>
      <c r="L197" s="38"/>
      <c r="M197" s="187" t="s">
        <v>1</v>
      </c>
      <c r="N197" s="188" t="s">
        <v>43</v>
      </c>
      <c r="O197" s="70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1" t="s">
        <v>113</v>
      </c>
      <c r="AT197" s="191" t="s">
        <v>109</v>
      </c>
      <c r="AU197" s="191" t="s">
        <v>83</v>
      </c>
      <c r="AY197" s="16" t="s">
        <v>108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6" t="s">
        <v>83</v>
      </c>
      <c r="BK197" s="192">
        <f>ROUND(I197*H197,2)</f>
        <v>0</v>
      </c>
      <c r="BL197" s="16" t="s">
        <v>113</v>
      </c>
      <c r="BM197" s="191" t="s">
        <v>336</v>
      </c>
    </row>
    <row r="198" spans="1:65" s="2" customFormat="1" ht="39">
      <c r="A198" s="33"/>
      <c r="B198" s="34"/>
      <c r="C198" s="35"/>
      <c r="D198" s="193" t="s">
        <v>115</v>
      </c>
      <c r="E198" s="35"/>
      <c r="F198" s="194" t="s">
        <v>332</v>
      </c>
      <c r="G198" s="35"/>
      <c r="H198" s="35"/>
      <c r="I198" s="195"/>
      <c r="J198" s="35"/>
      <c r="K198" s="35"/>
      <c r="L198" s="38"/>
      <c r="M198" s="196"/>
      <c r="N198" s="197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115</v>
      </c>
      <c r="AU198" s="16" t="s">
        <v>83</v>
      </c>
    </row>
    <row r="199" spans="1:65" s="2" customFormat="1" ht="24.2" customHeight="1">
      <c r="A199" s="33"/>
      <c r="B199" s="34"/>
      <c r="C199" s="179" t="s">
        <v>337</v>
      </c>
      <c r="D199" s="179" t="s">
        <v>109</v>
      </c>
      <c r="E199" s="180" t="s">
        <v>338</v>
      </c>
      <c r="F199" s="181" t="s">
        <v>339</v>
      </c>
      <c r="G199" s="182" t="s">
        <v>340</v>
      </c>
      <c r="H199" s="183">
        <v>72</v>
      </c>
      <c r="I199" s="184"/>
      <c r="J199" s="185">
        <f>ROUND(I199*H199,2)</f>
        <v>0</v>
      </c>
      <c r="K199" s="186"/>
      <c r="L199" s="38"/>
      <c r="M199" s="187" t="s">
        <v>1</v>
      </c>
      <c r="N199" s="188" t="s">
        <v>43</v>
      </c>
      <c r="O199" s="70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1" t="s">
        <v>113</v>
      </c>
      <c r="AT199" s="191" t="s">
        <v>109</v>
      </c>
      <c r="AU199" s="191" t="s">
        <v>83</v>
      </c>
      <c r="AY199" s="16" t="s">
        <v>108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6" t="s">
        <v>83</v>
      </c>
      <c r="BK199" s="192">
        <f>ROUND(I199*H199,2)</f>
        <v>0</v>
      </c>
      <c r="BL199" s="16" t="s">
        <v>113</v>
      </c>
      <c r="BM199" s="191" t="s">
        <v>341</v>
      </c>
    </row>
    <row r="200" spans="1:65" s="12" customFormat="1" ht="25.9" customHeight="1">
      <c r="B200" s="165"/>
      <c r="C200" s="166"/>
      <c r="D200" s="167" t="s">
        <v>77</v>
      </c>
      <c r="E200" s="168" t="s">
        <v>342</v>
      </c>
      <c r="F200" s="168" t="s">
        <v>343</v>
      </c>
      <c r="G200" s="166"/>
      <c r="H200" s="166"/>
      <c r="I200" s="169"/>
      <c r="J200" s="170">
        <f>BK200</f>
        <v>0</v>
      </c>
      <c r="K200" s="166"/>
      <c r="L200" s="171"/>
      <c r="M200" s="172"/>
      <c r="N200" s="173"/>
      <c r="O200" s="173"/>
      <c r="P200" s="174">
        <f>P201</f>
        <v>0</v>
      </c>
      <c r="Q200" s="173"/>
      <c r="R200" s="174">
        <f>R201</f>
        <v>0</v>
      </c>
      <c r="S200" s="173"/>
      <c r="T200" s="175">
        <f>T201</f>
        <v>0</v>
      </c>
      <c r="AR200" s="176" t="s">
        <v>83</v>
      </c>
      <c r="AT200" s="177" t="s">
        <v>77</v>
      </c>
      <c r="AU200" s="177" t="s">
        <v>78</v>
      </c>
      <c r="AY200" s="176" t="s">
        <v>108</v>
      </c>
      <c r="BK200" s="178">
        <f>BK201</f>
        <v>0</v>
      </c>
    </row>
    <row r="201" spans="1:65" s="2" customFormat="1" ht="16.5" customHeight="1">
      <c r="A201" s="33"/>
      <c r="B201" s="34"/>
      <c r="C201" s="179" t="s">
        <v>344</v>
      </c>
      <c r="D201" s="179" t="s">
        <v>109</v>
      </c>
      <c r="E201" s="180" t="s">
        <v>345</v>
      </c>
      <c r="F201" s="181" t="s">
        <v>343</v>
      </c>
      <c r="G201" s="182" t="s">
        <v>346</v>
      </c>
      <c r="H201" s="183">
        <v>1</v>
      </c>
      <c r="I201" s="184"/>
      <c r="J201" s="185">
        <f>ROUND(I201*H201,2)</f>
        <v>0</v>
      </c>
      <c r="K201" s="186"/>
      <c r="L201" s="38"/>
      <c r="M201" s="222" t="s">
        <v>1</v>
      </c>
      <c r="N201" s="223" t="s">
        <v>43</v>
      </c>
      <c r="O201" s="224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1" t="s">
        <v>113</v>
      </c>
      <c r="AT201" s="191" t="s">
        <v>109</v>
      </c>
      <c r="AU201" s="191" t="s">
        <v>83</v>
      </c>
      <c r="AY201" s="16" t="s">
        <v>108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6" t="s">
        <v>83</v>
      </c>
      <c r="BK201" s="192">
        <f>ROUND(I201*H201,2)</f>
        <v>0</v>
      </c>
      <c r="BL201" s="16" t="s">
        <v>113</v>
      </c>
      <c r="BM201" s="191" t="s">
        <v>347</v>
      </c>
    </row>
    <row r="202" spans="1:65" s="2" customFormat="1" ht="6.95" customHeight="1">
      <c r="A202" s="33"/>
      <c r="B202" s="53"/>
      <c r="C202" s="54"/>
      <c r="D202" s="54"/>
      <c r="E202" s="54"/>
      <c r="F202" s="54"/>
      <c r="G202" s="54"/>
      <c r="H202" s="54"/>
      <c r="I202" s="54"/>
      <c r="J202" s="54"/>
      <c r="K202" s="54"/>
      <c r="L202" s="38"/>
      <c r="M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</row>
  </sheetData>
  <sheetProtection password="C1E4" sheet="1" objects="1" scenarios="1" formatColumns="0" formatRows="0" autoFilter="0"/>
  <autoFilter ref="C117:K201"/>
  <mergeCells count="6">
    <mergeCell ref="E110:H110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Servis a revize ...</vt:lpstr>
      <vt:lpstr>'OR_PHA - Servis a revize ...'!Názvy_tisku</vt:lpstr>
      <vt:lpstr>'Rekapitulace stavby'!Názvy_tisku</vt:lpstr>
      <vt:lpstr>'OR_PHA - Servis a revize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2022-11-10T10:54:35Z</dcterms:created>
  <dcterms:modified xsi:type="dcterms:W3CDTF">2022-11-10T12:18:37Z</dcterms:modified>
</cp:coreProperties>
</file>