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90-90" sheetId="2" r:id="rId2"/>
    <sheet name="SO 98-98" sheetId="3" r:id="rId3"/>
    <sheet name="SO 62-10-01" sheetId="4" r:id="rId4"/>
    <sheet name="SO 69-14-01" sheetId="5" r:id="rId5"/>
    <sheet name="SO 62-11-01" sheetId="6" r:id="rId6"/>
    <sheet name="SO 62-61-01" sheetId="7" r:id="rId7"/>
    <sheet name="SO 62-20-01" sheetId="8" r:id="rId8"/>
    <sheet name="SO 62-20-03" sheetId="9" r:id="rId9"/>
    <sheet name="SO 62-20-04" sheetId="10" r:id="rId10"/>
    <sheet name="SO 62-21-01" sheetId="11" r:id="rId11"/>
    <sheet name="SO 62-23-01" sheetId="12" r:id="rId12"/>
    <sheet name="SO 62-23-02" sheetId="13" r:id="rId13"/>
    <sheet name="SO 66-22-01" sheetId="14" r:id="rId14"/>
    <sheet name="SO 62-30-01" sheetId="15" r:id="rId15"/>
    <sheet name="SO 62-30-02" sheetId="16" r:id="rId16"/>
    <sheet name="SO 62-30-06" sheetId="17" r:id="rId17"/>
    <sheet name="SO 62-30-07" sheetId="18" r:id="rId18"/>
    <sheet name="SO 62-60-01" sheetId="19" r:id="rId19"/>
    <sheet name="SO 62-81-01" sheetId="20" r:id="rId20"/>
    <sheet name="SO 66-81-01" sheetId="21" r:id="rId21"/>
    <sheet name="SO 62-87-01" sheetId="22" r:id="rId22"/>
    <sheet name="SO 66-87-01" sheetId="23" r:id="rId23"/>
  </sheets>
  <definedNames/>
  <calcPr/>
  <webPublishing/>
</workbook>
</file>

<file path=xl/sharedStrings.xml><?xml version="1.0" encoding="utf-8"?>
<sst xmlns="http://schemas.openxmlformats.org/spreadsheetml/2006/main" count="10011" uniqueCount="1692">
  <si>
    <t>Aspe</t>
  </si>
  <si>
    <t>Rekapitulace ceny</t>
  </si>
  <si>
    <t>Zm05_5423520066</t>
  </si>
  <si>
    <t>Rekonstrukce trati vč. protihlukových opatření v části úseku Litoměřice město - Velké Žernoseky</t>
  </si>
  <si>
    <t>IV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</si>
  <si>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</si>
  <si>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</si>
  <si>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</si>
  <si>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</si>
  <si>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</si>
  <si>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</si>
  <si>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</si>
  <si>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</si>
  <si>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</si>
  <si>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90-90</t>
  </si>
  <si>
    <t>Likvidace odpadů</t>
  </si>
  <si>
    <t xml:space="preserve">  SO 90-90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</si>
  <si>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</si>
  <si>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</si>
  <si>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</si>
  <si>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</si>
  <si>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</si>
  <si>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</si>
  <si>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</si>
  <si>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</si>
  <si>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</si>
  <si>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</si>
  <si>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</si>
  <si>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</si>
  <si>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</si>
  <si>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</si>
  <si>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</si>
  <si>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</si>
  <si>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</si>
  <si>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</si>
  <si>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</si>
  <si>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</si>
  <si>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</si>
  <si>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</si>
  <si>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</si>
  <si>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</si>
  <si>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</si>
  <si>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</si>
  <si>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</si>
  <si>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90-90</t>
  </si>
  <si>
    <t>SD</t>
  </si>
  <si>
    <t>0</t>
  </si>
  <si>
    <t>Všeobecné konstrukce a práce</t>
  </si>
  <si>
    <t>P</t>
  </si>
  <si>
    <t>1</t>
  </si>
  <si>
    <t>R015111</t>
  </si>
  <si>
    <t>906</t>
  </si>
  <si>
    <t>POPLATKY ZA LIKVIDACI ODPADŮ NEKONTAMINOVANÝCH - 17 05 04 VYTĚŽENÉ ZEMINY A HORNINY - I. TŘÍDA TĚŽITELNOSTI), VČETNĚ DOPRAVY</t>
  </si>
  <si>
    <t>T</t>
  </si>
  <si>
    <t>R-položky</t>
  </si>
  <si>
    <t>PP</t>
  </si>
  <si>
    <t>VV</t>
  </si>
  <si>
    <t>TS</t>
  </si>
  <si>
    <t>1. Položka obsahuje:    
 –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nebo likvidaci odpadů    
- náklady spojené s vyložením a manipulací s materiálem v místě skládky    
2. Položka neobsahuje:    
 – náklady spojené s naložením a manipulací s materiálem    
3. Způsob měření:    
(měrná jednotka - nejčastěji Tuna) určující množství odpadu vytříděného v souladu se zákonem č. 185/2001 Sb., o nakládání s odpady, v platném znění.</t>
  </si>
  <si>
    <t>R015112</t>
  </si>
  <si>
    <t>907</t>
  </si>
  <si>
    <t>POPLATKY ZA LIKVIDACI ODPADŮ NEKONTAMINOVANÝCH - 17 05 04  VYTĚŽENÉ ZEMINY A HORNINY -  II. TŘÍDA TĚŽITELNOSTI, včetně dopravy</t>
  </si>
  <si>
    <t>R015120</t>
  </si>
  <si>
    <t>912</t>
  </si>
  <si>
    <t>POPLATKY ZA LIKVIDACI ODPADŮ NEKONTAMINOVANÝCH - 17 01 02  STAVEBNÍ A DEMOLIČNÍ SUŤ (CIHLY), VČETNĚ DOPRAVY</t>
  </si>
  <si>
    <t>4</t>
  </si>
  <si>
    <t>R015125</t>
  </si>
  <si>
    <t>911</t>
  </si>
  <si>
    <t>POPLATKY ZA LIKVIDACI ODPADŮ NEKONTAMINOVANÝCH, ZEMINA STABILITOVANÁ CEMENTEM, VČETNĚ DOPRAVY</t>
  </si>
  <si>
    <t>5</t>
  </si>
  <si>
    <t>R015140</t>
  </si>
  <si>
    <t>909</t>
  </si>
  <si>
    <t>POPLATKY ZA LIKVIDACI ODPADŮ NEKONTAMINOVANÝCH - 17 01 01 BETON Z DEMOLIC OBJEKTŮ, ZÁKLADŮ TV, VČETNĚ DOPRAVY</t>
  </si>
  <si>
    <t>6</t>
  </si>
  <si>
    <t>R015150</t>
  </si>
  <si>
    <t>901</t>
  </si>
  <si>
    <t>POPLATKY ZA LIKVIDACI ODPADŮ NEKONTAMINOVANÝCH - 17 05 08 ŠTĚRK Z KOLEJIŠTĚ (ODPAD PO RECYKLACI), VČETNĚ DOPRAVY</t>
  </si>
  <si>
    <t>7</t>
  </si>
  <si>
    <t>R015160</t>
  </si>
  <si>
    <t>905</t>
  </si>
  <si>
    <t>POPLATKY ZA LIKVIDACŮ ODPADŮ NEKONTAMINOVANÝCH - 02 01 03 SMÝCENÉ STROMY A KEŘE), VČETNĚ DOPRAVY</t>
  </si>
  <si>
    <t>8</t>
  </si>
  <si>
    <t>R015210</t>
  </si>
  <si>
    <t>902</t>
  </si>
  <si>
    <t>POPLATKY ZA LIKVIDACI ODPADŮ NEKONTAMINOVANÝCH - 17 01 01 ŽELEZNIČNÍ PRAŽCE BETONOVÉ), VČETNĚ DOPRAVY</t>
  </si>
  <si>
    <t>9</t>
  </si>
  <si>
    <t>R015250</t>
  </si>
  <si>
    <t>903</t>
  </si>
  <si>
    <t>POPLATKY ZA LIKVIDACI ODPADŮ NEKONTAMINOVANÝCH - 17 02 03 POLYETYLÉNOVÉ PODLOŽKY (ŽEL. SVRŠEK), VČETNĚ DOPRAVY</t>
  </si>
  <si>
    <t>10</t>
  </si>
  <si>
    <t>R015260</t>
  </si>
  <si>
    <t>904</t>
  </si>
  <si>
    <t>POPLATKY ZA LIKVIDACI ODPADŮ NEKONTAMINOVANÝCH - 07 02 99 PRYŽOVÉ PODLOŽKY (ŽEL. SVRŠEK), VČETNĚ DOPRAVY</t>
  </si>
  <si>
    <t>11</t>
  </si>
  <si>
    <t>R015330</t>
  </si>
  <si>
    <t>908</t>
  </si>
  <si>
    <t>POPLATKY ZA LIKVIDACŮ ODPADŮ NEKONTAMINOVANÝCH - 17 05 04 KAMENNÁ SUŤ, VČETNĚ DOPRAVY</t>
  </si>
  <si>
    <t>12</t>
  </si>
  <si>
    <t>R015420</t>
  </si>
  <si>
    <t>913</t>
  </si>
  <si>
    <t>POPLATKY ZA LIKVIDACŮ ODPADŮ NEKONTAMINOVANÝCH - 17 06 04  ZBYTKY IZOLAČNÍCH MATERIÁLŮ, včetně dopravy</t>
  </si>
  <si>
    <t>1. Položka obsahuje: 
 – veškeré poplatky provozovateli skládky, recyklační linky nebo jiného zařízení na zpracování nebo likvidaci odpadů související s převzetím, uložením, zpracováním nebo likvidací odpadu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</si>
  <si>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13</t>
  </si>
  <si>
    <t>R015570</t>
  </si>
  <si>
    <t>910</t>
  </si>
  <si>
    <t>POPLATKY ZA LIKVIDACI ODPADŮ NEBEZPEČNÝCH Z FRÉZOVÁNÍ A BOURÁNÍ ŽIVICE Z PŘÍMĚSÍ ASFALTU, VČETNĚ DOPRAVY</t>
  </si>
  <si>
    <t>98-98</t>
  </si>
  <si>
    <t>VŠEOB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</si>
  <si>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</si>
  <si>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</si>
  <si>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</si>
  <si>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</si>
  <si>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</si>
  <si>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</si>
  <si>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KPL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</si>
  <si>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</si>
  <si>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</si>
  <si>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</si>
  <si>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</si>
  <si>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</si>
  <si>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</si>
  <si>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</si>
  <si>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</si>
  <si>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</si>
  <si>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</si>
  <si>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</si>
  <si>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</si>
  <si>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513550</t>
  </si>
  <si>
    <t>KOLEJOVÉ LOŽE - DOPLNĚNÍ Z KAMENIVA HRUBÉHO DRCENÉHO (ŠTĚRK)</t>
  </si>
  <si>
    <t>M3</t>
  </si>
  <si>
    <t>2022_OTSKP</t>
  </si>
  <si>
    <t>327=327.000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</si>
  <si>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</si>
  <si>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542312</t>
  </si>
  <si>
    <t>NÁSLEDNÁ ÚPRAVA SMĚROVÉHO A VÝŠKOVÉHO USPOŘÁDÁNÍ KOLEJE - PRAŽCE BETONOVÉ</t>
  </si>
  <si>
    <t>M</t>
  </si>
  <si>
    <t>Následné propracování 1. a 2.TK</t>
  </si>
  <si>
    <t>1064m (1.TK) + 1052m (2.TK) =2 116.000 [A]m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</si>
  <si>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</si>
  <si>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</si>
  <si>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</si>
  <si>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</si>
  <si>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včetně všech doprav a pomocného materiálu nutných pro uskutečnění dané činnosti.</t>
  </si>
  <si>
    <t>VSEOB008</t>
  </si>
  <si>
    <t>Hlukové měření pro účely realizace stavby</t>
  </si>
  <si>
    <t>Položka zahrnuje náklady na  provedení všech hlukových měření a jejich vyhodnocení, která jsou nutná ke kolaudaci stavby a která dokumentují účinnost protihlukových opatření, případně jiných opatření, které dokládají vliv stavby na hlukové emise.   
Položka zahrnuje všechny nezbytné práce, náklady a zařízení včetně všech doprav a pomocného materiálu nutných  pro uskutečnění měření.</t>
  </si>
  <si>
    <t>VSEOB009</t>
  </si>
  <si>
    <t>Dočasné nájmy pozemků zajišťované zhotovitelem stavby,</t>
  </si>
  <si>
    <t>M2</t>
  </si>
  <si>
    <t>popis položky</t>
  </si>
  <si>
    <t>Položka zahrnuje náklady na dočasný nájem dotčených pozemků.Seznam pozemků dle dokladové části dokumentace.</t>
  </si>
  <si>
    <t>VSEOB010</t>
  </si>
  <si>
    <t>Korozní měření</t>
  </si>
  <si>
    <t>Všeobecné</t>
  </si>
  <si>
    <t>VSEOB011</t>
  </si>
  <si>
    <t>Osvědčení o shodě notifikovanou osobou v realizaci</t>
  </si>
  <si>
    <t>Položka obsahuje veškeré činnosti nezbytné pro zajištění Osvědčení o shodě notifikovanou osobou v realizaci.</t>
  </si>
  <si>
    <t>VSEOB013</t>
  </si>
  <si>
    <t>Publicita</t>
  </si>
  <si>
    <t>Zajištění propagace stavby dle podmínek poskytovatele dotace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</si>
  <si>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</si>
  <si>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VSEOB014</t>
  </si>
  <si>
    <t>Dopravní opatření</t>
  </si>
  <si>
    <t>dočasné dopravní značení</t>
  </si>
  <si>
    <t>v předepsaném rozsahu dle přílohy B.8-ZOV</t>
  </si>
  <si>
    <t>Položka zahrnuje náklady na realizaci a následnou demontáž dočasného dopravního značení spojeného s jednotlivými dopravními omezeními probíhajícími během realizace stavby, které jsou uvedeny v příloze B.8.-ZOV.</t>
  </si>
  <si>
    <t>D.2.1.1.0</t>
  </si>
  <si>
    <t>Železniční svršek</t>
  </si>
  <si>
    <t xml:space="preserve">  SO 62-10-01</t>
  </si>
  <si>
    <t>Litoměřice d.n. - Velké Žernoseky, železniční svršek</t>
  </si>
  <si>
    <t>SO 62-10-01</t>
  </si>
  <si>
    <t>evidenční položka, NEOCEŇOVAT ve stavební objetku / provozním souboru, ale pouze v SO 90-90</t>
  </si>
  <si>
    <t>482,16*1,8=867,888 [A]</t>
  </si>
  <si>
    <t>1312*0,272=356.864 [A]</t>
  </si>
  <si>
    <t>2*1312*0,09/1000=0.236 [A]</t>
  </si>
  <si>
    <t>2*1312*0,193/1000=0.506 [A]</t>
  </si>
  <si>
    <t>Komunikace</t>
  </si>
  <si>
    <t>512550</t>
  </si>
  <si>
    <t>KOLEJOVÉ LOŽE - ZŘÍZENÍ Z KAMENIVA HRUBÉHO DRCENÉHO (ŠTĚRK)</t>
  </si>
  <si>
    <t>2TK + 1.TK - odečet recyklátu   
Zřízení částečně zapuštěného ŠL - výplň stezek</t>
  </si>
  <si>
    <t>(800*2,2)*0,6=1 056.000 [A] 
(310*2,2)*0,6=409.200 [B] 
-1205,4=-1 205.400 [C] 
328,4=328.400 [D] 
A+B+C+D=588.200 [E]</t>
  </si>
  <si>
    <t>512560</t>
  </si>
  <si>
    <t>KOLEJOVÉ LOŽE - ZŘÍZENÍ Z KAMENIVA HRUBÉHO RECYKLOVANÉHO</t>
  </si>
  <si>
    <t>(1759,8+651)*0,5=1 205,400 [A]</t>
  </si>
  <si>
    <t>2.TK (800*2,2)*0,4=704.000 [A] 
1.TK (310*2,2)*0,4=272.800 [B] 
Pro zdvih nivelety (800+310)*0,35=388.500 [C] 
A+B+C=1 365.300 [D]</t>
  </si>
  <si>
    <t>524352</t>
  </si>
  <si>
    <t>KOLEJ 60 E2 DLOUHÉ PASY, ROZD. "U", BEZSTYKOVÁ, PR. BET. BEZPODKLADNICOVÝ, UP. PRUŽNÉ</t>
  </si>
  <si>
    <t>2.TK km 408,132 - 408,970</t>
  </si>
  <si>
    <t>800-334,13 odečet koleje s kolejnicemi 350HT=465.870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</si>
  <si>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dopravu dlouhých kolejnicových pasů na místo určení  
 – následnou výměnu inventárních kolejnic dlouhými kolejnicovými pasy pomocí vhodného zařízení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</si>
  <si>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52435R</t>
  </si>
  <si>
    <t>KOLEJ 60 E2 DLOUHÉ PASY, ROZD. "U", BEZSTYKOVÁ, PR. BET. BEZPODKLADNICOVÝ, UP. PRUŽNÉ - kolejnice 350 HT</t>
  </si>
  <si>
    <t>km 408,409 462 - 408,743 592</t>
  </si>
  <si>
    <t>334,13=334,130 [A]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</si>
  <si>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 – dopravu dlouhých kolejnicových pasů na místo určení   
 – následnou výměnu inventárních kolejnic dlouhými kolejnicovými pasy pomocí vhodného zařízení   
 –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 Způsob měření:   
Měří se délka koleje ve smyslu ČSN 73 6360, tj. v ose koleje</t>
  </si>
  <si>
    <t>525352</t>
  </si>
  <si>
    <t>KOLEJ 60 E2 REGENEROVANÁ, ROZD. "U", BEZSTYKOVÁ, PR. BET. BEZPODKLADNICOVÝ, UP. PRUŽNÉ</t>
  </si>
  <si>
    <t>Žpětná pokládka koleje v 1.TK v km 408,170-408,284; 408,744-408,940</t>
  </si>
  <si>
    <t>114+196=310,000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</si>
  <si>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</si>
  <si>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542121</t>
  </si>
  <si>
    <t>SMĚROVÉ A VÝŠKOVÉ VYROVNÁNÍ KOLEJE NA PRAŽCÍCH BETONOVÝCH DO 0,05 M</t>
  </si>
  <si>
    <t>1.TK km 407, 977 - 409, 079 - stávající úseky  
2.TK km 407, 983 - 409, 072 - stávající úseky</t>
  </si>
  <si>
    <t>3*(1064-114-196)=2 262.000 [A] 
3*(148,739+102,661)=754.200 [B] 
A+B=3 016.200 [C]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</si>
  <si>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</si>
  <si>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543311</t>
  </si>
  <si>
    <t>VÝMĚNA KOLEJNICE 60 E2 JEDNOTLIVĚ</t>
  </si>
  <si>
    <t>Vložení kolejnicových vložek v 1.TK</t>
  </si>
  <si>
    <t>2*12,5=25.000 [A]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</si>
  <si>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</si>
  <si>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544311</t>
  </si>
  <si>
    <t>IZOLOVANÝ STYK LEPENÝ STANDARDNÍ DÉLKY (3,4-8,0 M), TEPELNĚ OPRACOVANÝ, TVARU 60 E2 NEBO R 65</t>
  </si>
  <si>
    <t>KUS</t>
  </si>
  <si>
    <t>v km 408,743 600</t>
  </si>
  <si>
    <t>2=2,000 [A]</t>
  </si>
  <si>
    <t>1. Položka obsahuje:  
 – dodání a zabudování LISu požadované délky  
 – výměnu nebo doplnění podložek, spojkových šroubů, svěrkových šroubů, matic a dvojitých pružných kroužků ap.  
 – defektoskopickou zkoušku kolejnic lepeného izolovaného styku, je-li požadována  
2. Položka neobsahuje:  
 – demontáž stávajícího lepeného izolovaného styku nebo běžné kolejnice,ocení se položkami SD 965  
 – řezání koleje  
 – případnou úpravu pražců  
 – zavaření LISu do bezstykové koleje,ocení se položkamiSD 545 pro svary jednotlivé  
3. Způsob měření:  
Udává se počet kusů izolovaného styku libovolné délky v každém kolejnicovém pasu. V běžné koleji jsou tyto IS zpravidla v párech.</t>
  </si>
  <si>
    <t>14</t>
  </si>
  <si>
    <t>545111</t>
  </si>
  <si>
    <t>SVAR KOLEJNIC (STEJNÉHO TVARU) 60 E2, R 65 JEDNOTLIVĚ</t>
  </si>
  <si>
    <t>Závěrné sváry 2.TK + 1.TK</t>
  </si>
  <si>
    <t>6+4=10,000 [A]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</si>
  <si>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</si>
  <si>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15</t>
  </si>
  <si>
    <t>545112</t>
  </si>
  <si>
    <t>SVAR KOLEJNIC (STEJNÉHO TVARU) 60 E2, R 65 SPOJITĚ</t>
  </si>
  <si>
    <t>2.TK + 1.TK</t>
  </si>
  <si>
    <t>20+12=32,000 [A]</t>
  </si>
  <si>
    <t>16</t>
  </si>
  <si>
    <t>549111</t>
  </si>
  <si>
    <t>BROUŠENÍ KOLEJE A VÝHYBEK</t>
  </si>
  <si>
    <t>800*1=800.000 [A]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</si>
  <si>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</si>
  <si>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17</t>
  </si>
  <si>
    <t>549311</t>
  </si>
  <si>
    <t>ZRUŠENÍ A ZNOVUZŘÍZENÍ BEZSTYKOVÉ KOLEJE NA NEDEMONTOVANÝCH ÚSECÍCH V KOLEJI</t>
  </si>
  <si>
    <t>2.TK  1064+(2*50)=1 164.000 [A] 
1.TK  1052+(2*50)=1 152.000 [B] 
A+B=2 316.000 [C]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</si>
  <si>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</si>
  <si>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Přidružená stavební výroba</t>
  </si>
  <si>
    <t>18</t>
  </si>
  <si>
    <t>75C777</t>
  </si>
  <si>
    <t>INFORMAČNÍ BOD AVV - MONTÁŽ</t>
  </si>
  <si>
    <t>Vrácení bodů do své polohy</t>
  </si>
  <si>
    <t>1.TK km 408,900  2=2,000 [A]  2.TK km 408,750  2=2,000 [B]  A+B=4,000 [C]</t>
  </si>
  <si>
    <t>1. Položka obsahuje:  
 – vyměření místa umístění, montáž informačního bodu AVV  
 – montáž informačního bodu AVV včetně upevňovací soupravy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</si>
  <si>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19</t>
  </si>
  <si>
    <t>75C778</t>
  </si>
  <si>
    <t>INFORMAČNÍ BOD AVV - DEMONTÁŽ</t>
  </si>
  <si>
    <t>1. Položka obsahuje:  
 – demontáž informačního bodu AVV podle typu daného položkou  
 – demontáž informačního bodu AVV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</si>
  <si>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Ostatní konstrukce a práce</t>
  </si>
  <si>
    <t>20</t>
  </si>
  <si>
    <t>925110</t>
  </si>
  <si>
    <t>DRÁŽNÍ STEZKY Z DRTI TL. DO 50 MM</t>
  </si>
  <si>
    <t>400*0,9=360,000 [A]</t>
  </si>
  <si>
    <t>1. Položka obsahuje:   
 – kompletní provedení konstrukce s dodáním materiálu   
 – urovnání povrchu do předepsaného tvaru, případně i ruční hutnění a výplň nerovností a prohlubní   
 – zhutnění na předepsanou míru bez ohledu na způsob provádění   
 – příplatky za ztížené podmínky vyskytující se při zřízení drážních stezek, např. za překážky na straně koleje ap.   
2. Položka neobsahuje:   
 – výplň pod drážní stezkou mezi kolejovým ložem sousedních kolejí, nacení se položkami ve sd 51   
3. Způsob měření:   
Měří se horní pochozí plocha bez ohledu na tvar dosypávek pod drážní stezkou.</t>
  </si>
  <si>
    <t>21</t>
  </si>
  <si>
    <t>965010</t>
  </si>
  <si>
    <t>ODSTRANĚNÍ KOLEJOVÉHO LOŽE A DRÁŽNÍCH STEZEK</t>
  </si>
  <si>
    <t>2.TK  800*2,1=1 680.000 [A]  
1.TK  (114+196)*2,1=651.000 [B] 
A+B=2 331.000 [C]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</si>
  <si>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</si>
  <si>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22</t>
  </si>
  <si>
    <t>965023</t>
  </si>
  <si>
    <t>ODSTRANĚNÍ KOLEJOVÉHO LOŽE A DRÁŽNÍCH STEZEK - ODVOZ NA RECYKLACI</t>
  </si>
  <si>
    <t>M3KM</t>
  </si>
  <si>
    <t>(1680+651)*6=13 986.000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</si>
  <si>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</si>
  <si>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23</t>
  </si>
  <si>
    <t>965112</t>
  </si>
  <si>
    <t>DEMONTÁŽ KOLEJE NA BETONOVÝCH PRAŽCÍCH DO KOLEJOVÝCH POLÍ S ODVOZEM NA MONTÁŽNÍ ZÁKLADNU BEZ NÁSLEDNÉHO ROZEBRÁNÍ</t>
  </si>
  <si>
    <t>1.TK km 408,170-408,284; 408,744-408,940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</si>
  <si>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délka koleje ve smyslu ČSN 73 6360, tj. v ose koleje.</t>
  </si>
  <si>
    <t>24</t>
  </si>
  <si>
    <t>965113</t>
  </si>
  <si>
    <t>DEMONTÁŽ KOLEJE NA BETONOVÝCH PRAŽCÍCH DO KOLEJOVÝCH POLÍ S ODVOZEM NA MONTÁŽNÍ ZÁKLADNU S NÁSLEDNÝM ROZEBRÁNÍM</t>
  </si>
  <si>
    <t>408970-408132-(100-62)=800.000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</si>
  <si>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</si>
  <si>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 xml:space="preserve">  SO 69-14-01</t>
  </si>
  <si>
    <t>Litoměřice d.n. - Ústí n.L. Střekov, výstroj trati</t>
  </si>
  <si>
    <t>SO 69-14-01</t>
  </si>
  <si>
    <t>91323</t>
  </si>
  <si>
    <t>HEKTOMETROVNÍKY BETONOVÉ</t>
  </si>
  <si>
    <t>Zpětné osazení stáv. hektometrovníků</t>
  </si>
  <si>
    <t>položka zahrnuje:  
- dodání a osazení hektometrovníku včetně nutných zemních prací  
- vnitrostaveništní a mimostaveništní dopravau  
- odrazky plastové nebo z retroreflexní fólie.</t>
  </si>
  <si>
    <t>923931</t>
  </si>
  <si>
    <t>ZAJIŠŤOVACÍ ZNAČKA KONZOLOVÁ (K) NA SLOUPU TRA NÍHO STOŽÁRU</t>
  </si>
  <si>
    <t>1. Položka obsahuje:  
 – geodetické zaměření a kontrolu připravenosti pro osazení značky  
 – upevnění podpůrné konstrukce na sloup trakčního stožáru  
 – dodávku konzolové zajišťovací značky v požadovaném provedení  
 – nalepení nebo uchycení zajišťovací značky a další související práce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</si>
  <si>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965821</t>
  </si>
  <si>
    <t>DEMONTÁŽ KILOMETROVNÍKU, HEKTOMETROVNÍKU, MEZNÍKU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</si>
  <si>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</si>
  <si>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D.2.1.1.1</t>
  </si>
  <si>
    <t>Železniční spodek</t>
  </si>
  <si>
    <t xml:space="preserve">  SO 62-11-01</t>
  </si>
  <si>
    <t>Litoměřice d.n. - Velké Žernoseky, železniční spodek</t>
  </si>
  <si>
    <t>SO 62-11-01</t>
  </si>
  <si>
    <t>02620</t>
  </si>
  <si>
    <t>ZKOUŠENÍ KONSTRUKCÍ A PRACÍ NEZÁVISLOU ZKUŠEBNOU</t>
  </si>
  <si>
    <t>Zatěžovací zkoušky</t>
  </si>
  <si>
    <t>zahrnuje veškeré náklady spojené s objednatelem požadovanými zkouškami</t>
  </si>
  <si>
    <t>029611</t>
  </si>
  <si>
    <t>OSTATNÍ POŽADAVKY - ODBORNÝ DOZOR</t>
  </si>
  <si>
    <t>HOD</t>
  </si>
  <si>
    <t>zahrnuje veškeré náklady spojené s objednatelem požadovaným dozorem</t>
  </si>
  <si>
    <t>0319R</t>
  </si>
  <si>
    <t>ÚPRAVA PLOCHY ZAŘÍZENÍ STAVENIŠTĚ</t>
  </si>
  <si>
    <t>Položka obsahuje odstranění křovin, zřízení zhutněné podkladní vrstvy z drceného kameniva tl. 200mm</t>
  </si>
  <si>
    <t>ZS4: 3394=3 394.000 [A]m2</t>
  </si>
  <si>
    <t>03710</t>
  </si>
  <si>
    <t>POMOC PRÁCE ZAJIŠŤ NEBO ZŘÍZ OBJÍŽĎKY A PŘÍSTUP CESTY</t>
  </si>
  <si>
    <t>Provizorní dopravní značení u sjezdů</t>
  </si>
  <si>
    <t>zahrnuje objednatelem povolené náklady na požadovaná zařízení zhotovitele</t>
  </si>
  <si>
    <t>Z odkopu+hloubení+reprofilace příkopů  (1526,075+370,6+47,84)*1,8=3 500,127 [A]</t>
  </si>
  <si>
    <t>Ze zpevněného příkopu, podkladu panelů a zpevněných ploch ZS,   
evidenční položka, NEOCEŇOVAT ve stavební objetku / provozním souboru, ale pouze v SO 90-90</t>
  </si>
  <si>
    <t>30,4*1,7=51,680 [A]  511,7*1,8=921,060 [B]  A+B=972,740 [C]</t>
  </si>
  <si>
    <t>Zemní práce</t>
  </si>
  <si>
    <t>11120</t>
  </si>
  <si>
    <t>ODSTRANĚNÍ KŘOVIN</t>
  </si>
  <si>
    <t>V místě reprofilace příkopu a vyústění trativodů na drážní svah</t>
  </si>
  <si>
    <t>(92*2,7)+(5*10)=298,400 [A]</t>
  </si>
  <si>
    <t>odstranění křovin a stromů do průměru 100 mm  
doprava dřevin bez ohledu na vzdálenost  
spálení na hromadách nebo štěpkování</t>
  </si>
  <si>
    <t>11130</t>
  </si>
  <si>
    <t>SEJMUTÍ DRNU</t>
  </si>
  <si>
    <t>V místě přístupu v km 408,270 - vpravo  105=105,000 [A]</t>
  </si>
  <si>
    <t>včetně vodorovné dopravy  a uložení na skládku</t>
  </si>
  <si>
    <t>11211</t>
  </si>
  <si>
    <t>KÁCENÍ STROMŮ D KMENE DO 0,5M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</si>
  <si>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</t>
  </si>
  <si>
    <t>11332</t>
  </si>
  <si>
    <t>ODSTRANĚNÍ PODKLADŮ ZPEVNĚNÝCH PLOCH Z KAMENIVA NESTMELENÉHO</t>
  </si>
  <si>
    <t>Odtěžení podkladu panelů a plochy ZS</t>
  </si>
  <si>
    <t>(910+1500)*0,2=482,000 [A]  (90+105+102)*0,1=29,700 [B]  A+B=511,700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</si>
  <si>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</si>
  <si>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12373</t>
  </si>
  <si>
    <t>ODKOP PRO SPOD STAVBU SILNIC A ŽELEZNIC TŘ. I</t>
  </si>
  <si>
    <t>Sanace 1.TK  (30,461*4,5*0,55)+(25,55*4,5*0,5)=132,878 [A]  Sanace 2.TK  (711,643+360+589,5+75+685,5+262+468+187,63)*0,4=1 335,709 [B]  25,55*4,5*0,5=57,488 [C]  Výkop pro U3  48*0,75=36,000 [D]  A+B+C+D=1 562,075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</si>
  <si>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</si>
  <si>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12933</t>
  </si>
  <si>
    <t>ČIŠTĚNÍ PŘÍKOPŮ OD NÁNOSU PŘES 0,50M3/M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</si>
  <si>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</si>
  <si>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13273</t>
  </si>
  <si>
    <t>HLOUBENÍ RÝH ŠÍŘ DO 2M PAŽ I NEPAŽ TŘ. I</t>
  </si>
  <si>
    <t>Trativody  (130+144+224)*0,5*1,4=348,600 [A]  Svodné potrubí  44*0,5*1=22,000 [B]  A+B=370,600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</si>
  <si>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</si>
  <si>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</si>
  <si>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</si>
  <si>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Zásyp prefabrikátů min. fr. 8mm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</si>
  <si>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</si>
  <si>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</si>
  <si>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</si>
  <si>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Úprava a zhutnění pod prefabrikáty U3</t>
  </si>
  <si>
    <t>48*1,4=67,200 [A]</t>
  </si>
  <si>
    <t>položka zahrnuje úpravu pláně včetně vyrovnání výškových rozdílů. Míru zhutnění určuje projekt.</t>
  </si>
  <si>
    <t>18120</t>
  </si>
  <si>
    <t>ÚPRAVA PLÁNĚ SE ZHUTNĚNÍM V HORNINĚ TŘ. II</t>
  </si>
  <si>
    <t>1.TK  252,05=252,050 [A]  2.TK  3454,248=3 454,248 [B]  A+B=3 706,298 [C]</t>
  </si>
  <si>
    <t>18215</t>
  </si>
  <si>
    <t>ÚPRAVA POVRCHŮ SROVNÁNÍM ÚZEMÍ V TL DO 0,50M</t>
  </si>
  <si>
    <t>Uvedení ploch ZS a přístupů do původního stavu</t>
  </si>
  <si>
    <t>Plochy ZS3 a ZS4  910+4040=4 950,000 [A]  Přístupy  90+105+102=297,000 [B]  A+B=5 247,000 [C]</t>
  </si>
  <si>
    <t>položka zahrnuje srovnání výškových rozdílů terénu</t>
  </si>
  <si>
    <t>18221</t>
  </si>
  <si>
    <t>ROZPROSTŘENÍ ORNICE VE SVAHU V TL DO 0,10M</t>
  </si>
  <si>
    <t>Úsek podél reprofilovaného příkopu v délce 74 m</t>
  </si>
  <si>
    <t>74*1=74,000 [A]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</si>
  <si>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</si>
  <si>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</si>
  <si>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</si>
  <si>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</si>
  <si>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18472</t>
  </si>
  <si>
    <t>OŠETŘENÍ DŘEVIN SOLITERNÍCH</t>
  </si>
  <si>
    <t>Péče po dobu 5 let, 4 x ročně</t>
  </si>
  <si>
    <t>5*4*7=140</t>
  </si>
  <si>
    <t>odplevelení s nakypřením, vypletí, řezem, hnojením, odstranění poškozených částí dřevin s případným složením odpadu na hromady, naložením na dopravní prostředek, odvozem a složením</t>
  </si>
  <si>
    <t>184B14</t>
  </si>
  <si>
    <t>VYSAZOVÁNÍ STROMŮ LISTNATÝCH S BALEM OBVOD KMENE DO 14CM, PODCHOZÍ VÝŠ MIN 2,2M</t>
  </si>
  <si>
    <t>1x dub, 6x jeřáb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</si>
  <si>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</si>
  <si>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18600</t>
  </si>
  <si>
    <t>ZALÉVÁNÍ VODOU</t>
  </si>
  <si>
    <t>Zalévání po dobu 5 let nově vysazených stromů, 6 x ročně</t>
  </si>
  <si>
    <t>5*(6*0,15*7)=31.500 [A]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</si>
  <si>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</si>
  <si>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</si>
  <si>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25</t>
  </si>
  <si>
    <t>21197</t>
  </si>
  <si>
    <t>OPLÁŠTĚNÍ ODVODŇOVACÍCH ŽEBER Z GEOTEXTILIE</t>
  </si>
  <si>
    <t>Filtrační geotextilie v trativodní rýze</t>
  </si>
  <si>
    <t>(130+144+224)*3,5=1 743,000 [A]</t>
  </si>
  <si>
    <t>položka zahrnuje dodávku předepsané geotextilie, mimostaveništní a vnitrostaveništní dopravu a její uložení včetně potřebných přesahů (nezapočítávají se do výměry)</t>
  </si>
  <si>
    <t>26</t>
  </si>
  <si>
    <t>21263</t>
  </si>
  <si>
    <t>TRATIVODY KOMPLET Z TRUB Z PLAST HMOT DN DO 150MM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</si>
  <si>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</si>
  <si>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27</t>
  </si>
  <si>
    <t>21264</t>
  </si>
  <si>
    <t>TRATIVODY KOMPLET Z TRUB Z PLAST HMOT DN DO 200MM</t>
  </si>
  <si>
    <t>V podsypu  130=130,000 [A]  V betonové loži  224=224,000 [B]  A+B=354,000 [C]</t>
  </si>
  <si>
    <t>Svislé konstrukce</t>
  </si>
  <si>
    <t>28</t>
  </si>
  <si>
    <t>327125</t>
  </si>
  <si>
    <t>ZDI OPĚR, ZÁRUB, NÁBŘEŽ Z DÍLCŮ ŽELEZOBETON DO C30/37</t>
  </si>
  <si>
    <t>Rozšíření stezky prefabrikáty U3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</si>
  <si>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</si>
  <si>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29</t>
  </si>
  <si>
    <t>32712R</t>
  </si>
  <si>
    <t>ZDI OPĚR, ZÁRUB, NÁBŘEŽ Z DÍLCŮ ŽELEZOBETON ATYP</t>
  </si>
  <si>
    <t>Rozšíření stezky prefabrikáty U3 atypických - s otvory pro mikropiloty phs</t>
  </si>
  <si>
    <t>- dodání dílce požadovaného tvaru a vlastností, jeho skladování, doprava a osazení do definitivní polohy, včetně komplexní technologie výroby a montáže dílců, ošetření a ochrana dílců,   
- u dílců železobetonových a předpjatých veškerá výztuž, případně i tuhé kovové prvky a závěsná oka,   
- úpravy a zařízení pro uložení a transport dílce,   
- veškeré požadované úpravy dílců, včetně doplňkových konstrukcí a vybavení,   
- sestavení dílce na stavbě včetně montážních zařízení, plošin a prahů a pod.,   
- výplň, těsnění a tmelení spár a spojů,   
- očištění a ošetření úložných ploch,   
- zednické výpomoce pro montáž dílců,   
- označení dílce výrobním štítkem nebo jiným způsobem,   
- úpravy dílce pro dodržení požadované přesnosti jeho osazení, včetně případných měření,   
- veškerá zařízení pro zajištění stability v každém okamžiku,   
- další práce dané případně specifikací k příslušnému prefabrik. dílci (úprava pohledových ploch, příp. rubových ploch, osazení měřících zařízení, zkoušení a měření dílců a pod.).</t>
  </si>
  <si>
    <t>Vodorovné konstrukce</t>
  </si>
  <si>
    <t>30</t>
  </si>
  <si>
    <t>466921</t>
  </si>
  <si>
    <t>DLAŽBY VEGETAČNÍ Z BETONOVÝCH DLAŽDIC NA SUCHO</t>
  </si>
  <si>
    <t>Nové vegetační tvárnice + rezerva za stávající poškozené</t>
  </si>
  <si>
    <t>44=44.000 [A]</t>
  </si>
  <si>
    <t>položka zahrnuje:  
- povrchovou úpravu podkladu  
- zřízení spojovací vrstvy  
- dodávku a uložení předepsaných dlažebních prvků do předepsaného tvaru  
- spárování, těsnění, tmelení a vyplnění spar případně s vyklínováním  
- úprava povrchu pro odvedení srážkové vody  
- výplň otvorů drnem nebo ornicí s osetím, případně kamenivem  
- výplň spar předepsaným materiálem  
- nutné zemní práce (svahování, úpravu pláně a pod.)  
- nezahrnuje podklad pod dlažbu, vykazuje se samostatně položkami SD 45</t>
  </si>
  <si>
    <t>31</t>
  </si>
  <si>
    <t>466923</t>
  </si>
  <si>
    <t>PŘEDLÁŽDĚNÍ DLAŽBY Z VEGETAČNÍCH TVÁRNIC</t>
  </si>
  <si>
    <t>Demontáž a zpětná pokládka s doplněním tvárnic a zásypem otvorů kamenivem fr. 4/16</t>
  </si>
  <si>
    <t>V úseku vpravo 2.TK km 408,762-408,802  
40*3=120.000 [A]  
V místě přístupů v km 408,160 -vlevo a v km 408,580 - vpravo  
40+30=70.000 [B] 
Doplnění novými  
28=28.000 [C] 
A+B-C=162.000 [D]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</si>
  <si>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výplň otvorů drnem nebo ornicí s osetím, případně kamenivem  
- nutné zemní práce (svahování, úpravu pláně a pod.)  
- nezahrnuje podklad pod dlažbu, vykazuje se samostatně položkami SD 45</t>
  </si>
  <si>
    <t>32</t>
  </si>
  <si>
    <t>501101</t>
  </si>
  <si>
    <t>ZŘÍZENÍ KONSTRUKČNÍ VRSTVY TĚLESA ŽELEZNIČNÍHO SPODKU ZE ŠTĚRKODRTI NOVÉ</t>
  </si>
  <si>
    <t>Konstrukční vrstvy ze štěrkodrti frakce 0/32mm</t>
  </si>
  <si>
    <t>1.TK v km 408,254 - 408,284; km 408,903 054 - 408,928 604  (137,0745*0,25)+(115*0,5)=91,769 [A]  2.TK v km 408,132-408,285 450; km 408,304 450-408,384; km 408,384-408,515; km 408,515-48,533 900; km 408,553 900-408,691; km 408,691-408743 592; km 408,766-408,903 054; 408,903 054-408,928 604; km 408,928 604-408,970  (3339,273*0,4)+(115*0,5)=1 393,209 [B]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</si>
  <si>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</si>
  <si>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33</t>
  </si>
  <si>
    <t>501430</t>
  </si>
  <si>
    <t>ZŘÍZENÍ KONSTRUKČNÍ VRSTVY TĚLESA ŽELEZNIČNÍHO SPODKU ZE ZEMINY ZLEPŠENÉ (STABILIZOVANÉ) VÁPNO-CEMENTEM</t>
  </si>
  <si>
    <t>Stabilizace zemní frézou, Odhad 3% vápno, 2% cement</t>
  </si>
  <si>
    <t>Ve 2.TK  km 408,132 - 408,285 450 ; 408,304 450 - 408,384; km 408,515 - 408,533 900; km 408,533 900 - 408,691; km 408,928 604 - 408,970  
(711,643+360+75+685,5+187,63)*0,4=807.909 [A] 
V 1.TK km km 408,253 539 - 408,284  
30,461*4,5*0,3=41.122 [B] 
A+B=849.031 [C]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</si>
  <si>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</si>
  <si>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34</t>
  </si>
  <si>
    <t>501490</t>
  </si>
  <si>
    <t>ZŘÍZENÍ KONSTRUKČNÍ VRSTVY TĚLESA ŽELEZNIČNÍHO SPODKU ZE ZEMINY ZLEPŠENÉ (STABILIZOVANÉ) JINAK</t>
  </si>
  <si>
    <t>1.TK</t>
  </si>
  <si>
    <t>km 408,253 539 - 408,284  30,461*4,5*0,3=41,122 [A]</t>
  </si>
  <si>
    <t>35</t>
  </si>
  <si>
    <t>502813</t>
  </si>
  <si>
    <t>ZŘÍZENÍ KONSTRUKČNÍ VRSTVY TĚLESA ŽELEZNIČNÍHO SPODKU Z ANTIVIBRAČNÍCH ROHOŽÍ VODOROVNÝCH TL. OD 21 DO 30 MM</t>
  </si>
  <si>
    <t>2.TK</t>
  </si>
  <si>
    <t>km 408,515 - 408,515; km 408,691 - 408,743 592; km 408,766 - 408,903 054  589,5+262+468=1 319,500 [A]</t>
  </si>
  <si>
    <t>1. Položka obsahuje:  
 – nákup a dodání antivibračních rohoží v požadované kvalitě včetně upevňovacích a spojovacích prvků  
 – očištění, popř. vyspravení podkladu  
 – montáž antivibračních rohoží dle předepsaného technologického předpisu bez rozlišení šířky, po etapách, včetně pracovních spar a spojů  
 – průkazní zkoušky, kontrolní zkoušky a kontrolní měření  
 – úpravu napojení, ukončení a těsnění podél trativodů, vpustí, šachet apod.  
 – úpravu povrchu vrstvy  
2. Položka neobsahuje:  
 X  
3. Způsob měření:  
Měří se metr čtverečný projektované nebo skutečné plochy, přičemž do výměry je již zahrnuto ztratné, přesahy, prořezy.</t>
  </si>
  <si>
    <t>36</t>
  </si>
  <si>
    <t>502941</t>
  </si>
  <si>
    <t>ZŘÍZENÍ KONSTRUKČNÍ VRSTVY TĚLESA ŽELEZNIČNÍHO SPODKU Z GEOTEXTILIE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</si>
  <si>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</si>
  <si>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37</t>
  </si>
  <si>
    <t>56112</t>
  </si>
  <si>
    <t>PODKLADNÍ BETON TL. DO 100MM</t>
  </si>
  <si>
    <t>Betonové lože s opěrkami pro trativody a svodnépotrubí</t>
  </si>
  <si>
    <t>(224+44)*0,5=134,000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</si>
  <si>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</si>
  <si>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38</t>
  </si>
  <si>
    <t>561131</t>
  </si>
  <si>
    <t>PODKLADNÍ BETON TŘ. I TL. DO 150MM</t>
  </si>
  <si>
    <t>Podklad prefabrikátů U3 z betonu C25/30-XF1</t>
  </si>
  <si>
    <t>48*1=48,000 [A]</t>
  </si>
  <si>
    <t>39</t>
  </si>
  <si>
    <t>56334</t>
  </si>
  <si>
    <t>VOZOVKOVÉ VRSTVY ZE ŠTĚRKODRTI TL. DO 200MM</t>
  </si>
  <si>
    <t>Plochy ZS3 a ZS4  910+1500=2 410,000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</si>
  <si>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</si>
  <si>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40</t>
  </si>
  <si>
    <t>58301</t>
  </si>
  <si>
    <t>KRYT ZE SINIČNÍCH DÍLCŮ (PANELŮ) TL 150MM</t>
  </si>
  <si>
    <t>Podklaní vrstva ze štěrkodrti v tl. 200 mm</t>
  </si>
  <si>
    <t>Přístupy na staveniště km 408,160 vlevo, km 408,270 vpravo, km 408,580 vpravo 
90+105+102=297.000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</si>
  <si>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</si>
  <si>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Potrubí</t>
  </si>
  <si>
    <t>41</t>
  </si>
  <si>
    <t>87434</t>
  </si>
  <si>
    <t>POTRUBÍ Z TRUB PLASTOVÝCH ODPADNÍCH DN DO 200MM</t>
  </si>
  <si>
    <t>Svodné potrubí</t>
  </si>
  <si>
    <t>21+5+6,5+3+2,5+6=44,000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</si>
  <si>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</si>
  <si>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42</t>
  </si>
  <si>
    <t>89516</t>
  </si>
  <si>
    <t>DRENÁŽNÍ VÝUSŤ Z BETON DÍLCŮ</t>
  </si>
  <si>
    <t>Vyústění trativodu z šachty Š4, Š5, Š12, Š13, Š15</t>
  </si>
  <si>
    <t>položka zahrnuje:  
- dodání  a osazení dílce  požadovaného  tvaru  a  vlastností,  jeho  skladování,  doprava  vnitrostaveništní i mimosatveništní  
- u dílců železobetonových výztuž, případně i tuhé kovové prvky a závěsná oka,  
- výplň, těsnění a tmelení spár a spojů</t>
  </si>
  <si>
    <t>43</t>
  </si>
  <si>
    <t>895811R</t>
  </si>
  <si>
    <t>DRENÁŽNÍ ŠACHTICE NORMÁLNÍ Z PLAST DÍLCŮ ŠN 40</t>
  </si>
  <si>
    <t>PEHD DN400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</si>
  <si>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</si>
  <si>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44</t>
  </si>
  <si>
    <t>96532R</t>
  </si>
  <si>
    <t>ROZEBRÁNÍ PŘEJEZDU, PŘECHODU OSTATNÍCH</t>
  </si>
  <si>
    <t>Demontáž panelů přístupů a odvoz do Žst. Litoměřice d.n.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</si>
  <si>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</si>
  <si>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45</t>
  </si>
  <si>
    <t>96713</t>
  </si>
  <si>
    <t>VYBOURÁNÍ ČÁSTÍ KONSTRUKCÍ KAMENNÝCH NA MC</t>
  </si>
  <si>
    <t>95*1,6*0,2=30,400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</si>
  <si>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</si>
  <si>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D.2.1.10</t>
  </si>
  <si>
    <t>Protihlukové objekty</t>
  </si>
  <si>
    <t xml:space="preserve">  SO 62-61-01</t>
  </si>
  <si>
    <t>Litoměřice d.n. - Velké Žernoseky, nízká protihluková clona km 408,423 - 408,908</t>
  </si>
  <si>
    <t>SO 62-61-01</t>
  </si>
  <si>
    <t>02861R</t>
  </si>
  <si>
    <t>OCHRANA PROTI BLUDNÝCH PROUDŮ</t>
  </si>
  <si>
    <t>Destičky na měření bludných proudů z oceli S235 (vč. PKO)  100 x 100 x 5 mm se šroubem 17 ks   
Propojení betonových panelů vodivým drátem z nekorodující oceli průměru 4 mm  (ochrana proti bludným proudům a dotykovému napětí)   9x4,0+12,0 = 48,0 m</t>
  </si>
  <si>
    <t>zahrnuje veškeré náklady</t>
  </si>
  <si>
    <t>02943</t>
  </si>
  <si>
    <t>OSTATNÍ POŽADAVKY - VYPRACOVÁNÍ RDS</t>
  </si>
  <si>
    <t>Výkresy tvaru a výztuže betonových konstrukcí   
5 ks únikových schodišť (odlišné velikosti stupňů a průřezů v příčných řezech)  
1 ks opěrné zídky</t>
  </si>
  <si>
    <t>zahrnuje veškeré náklady spojené s objednatelem požadovanými pracemi</t>
  </si>
  <si>
    <t>02943.1</t>
  </si>
  <si>
    <t>Výkresy ocelových konstrukcí:   
Ocelové sloupky pevných částí NPC na mostech a překryvech únikových východů vč. kotvení   
Mikropiloty kotvené do zemního tělesa vč. vzájemného propojení  
Zábradlí únikových schodišť vč. kotvení   
Záchytná madla na mostech podél protihlukové stěny</t>
  </si>
  <si>
    <t>(37,5+0,525)*1,8=68,445 [A]</t>
  </si>
  <si>
    <t>12273</t>
  </si>
  <si>
    <t>ODKOPÁVKY A PROKOPÁVKY OBECNÉ TŘ. I</t>
  </si>
  <si>
    <t>14*(0,25*0,25*0,6)=0,525</t>
  </si>
  <si>
    <t>13173</t>
  </si>
  <si>
    <t>HLOUBENÍ JAM ZAPAŽ I NEPAŽ TŘ. I</t>
  </si>
  <si>
    <t>Výkopy jamek pro osazení sloupků oplocení</t>
  </si>
  <si>
    <t>18223</t>
  </si>
  <si>
    <t>ROZPROSTŘENÍ ORNICE VE SVAHU V TL DO 0,20M</t>
  </si>
  <si>
    <t>Terén zasažený zemními pracemi pro objekt NPC (zejména o oblasti úpravy oplocení) se urovná, ohumusuje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</si>
  <si>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</si>
  <si>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</si>
  <si>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</si>
  <si>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227851</t>
  </si>
  <si>
    <t>MIKROPILOTY KOMPLET D DO 300MM NA POVRCHU</t>
  </si>
  <si>
    <t>Mikropiloty sklopné části NPC 114,3 x 6,3 mm (délky 1,5m)  u 10% předpoklad mikropiloty se zabetonováním  (viz. TZ odst. 4.2.3)                                                                                                           (9+3*13+8+12+11+2*14)*1,5=160,5                                                                                                                        Mikropiloty pevných překryvných částí PHS 133 x 8 mm (délky 2,5m)                                                                                          (6*6+4+7)*2,5=117,5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</si>
  <si>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</si>
  <si>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261813</t>
  </si>
  <si>
    <t>VRTY PRO KOTVENÍ A INJEKTÁŽ TŘ III A IV NA POVRCHU D DO 25MM</t>
  </si>
  <si>
    <t>Propojení stávajícího a nového zdiva</t>
  </si>
  <si>
    <t>64*0,20=12,800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</si>
  <si>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</si>
  <si>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26185</t>
  </si>
  <si>
    <t>VRT PRO KOTV, INJEK, MIKROPIL NA POVR TŘ III A IV D DO 300MM</t>
  </si>
  <si>
    <t>272314</t>
  </si>
  <si>
    <t>ZÁKLADY Z PROSTÉHO BETONU DO C25/30</t>
  </si>
  <si>
    <t>Základy sloupků beton C20/25</t>
  </si>
  <si>
    <t>14*(0,25*0,25*0,6)= 0,525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</si>
  <si>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</si>
  <si>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272325</t>
  </si>
  <si>
    <t>ZÁKLADY ZE ŽELEZOBETONU DO C30/37</t>
  </si>
  <si>
    <t>Základové prahy schodišť vč. bočních prahů podél ramene schodišť pro upevnění zábradlí</t>
  </si>
  <si>
    <t>272365</t>
  </si>
  <si>
    <t>VÝZTUŽ ZÁKLADŮ Z OCELI 10505, B500B</t>
  </si>
  <si>
    <t>Základové prahy schodišť + schodiště</t>
  </si>
  <si>
    <t>prahy (2,0% objemové vyztužení)   3,2*0,02*7,85 = 0,503 t                                                                                                        schodiště (2,0% objemové vyztužení)        6,7*0,02*7,85 = 1,052 t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</si>
  <si>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</si>
  <si>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28536R</t>
  </si>
  <si>
    <t>KOTVENÍ NA POVRCHU - CHEMICKÉ KOTVY</t>
  </si>
  <si>
    <t>Kotevní trny z betonářské oceli B500B M16 dl. 0,4m (propojení stávajícího a nového zdiva)</t>
  </si>
  <si>
    <t>2*(15+17)=64,000 [A]</t>
  </si>
  <si>
    <t>položka zahrnuje dodávku předepsané kotvy, případně její protikorozní úpravu, její osazení do vrtu, zainjektování a napnutí, případně opěrné desky   
nezahrnuje vrty</t>
  </si>
  <si>
    <t>327212</t>
  </si>
  <si>
    <t>ZDI OPĚRNÉ, ZÁRUBNÍ, NÁBŘEŽNÍ Z LOMOVÉHO KAMENE NA MC</t>
  </si>
  <si>
    <t>U mostu ev. km 408,452    1,0*0,865*0,72+0,64*1,785*0,63+0,64*1,2*0,47+1,0*0,84*0,62 = 2,224 m3  U mostu ev. km 408,792    1,0*0,975*0,5+0,515*0,875*0,36+0,665*0,73*0,47+0,4*1,43*0,53+0,57*0,55*0,42+1,0*0,405*0,5 =1,515 m3  2,224+1,515=3,739 [A]</t>
  </si>
  <si>
    <t>položka zahrnuje dodávku a osazení lomového kamene, jeho výběr a případnou úpravu, dodávku předepsané malty, spárování.</t>
  </si>
  <si>
    <t>327315</t>
  </si>
  <si>
    <t>ZDI OPĚRNÉ, ZÁRUBNÍ, NÁBŘEŽNÍ Z PROSTÉHO BETONU DO C30/37</t>
  </si>
  <si>
    <t>Betonová opěrná zídka podél únikové stezky od schodiště v km 408,529</t>
  </si>
  <si>
    <t>0,3*0,5*(1,275+1,6)*5,4+0,3*0,5*(1,6+1,25)*1,85 = 3,120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</si>
  <si>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</si>
  <si>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33794</t>
  </si>
  <si>
    <t>SLOUPKY PROTIHLUK STĚN Z KOVU</t>
  </si>
  <si>
    <t>ocelové sloupky pevné PHS – ocel S235 (HE 160 A a UE 160 a tlusté plechy) na římsách mostů a na překryvných částech, (včetně spojovacích prostředků a PKO)</t>
  </si>
  <si>
    <t>2,837=2,837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</si>
  <si>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</si>
  <si>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33832</t>
  </si>
  <si>
    <t>SLOUPKY OHRADNÍ A PLOTOVÉ ZE ŽELEZOBET</t>
  </si>
  <si>
    <t>Přemístění stávajících želbet sloupků oplocení 14 ks</t>
  </si>
  <si>
    <t>14*(0,1*0,1*2,2)= 0,308</t>
  </si>
  <si>
    <t>- dodání  čerstvého  betonu  (betonové  směsi)  požadované  kvality,  jeho  uložení  do požadovaného tvaru při jakékoliv hustotě výztuže, konzistenci čerstvého betonu a způsobu hutnění, ošetření a ochranu betonu,  
- bednění  požadovaných  konstr. (i ztracené) s úpravou  dle požadované  kvality povrchu betonu, včetně odbedňovacích a odskružovacích prostředků,  
- úpravy pro osazení výztuže,  kotevních prvků, doplňkových konstrukcí a vybavení,  
- 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</si>
  <si>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34794R1</t>
  </si>
  <si>
    <t>STĚNY PROTIHLUKOVÉ A OHRADNÍ Z HLINÍKU</t>
  </si>
  <si>
    <t>Nízká sklopná protihluková clona</t>
  </si>
  <si>
    <t>32+3*48+28+44+40+2*52 = 392  [A]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</si>
  <si>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výpomocí,                              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druhy protikorozní ochrany a nátěry konstrukcí,   
- zvláštní spojovací prostředky, rozebíratelnost konstrukce,   
- ochranná opatření před účinky bludných proudů   
- ochranu před přepětím.</t>
  </si>
  <si>
    <t>34794R2</t>
  </si>
  <si>
    <t>STĚNY PROTIHLUKOVÉ A OHRADNÍ Z HLINÍKU - konstrukce překryvů</t>
  </si>
  <si>
    <t>Překrytí únikového východu</t>
  </si>
  <si>
    <t>6*6,0 + 6,3 + 5,7 + 14,1 + 5,5 = 67,6 [A]</t>
  </si>
  <si>
    <t>34799</t>
  </si>
  <si>
    <t>STĚNY PROTIHLUKOVÉ A OHRADNÍ Z PLEXISKLA</t>
  </si>
  <si>
    <t>V prostoru mostů (na římsách) vč. pruhování a pryžového těsnění (mezi profil a beton římsy)</t>
  </si>
  <si>
    <t>(12,0+11,6)*1,68 = 39,648  [A]</t>
  </si>
  <si>
    <t>Položka zahrnuje veškerý materiál včetně spojovacího a těsnícího, výrobky a polotovary, včetně mimostaveništní a vnitrostaveništní dopravy (rovněž přesuny), včetně naložení a složení, případně s uložením.   
Součástí položky jsou opatření proti ptákům.</t>
  </si>
  <si>
    <t>348173R</t>
  </si>
  <si>
    <t>ZÁBRADLÍ Z DÍLCŮ KOVOVÝCH ŽÁROVĚ ZINK PONOREM S NÁTĚREM</t>
  </si>
  <si>
    <t>KG</t>
  </si>
  <si>
    <t>V místě únikových schodišť. Specifikace v TZ 4.2.7</t>
  </si>
  <si>
    <t>34817R</t>
  </si>
  <si>
    <t>MADLO Z ÚHELNÍKU KOVOVÝCH S NÁTĚREM</t>
  </si>
  <si>
    <t>úhelník 70x70x6mm</t>
  </si>
  <si>
    <t>25,2*6,5=163,800 [A]</t>
  </si>
  <si>
    <t>431325</t>
  </si>
  <si>
    <t>SCHODIŠŤ KONSTR ZE ŽELEZOBETONU DO C30/37</t>
  </si>
  <si>
    <t>5 schodišť</t>
  </si>
  <si>
    <t>km 408,529; km 408,558; km 408,693; km 408,734; km 408,769  0,85+1,35+1,75+1,4+1,35=6,700 [A]</t>
  </si>
  <si>
    <t>45212</t>
  </si>
  <si>
    <t>PODKLAD KONSTR Z DÍLCŮ ŽELEZOBETON</t>
  </si>
  <si>
    <t>Železobetonové soklové prefabrikované panely – tl. 120 mm, hydrofobní nátěr povrchu panelů</t>
  </si>
  <si>
    <t>u mostu ev. km 408,452  (2*3,01+3,245+2,625)*0,35 = 4,162 m2  u mostu ev. km 408,792  (4*2,75+3,1+2,9+2,51)*0,35 = 6,829 m2  u únikových východů      (6*2*3,0)*0,35 = 12,600 m2  23,591*0,12=2,831 [A]</t>
  </si>
  <si>
    <t>56110</t>
  </si>
  <si>
    <t>PODKLADNÍ BETON</t>
  </si>
  <si>
    <t>Podkladní beton pod zídkou C 8/10 – X0</t>
  </si>
  <si>
    <t>0,85*7,5*0,05=0,319 [A]</t>
  </si>
  <si>
    <t>Podkladní beton C8/10 pod konstrukcí schodiště</t>
  </si>
  <si>
    <t>56331</t>
  </si>
  <si>
    <t>VOZOVKOVÉ VRSTVY ZE ŠTĚRKODRTI TL. DO 50MM</t>
  </si>
  <si>
    <t>Zpevněná plocha pod schodištěm v km 408,529</t>
  </si>
  <si>
    <t>1*8,5=8,500 [A]</t>
  </si>
  <si>
    <t>Úpravy povrchů, podlahy, výplně otvorů</t>
  </si>
  <si>
    <t>626212</t>
  </si>
  <si>
    <t>REPROFILACE VODOROVNÝCH PLOCH SHORA SANAČNÍ MALTOU JEDNOVRST TL 20MM</t>
  </si>
  <si>
    <t>Viz. TZ odst. 4.2.11</t>
  </si>
  <si>
    <t>14*(0,3*0,35)=1,470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</si>
  <si>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</si>
  <si>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748151</t>
  </si>
  <si>
    <t>BEZPEČNOSTNÍ TABULKA</t>
  </si>
  <si>
    <t>Značky NE10a a NE10B s vyznačením směru úniku</t>
  </si>
  <si>
    <t>1. Položka obsahuje:  
 – veškeré příslušenství pro montáž  
2. Položka neobsahuje:  
 X  
3. Způsob měření:  
Udává se počet kusů kompletní konstrukce nebo práce.</t>
  </si>
  <si>
    <t>74C92R</t>
  </si>
  <si>
    <t>PŘÍMÉ UKOLEJNĚNÍ KONSTRUKCE VŠECH TYPŮ (VČETNĚ VÝZTUŽNÝCH DVOJIC) - 1 VODIČ</t>
  </si>
  <si>
    <t>Přípoje ukolejnění - ocelové kruhové tyče z oceli S235 - průměr 30 mm, délka 50 mm (vrtání M12 - hloubka 40 mm)</t>
  </si>
  <si>
    <t>8*0,05*5,5=2,200 [A]</t>
  </si>
  <si>
    <t>1. Položka obsahuje:   
 – všechny náklady na montáž a materiál dodaného zařízení protikorozně ošetřeného podle TKP se všemi pomocnými doplňujícími součástmi a pracemi s použitím mechanizmů   
 – cena položky je vč. ostatních rozpočtových nákladů   
2. Položka neobsahuje:   
 X   
3. Způsob měření:   
Udává se počet kusů kompletní konstrukce nebo práce.</t>
  </si>
  <si>
    <t>74F231R</t>
  </si>
  <si>
    <t>BEZPEČNOSTNÍ PRUH ČERNOŽLUTÝ</t>
  </si>
  <si>
    <t>Na začátku a konci každé ze dvou částí sklopné NPC vpravo se provede bezpečnostní značení</t>
  </si>
  <si>
    <t>1. Položka obsahuje:  
 – nátěr, očištění, odrezivění a materiál (barva, ředidlo, odrezovač), nátěr proveden dle TKP  
2. Položka neobsahuje:  
 X  
3. Způsob měření:  
Udává se počet kusů kompletní konstrukce nebo práce.</t>
  </si>
  <si>
    <t>767911</t>
  </si>
  <si>
    <t>OPLOCENÍ Z DRÁTĚNÉHO PLETIVA POZINKOVANÉHO STANDARDNÍHO</t>
  </si>
  <si>
    <t>Montáž plotu v nové poloze</t>
  </si>
  <si>
    <t>28*1,5=42,000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</si>
  <si>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</si>
  <si>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76799</t>
  </si>
  <si>
    <t>OSTATNÍ KOVOVÉ DOPLŇK KONSTRUKCE</t>
  </si>
  <si>
    <t>UPN 200 profily                                                                                                                                                                                 (6*6,2 + 6,6 + 6,0 + 14,4 + 5,7)*25,3/1000=1,768 [A]                                                                                                                             Ocelový tenkostěnný profil 50x50x4 mm vč. PKO (spodní těsnění PHS na mostech nad železobetonovou římsou) včetně přikotvení a zaslepení konců plechem tl. 4mm                                                                                                             ((10*1,76 + 2*1,56)*5,3)+1,9/1000=0,110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</si>
  <si>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</si>
  <si>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76799R</t>
  </si>
  <si>
    <t>Hlava mikropilot překryvných částí PLO 170 x 20 – dl. 250 mm (plech tl. 20 mm)                                                          0,02*0,17*0,25*47*7,85 = 0,314 t                                                                                                                                          Spojovací prostředky                                                                                                                                                                                                                                         47*0,0015 = 0,071 t                                                                                                                                                          Spirálový navrtávací pás                                                                                                                                                            47*0,003 = 0,141 t</t>
  </si>
  <si>
    <t>7838R</t>
  </si>
  <si>
    <t>NÁTĚRY BETON KONSTR</t>
  </si>
  <si>
    <t>Ochranný sjedocující a hydrofobní nátěr horní plochy betonových říms</t>
  </si>
  <si>
    <t>(0,5*12,9) + (0,4*12,3) = 11,37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</si>
  <si>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</si>
  <si>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914112</t>
  </si>
  <si>
    <t>DOPRAVNÍ ZNAČKY ZÁKLAD VELIKOSTI OCEL NEREFLEXNÍ - MONTÁŽ S PŘEMÍST</t>
  </si>
  <si>
    <t>Zpětná montáž na mostech s novým upevněním</t>
  </si>
  <si>
    <t>položka zahrnuje:  
- dopravu demontované značky z dočasné skládky  
- osazení a montáž značky na místě určeném projektem  
- nutnou opravu poškozených částí  
nezahrnuje dodávku značky</t>
  </si>
  <si>
    <t>914113</t>
  </si>
  <si>
    <t>DOPRAVNÍ ZNAČKY ZÁKLADNÍ VELIKOSTI OCELOVÉ NEREFLEXNÍ - DEMONTÁŽ</t>
  </si>
  <si>
    <t>Demontáž značek na zábradlí mostů</t>
  </si>
  <si>
    <t>Položka zahrnuje odstranění, demontáž a odklizení materiálu s odvozem na předepsané místo</t>
  </si>
  <si>
    <t>916E2R</t>
  </si>
  <si>
    <t>SPECIÁLNÍ IZOLAČNÍ PÁSKY Š. 50mm</t>
  </si>
  <si>
    <t>(4*2) + (4*1,5)=14</t>
  </si>
  <si>
    <t>Položka zahrnuje dodání a montáž potřebného materiálu</t>
  </si>
  <si>
    <t>917223</t>
  </si>
  <si>
    <t>SILNIČNÍ A CHODNÍKOVÉ OBRUBY Z BETONOVÝCH OBRUBNÍKŮ ŠÍŘ 100MM</t>
  </si>
  <si>
    <t>Pod schodištěm v km 408,529 a podél únikové stezky</t>
  </si>
  <si>
    <t>11 m</t>
  </si>
  <si>
    <t>Položka zahrnuje:  
dodání a pokládku betonových obrubníků o rozměrech předepsaných zadávací dokumentací  
betonové lože i boční betonovou opěrku.</t>
  </si>
  <si>
    <t>931182</t>
  </si>
  <si>
    <t>VÝPLŇ DILATAČNÍCH SPAR Z POLYSTYRENU TL 20MM</t>
  </si>
  <si>
    <t>Extrudovaný polystyrén tl. 20 mm</t>
  </si>
  <si>
    <t>Mezi boční práh schodiště km 408,529 a základ TV 16         0,41*1,0 = 0,410 m2  Mezi boční práh schodiště km 408,734 a základ TV 24K       0,41*0,78 = 0,320 m2     Mezi boční práh schodiště km 408,529 a navazující opěrnou zídku         0,27*1,275 = 0,344 m2  Mezi římsu mostu ev. km 408,452 a zídky z kamenného zdiva   0,70*0,3+0,83*0,3 = 0,459 m2  Mezi římsu mostu ev. km 408,792 a zídky z kamenného zdiva   0,4*0,64+0,4*0,4 = 0,416 m2  Celkem 1,949 m2</t>
  </si>
  <si>
    <t>položka zahrnuje dodávku a osazení předepsaného materiálu, očištění ploch spáry před úpravou, očištění okolí spáry po úpravě</t>
  </si>
  <si>
    <t>931382</t>
  </si>
  <si>
    <t>TĚSNĚNÍ DILATAČNÍCH SPAR SILIKONOVÝM TMELEM PRŮŘEZU DO 200MM2</t>
  </si>
  <si>
    <t>Trvale pružný tmel dilatačních spár</t>
  </si>
  <si>
    <t>(0,44+1,2)+0,855+(0,3+1,275)+(2*0,3+0,7+0,83)+(2*0,4+0,64+0,4) = 7,41 m</t>
  </si>
  <si>
    <t>položka zahrnuje dodávku a osazení předepsaného materiálu, očištění ploch spáry před úpravou, očištění okolí spáry po úpravě  
nezahrnuje těsnící profil</t>
  </si>
  <si>
    <t>966148</t>
  </si>
  <si>
    <t>BOURÁNÍ KONSTRUKCÍ Z CIHEL A TVÁRNIC S ODVOZEM DO 20KM</t>
  </si>
  <si>
    <t>Ubourání zídky pro schodiště v km 408,816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</si>
  <si>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</si>
  <si>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46</t>
  </si>
  <si>
    <t>966842</t>
  </si>
  <si>
    <t>ODSTRANĚNÍ OPLOCENÍ Z DRÁT PLETIVA</t>
  </si>
  <si>
    <t>Demontáž stáv oplocení v místě únikové cesty pod schodištěm v km 408,529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</si>
  <si>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</si>
  <si>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47</t>
  </si>
  <si>
    <t>967184</t>
  </si>
  <si>
    <t>VYBOURÁNÍ ČÁSTÍ KONSTRUKCÍ KOVOVÝCH S ODVOZEM DO 5KM</t>
  </si>
  <si>
    <t>Demontáž stávajícího zábradlí na mostech</t>
  </si>
  <si>
    <t>((2*18)+(2*15))*30/1000=1,980 [A]</t>
  </si>
  <si>
    <t>D.2.1.4</t>
  </si>
  <si>
    <t>Mosty, propustky, zdi</t>
  </si>
  <si>
    <t xml:space="preserve">  SO 62-20-01</t>
  </si>
  <si>
    <t>Železniční most v ev. km 408,266</t>
  </si>
  <si>
    <t>SO 62-20-01</t>
  </si>
  <si>
    <t>POPLATKY ZA LIKVIDACI ODPADŮ NEKONTAMINOVANÝCH - 17 05 04  VYTĚŽENÉ ZEMINY A HORNINY -  II. TŘÍDA TĚŽITELNOSTI</t>
  </si>
  <si>
    <t>převzato z pol.131836 a 12960  (350,2+8,303)*2,0=717,006 [A]</t>
  </si>
  <si>
    <t>zprava  20*8=160,000 [A]  zleva   20*8=160,000 [B]  Celkem: A+B=320,000 [C]</t>
  </si>
  <si>
    <t>12110</t>
  </si>
  <si>
    <t>SEJMUTÍ ORNICE NEBO LESNÍ PŮDY</t>
  </si>
  <si>
    <t>zprava  15*6*0,15=13,500 [A]  zleva   20*6*0,15=18,000 [B]  ;ponecháno na místě do 1km ke zpětnému použití, přebytečný materiál bude odvezen na místo určené investorem</t>
  </si>
  <si>
    <t>položka zahrnuje sejmutí ornice bez ohledu na tloušťku vrstvy a její vodorovnou dopravu  
nezahrnuje uložení na trvalou skládku</t>
  </si>
  <si>
    <t>12960R</t>
  </si>
  <si>
    <t>ČIŠTĚNÍ VODOTEČÍ A MELIORAČ KANÁLŮ OD NÁNOSŮ - BEZ DOPRAVY</t>
  </si>
  <si>
    <t>odstranění naplavenin v otvoru   3,155*26*0,1=8,203 [A]</t>
  </si>
  <si>
    <t>Součástí položky je vodorovná a svislá doprava, přemístění, přeložení, manipulace s materiálem a uložení na skládku.   
 Nezahrnuje poplatek za skládku, který se vykazuje v položce 0141** (s výjimkou malého množství  materiálu, kde je možné poplatek zahrnout do jednotkové ceny položky – tento fakt musí být uveden v doplňujícím textu k položce)</t>
  </si>
  <si>
    <t>13183A</t>
  </si>
  <si>
    <t>HLOUBENÍ JAM ZAPAŽ I NEPAŽ TŘ II - BEZ DOPRAVY</t>
  </si>
  <si>
    <t>včetně pažení</t>
  </si>
  <si>
    <t>odkop pro plovoucí desku   20,6*17=350,200 [A]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</si>
  <si>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</si>
  <si>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</si>
  <si>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</si>
  <si>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převzato z pol.131836  350,20=350,200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</si>
  <si>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</si>
  <si>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</si>
  <si>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</si>
  <si>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plovoucí desky 0-32  6,4*17=108,800 [A]  zásyp příčného odvodnění 16-32  0,15*17*2=5,100 [B]  Celkem: A+B=113,900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</si>
  <si>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</si>
  <si>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</si>
  <si>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</si>
  <si>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ornice zpět   zprava  15*6=90,000 [A]  zleva   20*6=120,000 [B]  Celkem: A+B=210,000 [C]</t>
  </si>
  <si>
    <t>osetí ornice    zprava  15*6=90,000 [A]  zleva   20*6=120,000 [B]  Celkem: A+B=210,000 [C]</t>
  </si>
  <si>
    <t>18247</t>
  </si>
  <si>
    <t>OŠETŘOVÁNÍ TRÁVNÍKU</t>
  </si>
  <si>
    <t>zprava  15*6=90,000 [A]  zleva   20*6=120,000 [B]  Celkem: A+B=210,000 [C]</t>
  </si>
  <si>
    <t>Zahrnuje pokosení se shrabáním, naložení shrabků na dopravní prostředek, s odvozem a se složením, to vše bez ohledu na sklon terénu  
zahrnuje nutné zalití a hnojení</t>
  </si>
  <si>
    <t>327215</t>
  </si>
  <si>
    <t>PŘEZDĚNÍ ZDÍ Z KAMENNÉHO ZDIVA</t>
  </si>
  <si>
    <t>případné přezdění opěr předpoklad  1=1,000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</si>
  <si>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</si>
  <si>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45132A</t>
  </si>
  <si>
    <t>PODKL A VÝPLŇ VRSTVY ZE ŽELEZOBET DO C20/25</t>
  </si>
  <si>
    <t>pod odláždění vyústění odvodnění   4,7*1,15*0,1=0,541 [A]</t>
  </si>
  <si>
    <t>451366</t>
  </si>
  <si>
    <t>VÝZTUŽ PODKL VRSTEV Z KARI-SÍTÍ</t>
  </si>
  <si>
    <t>odláždění vyústění odvodnění   4,7*1,15*1,15*4,44/1000=0,028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</si>
  <si>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</si>
  <si>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45152</t>
  </si>
  <si>
    <t>PODKLADNÍ A VÝPLŇOVÉ VRSTVY Z KAMENIVA DRCENÉHO</t>
  </si>
  <si>
    <t>podsyp pod desku   1,6*14=22,400 [A]</t>
  </si>
  <si>
    <t>položka zahrnuje dodávku předepsaného kameniva, mimostaveništní a vnitrostaveništní dopravu a jeho uložení  
není-li v zadávací dokumentaci uvedeno jinak, jedná se o nakupovaný materiál</t>
  </si>
  <si>
    <t>457325</t>
  </si>
  <si>
    <t>VYROVNÁVACÍ A SPÁDOVÝ ŽELEZOBETON C30/37</t>
  </si>
  <si>
    <t>plovoucí deska   35=35,000 [A]</t>
  </si>
  <si>
    <t>457366</t>
  </si>
  <si>
    <t>VÝZTUŽ VYROVNÁVACÍHO A SPÁDOVÉHO BETONU Z KARI SÍTÍ</t>
  </si>
  <si>
    <t>výztuž plovoucí desky  2079/1000=2,079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</si>
  <si>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</si>
  <si>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465512</t>
  </si>
  <si>
    <t>DLAŽBY Z LOMOVÉHO KAMENE NA MC</t>
  </si>
  <si>
    <t>odláždění vyústění odvodnění   4,7*1,15*0,2=1,081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</si>
  <si>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</si>
  <si>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rozebrání a znovupoložení vegetační dlažby   20*3,8=76,000 [A]</t>
  </si>
  <si>
    <t>626112</t>
  </si>
  <si>
    <t>REPROFILACE PODHLEDŮ, SVISLÝCH PLOCH SANAČNÍ MALTOU JEDNOVRST TL 20MM</t>
  </si>
  <si>
    <t>sanace klenby   4,355*35=152,425 [A]  Celkem: A=152,425 [B]</t>
  </si>
  <si>
    <t>62631</t>
  </si>
  <si>
    <t>SPOJOVACÍ MŮSTEK MEZI STARÝM A NOVÝM BETONEM</t>
  </si>
  <si>
    <t>62641</t>
  </si>
  <si>
    <t>SJEDNOCUJÍCÍ STĚRKA JEMNOU MALTOU TL CCA 2MM</t>
  </si>
  <si>
    <t>62651</t>
  </si>
  <si>
    <t>OCHRANA VÝZTUŽE PŘI DOSTATEČNÉM KRYTÍ</t>
  </si>
  <si>
    <t>předpoklad 20%  sanace klenby   4,355*35*0,2=30,485 [A]</t>
  </si>
  <si>
    <t>položka zahrnuje:  
dodávku veškerého materiálu potřebného pro předepsanou úpravu v předepsané kvalitě  
položení vrstvy v předepsané tloušťce  
potřebná lešení a podpěrné konstrukce</t>
  </si>
  <si>
    <t>62745</t>
  </si>
  <si>
    <t>SPÁROVÁNÍ STARÉHO ZDIVA CEMENTOVOU MALTOU</t>
  </si>
  <si>
    <t>opěry   0,2*35*2=14,000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</si>
  <si>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</si>
  <si>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711111</t>
  </si>
  <si>
    <t>IZOLACE BĚŽNÝCH KONSTRUKCÍ PROTI ZEMNÍ VLHKOSTI ASFALTOVÝMI NÁTĚRY</t>
  </si>
  <si>
    <t>izolace   1X penetrační nátěr na plovoucí desku   16*14=224,000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</si>
  <si>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</si>
  <si>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711412</t>
  </si>
  <si>
    <t>IZOLACE MOSTOVEK CELOPLOŠNÁ ASFALTOVÝMI PÁSY</t>
  </si>
  <si>
    <t>plovoucí deska   16*14=224,000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</si>
  <si>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</si>
  <si>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711509</t>
  </si>
  <si>
    <t>OCHRANA IZOLACE NA POVRCHU TEXTILIÍ</t>
  </si>
  <si>
    <t>měká ochrana   16*14=224,000 [A]</t>
  </si>
  <si>
    <t>položka zahrnuje:  
- dodání  předepsaného ochranného materiálu  
- zřízení ochrany izolace</t>
  </si>
  <si>
    <t>78383</t>
  </si>
  <si>
    <t>NÁTĚRY BETON KONSTR TYP S4 (OS-C)</t>
  </si>
  <si>
    <t>nátěr sanace klenby   4,355*35=152,425 [A]  Celkem: A=152,425 [B]</t>
  </si>
  <si>
    <t>875332</t>
  </si>
  <si>
    <t>POTRUBÍ DREN Z TRUB PLAST DN DO 150MM DĚROVANÝCH</t>
  </si>
  <si>
    <t>příčné odvodnění za opěrami   18*2=36,000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</si>
  <si>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</si>
  <si>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938544</t>
  </si>
  <si>
    <t>OČIŠTĚNÍ BETON KONSTR OTRYSKÁNÍM TLAK VODOU PŘES 1000 BARŮ</t>
  </si>
  <si>
    <t>příprava povrchu pro sanaci klenby   4,355*35=152,425 [A]  opěry   0,2*35*2=14,000 [B]  Celkem: A+B=166,425 [C]</t>
  </si>
  <si>
    <t>položka zahrnuje očištění předepsaným způsobem včetně odklizení vzniklého odpadu</t>
  </si>
  <si>
    <t>97817R</t>
  </si>
  <si>
    <t>ODSTRANĚNÍ MOSTNÍ IZOLACE - BEZ DOPRAVY</t>
  </si>
  <si>
    <t>odstranění všech vrstev včetně jejich likvidace</t>
  </si>
  <si>
    <t>stávající izolace   16*14=224,000 [A]</t>
  </si>
  <si>
    <t xml:space="preserve">  SO 62-20-03</t>
  </si>
  <si>
    <t>Železniční most v ev. km 408,542</t>
  </si>
  <si>
    <t>SO 62-20-03</t>
  </si>
  <si>
    <t>626211</t>
  </si>
  <si>
    <t>REPROFILACE VODOROVNÝCH PLOCH SHORA SANAČNÍ MALTOU JEDNOVRST TL 10MM</t>
  </si>
  <si>
    <t>sanace v místě patních desek   0,24*0,2*9=0,432 [A]</t>
  </si>
  <si>
    <t>9112A3</t>
  </si>
  <si>
    <t>ZÁBRADLÍ MOSTNÍ S VODOR MADLY - DEMONTÁŽ S PŘESUNEM</t>
  </si>
  <si>
    <t>demontáž stávajícího zábradlí   12,825=12,825 [A]</t>
  </si>
  <si>
    <t>položka zahrnuje:  
- demontáž a odstranění zařízení  
- jeho odvoz na předepsané místo</t>
  </si>
  <si>
    <t>příprava povrchu pro sanaci  0,42*12,9=5,418 [A]</t>
  </si>
  <si>
    <t xml:space="preserve">  SO 62-20-04</t>
  </si>
  <si>
    <t>Železniční most v ev. km 408,792</t>
  </si>
  <si>
    <t>SO 62-20-04</t>
  </si>
  <si>
    <t>převzato z pol.17120  21,582*2,0=43,164 [A]</t>
  </si>
  <si>
    <t>železobeton   3,380*2,5=8,450 [A]  TVÁRNICE  1,594*2,2=3,507 [B]  Celkem: A+B=11,957 [C]</t>
  </si>
  <si>
    <t>převzato z pol. 967136  0,75*2,8=2,100 [A]</t>
  </si>
  <si>
    <t>11318A</t>
  </si>
  <si>
    <t>ODSTRANĚNÍ KRYTU ZPEVNĚNÝCH PLOCH Z DLAŽDIC - BEZ DOPRAVY</t>
  </si>
  <si>
    <t>odstranění zpevnění svahu zatravňovacími tvárnicemi   16,6*0,08*1,2=1,594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</si>
  <si>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</si>
  <si>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odkop pro výběhový prefabrikát   4*2,0*1,4=11,200 [A]  odkop pro rovonobežný výběh  3*2,0*1,0=6,000 [B]  odkop pro dlažbu   16,6*(0,3-0,08)*1,2=4,382 [C]  Celkem: A+B+C=21,582 [D]</t>
  </si>
  <si>
    <t>převzato z pol.131836  21,582=21,582 [A]  pro rovonobežný výběh  3*2,0*1,0=6,000 [B]  Celkem: A+B=27,582 [C]</t>
  </si>
  <si>
    <t>zásyp prefa dílce   3,5*1,5*1,010=5,303 [A]</t>
  </si>
  <si>
    <t>práh pro dlažbu v patě svahu   6*0,8*0,5=2,400 [A]</t>
  </si>
  <si>
    <t>317325</t>
  </si>
  <si>
    <t>ŘÍMSY ZE ŽELEZOBETONU DO C30/37</t>
  </si>
  <si>
    <t>dle přílohy 2.004  ŘÍMSA - ROVNOBĚŽNÉ KŘÍDLO  0,3=0,300 [A]  ŘÍMSA - PŘECHODOVÁ ZÍDKA  0,3=0,300 [B]  NADVÝŠENÍ ROVNOBĚŽNÉHO KŘÍDLA  1,7=1,700 [C]  Celkem: A+B+C=2,300 [D]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</si>
  <si>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</si>
  <si>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</si>
  <si>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</si>
  <si>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dle přílohy č. 2.005  (384,972+38,080)/1000=0,423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</si>
  <si>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</si>
  <si>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přezdění zídek na pravé straně   2,2*0,4*0,3*2=0,528 [A]</t>
  </si>
  <si>
    <t>333125</t>
  </si>
  <si>
    <t>MOSTNÍ OPĚRY A KŘÍDLA Z DÍLCŮ ŽELEZOBETON DO C30/37</t>
  </si>
  <si>
    <t>PRVEK ŘÍMSOVÉ ZÍDKY 1  1,256=1,256 [A]</t>
  </si>
  <si>
    <t>348173</t>
  </si>
  <si>
    <t>včetně kotvení a PKO dle Z.D.</t>
  </si>
  <si>
    <t>dle přílohy č. 2.006  94,83+97=191,830 [A]</t>
  </si>
  <si>
    <t>451312</t>
  </si>
  <si>
    <t>PODKLADNÍ A VÝPLŇOVÉ VRSTVY Z PROSTÉHO BETONU C12/15</t>
  </si>
  <si>
    <t>pod výběhový prefabrikát  (1,49+0,15+0,15)*(2,960+0,15)*0,2=1,113 [A]</t>
  </si>
  <si>
    <t>pod odláždění svahového kužele     16,6*0,1*1,2=1,992 [A]</t>
  </si>
  <si>
    <t>odláždění vyústění odvodnění   16*1,2*1,15*4,44/1000=0,098 [A]</t>
  </si>
  <si>
    <t>stávající plovoucí deska pod prefabrikátem obnova  2,2*0,6*1,5=1,980 [B]</t>
  </si>
  <si>
    <t>výztuž plovoucí desky  2,2*1,5*1,15*7,9/1000=0,030 [A]</t>
  </si>
  <si>
    <t>odláždění svahového kužele   16,6*0,2*1,2=3,984 [A]</t>
  </si>
  <si>
    <t>626133</t>
  </si>
  <si>
    <t>REPROFIL PODHL, SVIS PLOCH SANAČ MALTOU TŘÍVRST TL DO 90MM</t>
  </si>
  <si>
    <t>sanace po vývrtech v NK  3=3,000 [A]</t>
  </si>
  <si>
    <t>izolace   1X ALP  1,6*2,815=4,504 [A]  přechodové zídky   (1,2+1,2)*3=7,200 [B]  2xALN  1,6*2,815*2=9,008 [C]  přechodové zídky   (1,2+1,2)*3*2=14,400 [D]  Celkem: A+B+C+D=35,112 [E]</t>
  </si>
  <si>
    <t>oprava izolace   2,2*1,5=3,300 [A]</t>
  </si>
  <si>
    <t>demontáž stávajícího zábradlí   2,8=2,800 [A]</t>
  </si>
  <si>
    <t>96713A</t>
  </si>
  <si>
    <t>VYBOURÁNÍ ČÁSTÍ KONSTRUKCÍ KAMENNÝCH NA MC - BEZ DOPRAVY</t>
  </si>
  <si>
    <t>pro výběhový prefabrikát   3*0,5*0,5=0,750 [A]</t>
  </si>
  <si>
    <t>položka zahrnuje:  
- veškerou manipulaci s vybouranou sutí a hmotami, kromě vodorovné dopravy, včetně uložení na skládku  
- veškeré další práce plynoucí z technologického předpisu a z platných předpisů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</si>
  <si>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96716A</t>
  </si>
  <si>
    <t>VYBOURÁNÍ ČÁSTÍ KONSTRUKCÍ ŽELEZOBET - BEZ DOPRAVY</t>
  </si>
  <si>
    <t>vybourání ŽB stávajícího přechodu  2,8*0,5=1,400 [A]  stávající plovoucí deska pod prefabrikátem   2,2*0,6*1,5=1,980 [B]  Celkem: A+B=3,380 [C]</t>
  </si>
  <si>
    <t>položka zahrnuje:  
- veškerou manipulaci s vybouranou sutí a hmotami, kromě vodorovné dopravy,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</si>
  <si>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 SO 62-21-01</t>
  </si>
  <si>
    <t>Železniční propustek v ev. km 408,913</t>
  </si>
  <si>
    <t>SO 62-21-01</t>
  </si>
  <si>
    <t>převzato z pol.131836   192*2,0=384,000 [A]</t>
  </si>
  <si>
    <t>TVÁRNICE  4,99*2,2=10,978 [A]</t>
  </si>
  <si>
    <t>zleva   40+45=85,000 [A]</t>
  </si>
  <si>
    <t>odstranění zpevnění svahu zatravňovacími tvárnicemi   52*0,08*1,2=4,992 [A]</t>
  </si>
  <si>
    <t>zleva pod dlažbu   40*0,15=6,000 [A]  ;ponecháno na místě do 1km ke zpětnému použití, přebytečný materiál bude odvezen na místo určené investorem</t>
  </si>
  <si>
    <t>odkop pro plovoucí desku včetně výbehů do trati   16*12=192,000 [A]</t>
  </si>
  <si>
    <t>převzato z pol.131836  192=192,000 [A]</t>
  </si>
  <si>
    <t>zásyp plovoucí desky 0-32 včetně ZKPP  11,9*11=130,900 [A]  zásyp příčného odvodnění 16-32  0,15*11*2=3,300 [B]  Celkem: A+B=134,200 [C]</t>
  </si>
  <si>
    <t>ornice zpět   40=40,000 [A]</t>
  </si>
  <si>
    <t>osetí ornice    40=40,000 [A]</t>
  </si>
  <si>
    <t>zprava  40=40,000 [A]</t>
  </si>
  <si>
    <t>základové prahy dlažeb  12*0,5*0,8=4,800 [A]  12,5*0,5*0,8=5,000 [B]  Celkem: A+B=9,800 [C]</t>
  </si>
  <si>
    <t>dle přílohy 2.005  zídky monolitické   0,8=0,800 [A]  římsy na prefabrikáty  SMĚR LITOMĚŘICE  0,3=0,300 [B]  SMĚR VELKÉ ŽERNOSEKY  0,3=0,300 [C]  Celkem: A+B+C=1,400 [D]</t>
  </si>
  <si>
    <t>dle přílohy č. 2.006 20% Z CELKOVÉHO MNOŽSTVÍ   1367,864*0,2/1000=0,274 [A]  dle přílohy č. 2.008   76,161/1000=0,076 [B]  Celkem: A+B=0,350 [C]</t>
  </si>
  <si>
    <t>PRVEK ŘÍMSOVÉ ZÍDKY 1 PRAVÁ I LEVA   1,256*2=2,512 [A]</t>
  </si>
  <si>
    <t>333325</t>
  </si>
  <si>
    <t>MOSTNÍ OPĚRY A KŘÍDLA ZE ŽELEZOVÉHO BETONU DO C30/37</t>
  </si>
  <si>
    <t>viz příloha 2.005  PŘECHODOVÁ ZEĎ  8,7=8,700 [A]</t>
  </si>
  <si>
    <t>333365</t>
  </si>
  <si>
    <t>VÝZTUŽ MOSTNÍCH OPĚR A KŘÍDEL Z OCELI 10505, B500B</t>
  </si>
  <si>
    <t>dle přílohy č. 2.006 80% Z CELKOVÉHO MNOŽSTVÍ   1367,864*0,8/1000=1,094 [A]</t>
  </si>
  <si>
    <t>včetně kotvení a PKO</t>
  </si>
  <si>
    <t>dle přílohy č. 2.009  97+280,48+97+267,19+97+97=935,670 [A]</t>
  </si>
  <si>
    <t>pod výběhové prefabrikáty  (1,49+0,15+0,15)*(2,960+0,15)*0,1*2=1,113 [A]  pod přechodové monolitické zídky   2,8*3,150*0,1*2=1,764 [B]  Celkem: A+B=2,877 [C]</t>
  </si>
  <si>
    <t>pod odláždění svahů zleva   40*1,2*0,1=4,800 [A]  51*1,2*0,1=6,120 [B]  Celkem: A+B=10,920 [C]</t>
  </si>
  <si>
    <t>odláždění vyústění odvodnění   (40+51)*1,2*1,15*4,44/1000=0,558 [A]</t>
  </si>
  <si>
    <t>podsyp pod desku   2,1*12=25,200 [A]</t>
  </si>
  <si>
    <t>výztuž plovoucí desky  2042,4/1000=2,042 [A]</t>
  </si>
  <si>
    <t>odláždění svahů zleva   40*1,2*0,2=9,600 [A]  51*1,2*0,2=12,240 [B]  Celkem: A+B=21,840 [C]</t>
  </si>
  <si>
    <t>sanace klenby   2,5*6,2=15,500 [A]  římsy  3,1*9,5=29,450 [B]  2,9*8,530=24,737 [C]  Celkem: A+B+C=69,687 [D]</t>
  </si>
  <si>
    <t>předpoklad 20%  sanace klenby   2,5*6,2*0,2=3,100 [A]  římsy  3,1*9,5*0,2=5,890 [B]  2,9*8,530*0,2=4,947 [C]  Celkem: A+B+C=13,937 [D]</t>
  </si>
  <si>
    <t>opěry   2,2*11,5*2=50,600 [A]  klenba cehelná po odsekání omítky   2,5*4,8=12,000 [B]  pručelí   zprava   9=9,000 [C]  zleva  16,2=16,200 [D]  Celkem: A+B+C+D=87,800 [E]</t>
  </si>
  <si>
    <t>izolace   1X ALP na plovoucí desku   20,7*11=227,700 [A]  přechodové zídky   3,28*3*2=19,680 [B]  (1,2+1,2)*3*2=14,400 [C]  2X ALN  přechodové zídky   3,28*3*2*2=39,360 [D]  (1,2+1,2)*3*2*2=28,800 [E]  Celkem: A+B+C+D+E=329,940 [F]</t>
  </si>
  <si>
    <t>včetně lišt</t>
  </si>
  <si>
    <t>plovoucí deska   20,7*11=227,700 [A]</t>
  </si>
  <si>
    <t>měká ochrana   20,7*11=227,700 [A]</t>
  </si>
  <si>
    <t>příčné odvodnění   12*2=24,000 [A]</t>
  </si>
  <si>
    <t>demontáž stávajícího zábradlí    8,325+9,5=17,825 [A]</t>
  </si>
  <si>
    <t>93842</t>
  </si>
  <si>
    <t>OČIŠTĚNÍ ZDIVA OD VEGETACE</t>
  </si>
  <si>
    <t>zprava  10*4=40,000 [A]</t>
  </si>
  <si>
    <t>938452</t>
  </si>
  <si>
    <t>OČIŠTĚNÍ ZDIVA OTRYSKÁNÍM NA SUCHO KŘEMIČ PÍSKEM</t>
  </si>
  <si>
    <t>metodou TORBO</t>
  </si>
  <si>
    <t>příprava povrchu pro sanaci klenby   2,5*6,2=15,500 [A]  římsy  3,1*9,5=29,450 [B]  2,9*8,530=24,737 [C]  Celkem: A+B+C=69,687 [D]</t>
  </si>
  <si>
    <t>97811</t>
  </si>
  <si>
    <t>OTLUČENÍ OMÍTKY</t>
  </si>
  <si>
    <t>na cihelné klenbě   2,5*4,735=11,838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</si>
  <si>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</si>
  <si>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ODSTRANĚNÍ MOSTNÍ IZOLACE- BEZ DOPRAVY</t>
  </si>
  <si>
    <t>předpoklad stávající izolace   20,7*11=227,700 [A]</t>
  </si>
  <si>
    <t xml:space="preserve">  SO 62-23-01</t>
  </si>
  <si>
    <t>Opěrná zeď v ev. km 408,336 vpravo – km 408,390 až km 408,439</t>
  </si>
  <si>
    <t>SO 62-23-01</t>
  </si>
  <si>
    <t>02940</t>
  </si>
  <si>
    <t>OSTATNÍ POŽADAVKY - VYPRACOVÁNÍ DOKUMENTACE</t>
  </si>
  <si>
    <t>VTD prefa dílců</t>
  </si>
  <si>
    <t>bourání stávající opěrné zdi na požadovanou úroveň železobeton   0,39*49,735*2,5=48,492 [A]</t>
  </si>
  <si>
    <t>dle přílohy 2.008  OPĚRNÁ ZEĎ  6,6=6,600 [A]  dle přílohy 2.009  SMĚR LITOMĚŘICE  0,5=0,500 [B]  SMĚR VELKÉ ŽERNOSEKY  0,5=0,500 [C]  Celkem: A+B+C=7,600 [D]</t>
  </si>
  <si>
    <t>dle přílohy 2.008  OPĚRNÁ ZEĎ  1490,168/1000=1,490 [A]  prefa zídky   137,241/1000=0,137 [B]  Celkem: A+B=1,627 [C]</t>
  </si>
  <si>
    <t>dle přílohy č. 2.005   prefabrikát 1 dl.2,0m  57,120=57,120 [A]  prefabrikát 1 dl.1,255m  1,490=1,490 [B]  Celkem: A+B=58,610 [C]</t>
  </si>
  <si>
    <t>327365</t>
  </si>
  <si>
    <t>VÝZTUŽ ZDÍ OPĚRNÝCH, ZÁRUBNÍCH, NÁBŘEŽNÍCH Z OCELI 10505, B500B</t>
  </si>
  <si>
    <t>dle přílohy č. 2.006  7593,030/1000=7,593 [A]</t>
  </si>
  <si>
    <t>dle přílohy č.2.007  římsová zídka 1   1,256*2=2,512 [A]  dle přílohy č.2.007  římsová zídka 2  0,982*2=1,964 [B]  Celkem: A+B=4,476 [C]</t>
  </si>
  <si>
    <t>dle přílohy č. 2.010  1299,90+346,58=1 646,480 [A]</t>
  </si>
  <si>
    <t>pod prefabrikáty  Prefabrikát 1 a 2   2,4*49,255*0,1=11,821 [A]  pod prefa zídky   (1,490+0,15+0,15)*(2,960+0,02+2,260+0,15)*0,1*2=1,930 [B]  Celkem: A+B=13,751 [C]</t>
  </si>
  <si>
    <t>pod odláždění svahů   43*1,2*0,1=5,160 [A]  26*1,2*0,1=3,120 [B]  Celkem: A+B=8,280 [C]</t>
  </si>
  <si>
    <t>odláždění vyústění odvodnění   (43+26)*1,2*1,15*4,44/1000=0,423 [A]</t>
  </si>
  <si>
    <t>45745</t>
  </si>
  <si>
    <t>VYROVNÁVACÍ A SPÁD VRSTVY Z MALTY CEMENT</t>
  </si>
  <si>
    <t>vyrovnávající vrstva pod zdi   0,02*0,2*47,755=0,191 [A]</t>
  </si>
  <si>
    <t>položka zahrnuje:  
- dodání cementové malty předepsané kvality a její rozprostření v předepsané tloušťce a v předepsaném tvaru</t>
  </si>
  <si>
    <t>odláždění svahů  43*1,2*0,2=10,320 [A]  26*1,2*0,2=6,240 [B]  Celkem: A+B=16,560 [C]</t>
  </si>
  <si>
    <t>izolace   1X penetrační nátěr na opěrné zdi   3,4*49,755=169,167 [A]  zídky přechodové   (0,910+1,2)*(2,260+2,960)*2=22,028 [B]  2X ALN  (0,910+1,2)*(2,260+2,960)*2*2=44,057 [C]  Celkem: A+B+C=235,252 [D]</t>
  </si>
  <si>
    <t>izolace   opěrné zdi   3,4*49,755=169,167 [A]  v místě vybourané zdi   0,2*49,755=9,951 [B]  Celkem: A+B=179,118 [C]</t>
  </si>
  <si>
    <t>měká ochrana   opěrné zdi   3,4*49,755=169,167 [A]  Celkem: A=169,167 [B]</t>
  </si>
  <si>
    <t>74A470</t>
  </si>
  <si>
    <t>ÚPRAVA OPLOCENÍ U ZÁKLADU TV</t>
  </si>
  <si>
    <t>demontáž a zpětná montáž oplocení 2x3m  2=2,000 [A]</t>
  </si>
  <si>
    <t>1. Položka obsahuje: demontáž, montáž a materiál   
 – úpravu stávajícího oplocení v průměrné délce 2m  
 – sloupky oplocení, včetně ručního výkopu a zabetonování   
 – zajištění stávajícího oplocení  
 – měření včetně ověření polohy  
2. Položka neobsahuje:  
 X  
3. Způsob měření:  
Udává se počet kusů kompletní konstrukce nebo práce pro jeden základ.</t>
  </si>
  <si>
    <t>demontáž stávajícího zábradlí   49,735=49,735 [A]</t>
  </si>
  <si>
    <t>919144</t>
  </si>
  <si>
    <t>ŘEZÁNÍ ŽELEZOBETONOVÝCH KONSTRUKCÍ TL DO 200MM</t>
  </si>
  <si>
    <t>k ubourání stávající zdi   49,735=49,735 [A]</t>
  </si>
  <si>
    <t>položka zahrnuje řezání železobetonových konstrukcí v předepsané tloušťce, včetně spotřeby vody</t>
  </si>
  <si>
    <t>mezi prefa dílci   1,38*24=33,120 [A]  1,05*2*2=4,200 [B]</t>
  </si>
  <si>
    <t>93133</t>
  </si>
  <si>
    <t>TĚSNĚNÍ DILATAČNÍCH SPAR POLYURETANOVÝM TMELEM</t>
  </si>
  <si>
    <t>mezi prefa dílcy   0,02*0,04*2,2*24=0,042 [A]</t>
  </si>
  <si>
    <t>93135</t>
  </si>
  <si>
    <t>TĚSNĚNÍ DILATAČ SPAR PRYŽ PÁSKOU NEBO KRUH PROFILEM</t>
  </si>
  <si>
    <t>kruhový profil  4,5*24=108,000 [A]</t>
  </si>
  <si>
    <t>bourání stávající opěrné zdi na požadovanou úroveň   0,39*49,735=19,397 [A]</t>
  </si>
  <si>
    <t xml:space="preserve">  SO 62-23-02</t>
  </si>
  <si>
    <t>Opěrná zeď v ev. km 408,770 vlevo – km 408,824 až km 408,890</t>
  </si>
  <si>
    <t>SO 62-23-02</t>
  </si>
  <si>
    <t>145*2,0=290,000 [A]</t>
  </si>
  <si>
    <t>79,542*2,8=222,718 [A]</t>
  </si>
  <si>
    <t>zleva   80*3=240,000 [A]</t>
  </si>
  <si>
    <t>odkop pro opěrnou zeď a pro podélné odvodnění   1,9*70=133,000 [A]  pro římsové zídky   6*2=12,000 [B]  Celkem: A+B=145,000 [C]</t>
  </si>
  <si>
    <t>převzato z pol.131836  145,0=145,000 [A]</t>
  </si>
  <si>
    <t>zásyp 0-32 včetně obnovení PT ŽS  1,7*66,275=112,668 [A]  zásyp podélného odvodnění 16-32  0,15*66,275=9,941 [B]  Celkem: A+B=122,609 [C]</t>
  </si>
  <si>
    <t>26154</t>
  </si>
  <si>
    <t>VRTY PRO KOTVENÍ, INJEKTÁŽ A MIKROPILOTY NA POVRCHU TŘ. V D DO 200MM</t>
  </si>
  <si>
    <t>jádrový vrt do zdiva pro odvodnění   1,5*6=9,000 [A]</t>
  </si>
  <si>
    <t>dle přílohy 2.005  OPĚRNÁ ZEĎ  7,5=7,500 [A]  dle přílohy 2.008  SMĚR VELKÉ ŽERNOSEKY  0,5=0,500 [B]  Celkem: A+B=8,000 [C]</t>
  </si>
  <si>
    <t>dle přílohy 2.006  OPĚRNÁ ZEĎ 15% z celkového monžství   8901,483*0,15/1000=1,335 [A]  prefa zídky   68,620/1000=0,069 [B]  Celkem: A+B=1,404 [C]</t>
  </si>
  <si>
    <t>případné přezdění předpoklad 5%  OČIŠTĚNÍ ZDIVA   2,6*65*0,4*0,05=3,380 [A]  Celkem: A=3,380 [B]</t>
  </si>
  <si>
    <t>327325</t>
  </si>
  <si>
    <t>ZDI OPĚRNÉ, ZÁRUBNÍ, NÁBŘEŽNÍ ZE ŽELEZOVÉHO BETONU DO C30/37</t>
  </si>
  <si>
    <t>dle přílohy č. 2.005   60=60,000 [A]</t>
  </si>
  <si>
    <t>dle přílohy č. 2.006  OPĚRNÁ ZEĎ 85% z celkového monžství   8901,483*0,85/1000=7,566 [A]</t>
  </si>
  <si>
    <t>dle přílohy č.2.007  římsová zídka 1   1,256=1,256 [A]  dle přílohy č.2.007  římsová zídka 2  0,982=0,982 [B]  Celkem: A+B=2,238 [C]</t>
  </si>
  <si>
    <t>dle přílohy č. 2.009  (298,94+201,73+203,13+578,29+200,33+115,67+196,76)=1 794,850 [A]</t>
  </si>
  <si>
    <t>pod prefa zídky   (1,490+0,15+0,15)*(2,960+0,02+2,260+0,15)*0,1=0,965 [A]  pod podélné odvodnění   0,1*66,285=6,629 [B]  Celkem: A+B=7,594 [C]</t>
  </si>
  <si>
    <t>odláždění svahů   86*1,2*0,1=10,320 [A]</t>
  </si>
  <si>
    <t>odláždění vyústění odvodnění   86*1,2*1,15*4,44/1000=0,527 [A]</t>
  </si>
  <si>
    <t>457315</t>
  </si>
  <si>
    <t>VYROVNÁVACÍ A SPÁDOVÝ PROSTÝ BETON C30/37</t>
  </si>
  <si>
    <t>vyrovnávající vrstva pod zdi   0,06*1,460*66,285=5,807 [A]</t>
  </si>
  <si>
    <t>odláždění svahů na konci zdi   86*1,2*0,2=20,640 [A]</t>
  </si>
  <si>
    <t>SPÁROVÁNÍ V ROZSAHU 50%  2,6*65*0,5=84,500 [A]</t>
  </si>
  <si>
    <t>izolace   1X penetrační nátěr na opěrné zdi   3,1*66,285=205,484 [A]  zídky přechodové   (0,910+1,2)*(2,260+2,960)=11,014 [B]  2X ALN  zídky přechodové   (0,910+1,2)*(2,260+2,960)*2=22,028 [C]   Celkem: A+B+C=238,526 [D]</t>
  </si>
  <si>
    <t>izolace   opěrné zdi   3,1*66,285=205,484 [A]  Celkem: A=205,484 [B]</t>
  </si>
  <si>
    <t>měká ochrana   opěrné zdi   3,1*66,285=205,484 [A]  Celkem: A=205,484 [B]</t>
  </si>
  <si>
    <t>podélné odvodnění odvodnění   66,3=66,300 [A]  vyústění odvodnění   1,9*6=11,400 [B]  Celkem: A+B=77,700 [C]</t>
  </si>
  <si>
    <t>demontáž stávajícího zábradlí   66,285=66,285 [A]</t>
  </si>
  <si>
    <t>dilatace  1,01*14=14,140 [A]</t>
  </si>
  <si>
    <t>mezi prefa dílcy   0,02*0,04*2,1*14=0,024 [A]</t>
  </si>
  <si>
    <t>kruhový profil  2,1*14=29,400 [A]</t>
  </si>
  <si>
    <t>93841</t>
  </si>
  <si>
    <t>OČIŠTĚNÍ ZDIVA UMYTÍM VODOU</t>
  </si>
  <si>
    <t>omyti po otryskání   2,6*65=169,000 [A]</t>
  </si>
  <si>
    <t>OČIŠTĚNÍ ZDIVA   2,6*65=169,000 [A]</t>
  </si>
  <si>
    <t>96613A</t>
  </si>
  <si>
    <t>BOURÁNÍ KONSTRUKCÍ Z KAMENE NA MC - BEZ DOPRAVY</t>
  </si>
  <si>
    <t>ubourání stávající zdi na požadovanou úroveň  1,2*66,285=79,542 [A]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</si>
  <si>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</si>
  <si>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 xml:space="preserve">  SO 66-22-01</t>
  </si>
  <si>
    <t>Silniční nadjezd v ev. km 418,610</t>
  </si>
  <si>
    <t>SO 66-22-01</t>
  </si>
  <si>
    <t>029412</t>
  </si>
  <si>
    <t>OSTATNÍ POŽADAVKY - VYPRACOVÁNÍ MOSTNÍHO LISTU</t>
  </si>
  <si>
    <t>1=1,000 [A]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</si>
  <si>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</si>
  <si>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</si>
  <si>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</si>
  <si>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POPLATKY ZA LIKVIDACŮ ODPADŮ NEKONTAMINOVANÝCH - 17 05 04  VYTĚŽENÉ ZEMINY A HORNINY -  I. TŘÍDA TĚŽITELNOSTI</t>
  </si>
  <si>
    <t>z odkopu pro nový most  1810*2,0=3 620,000 [A]    Celkem: A=3 620,000 [B]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</si>
  <si>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</si>
  <si>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POPLATKY ZA LIKVIDACŮ ODPADŮ NEKONTAMINOVANÝCH - 17 01 01  BETON Z DEMOLIC OBJEKTŮ, ZÁKLADŮ TV</t>
  </si>
  <si>
    <t>z bourání stávajícího nadjezdu  ŽB  289,315*2,5=723,288 [A]</t>
  </si>
  <si>
    <t>POPLATKY ZA LIKVIDACŮ ODPADŮ NEKONTAMINOVANÝCH - 17 05 08  ŠTĚRK Z KOLEJIŠTĚ (ODPAD PO RECYKLACI)</t>
  </si>
  <si>
    <t>odstranění stávající komunikace  v předpolí   304,84*0,4*2,0=243,872 [B]</t>
  </si>
  <si>
    <t>105,176*0,07=7,362 [A]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</si>
  <si>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</si>
  <si>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POPLATKY ZA LIKVIDACŮ ODPADŮ NEBEZPEČNÝCH Z FRÉZOVÁNÍ A BOURÁNÍ ŽIVICE Z PŘÍMĚSÍ ASFALTU</t>
  </si>
  <si>
    <t>odstranění stávající komunikace  nad NK   89*0,2*2,0=35,600 [A]  v předpolí   304,84*0,2*2,0=121,936 [B]  Celkem: A+B=157,536 [C]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</si>
  <si>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</si>
  <si>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směr přístaviště  44*2=88,000 [A]  směr SIL II/261  46*2=92,000 [B]  Celkem: A+B=180,000 [C]</t>
  </si>
  <si>
    <t>11343</t>
  </si>
  <si>
    <t>ODSTRAN KRYTU ZPEVNĚNÝCH PLOCH S ASFALT POJIVEM VČET PODKLADU</t>
  </si>
  <si>
    <t>odstranění stávající komunikace  nad NK   89*0,2=17,800 [A]  v předpolí   304,84*0,6=182,904 [B]  Celkem: A+B=200,704 [C]</t>
  </si>
  <si>
    <t>121101</t>
  </si>
  <si>
    <t>SEJMUTÍ ORNICE NEBO LESNÍ PŮDY S ODVOZEM DO 1KM</t>
  </si>
  <si>
    <t>S odvozem na mezideponii pro uložení po dobu stavby</t>
  </si>
  <si>
    <t>směr přístaviště  44*2=88,000 [A]  směr SIL II/261  46*2=92,000 [B]  Celkem: A+B=180,000 [C]  ponecháno na místě do 1km ke zpětnému použití, přebytečný materiál bude odvezen na místo určené investore</t>
  </si>
  <si>
    <t>odkop pro základy a novou NK   směr přístaviště  93*10=930,000 [A]  směr SIL II/261  88*10=880,000 [B]  Celkem: A+B=1 810,000 [C]</t>
  </si>
  <si>
    <t>1810=1 810,000 [A]  Celkem: A=1 810,000 [B]</t>
  </si>
  <si>
    <t>přechodová oblast klín ŠD 0-32  směr přístaviště   16,186*8=129,488 [A]  směr SIL II/261  22,507*8=180,056 [B]  zásyp z vhodnou zeminou   směr přístaviště   42,77*9=384,930 [C]  26,4*9=237,600 [D]  směr SIL II/261  15,4*9=138,600 [E]  36*9=324,000 [F]  Celkem: A+B+C+D+E+F=1 394,674 [G]</t>
  </si>
  <si>
    <t>17581</t>
  </si>
  <si>
    <t>OBSYP POTRUBÍ A OBJEKTŮ Z NAKUPOVANÝCH MATERIÁLŮ</t>
  </si>
  <si>
    <t>pod izolaci a nad ní za opěrami ŠP 0-16  směr přístaviště   2,975*9*2=53,550 [A]  směr SIL II/261  1,630*9*2=29,340 [B]  ochranný obsyp za opěrou Stěrk 16-32  1,3*9=11,700 [C]  0,5*9=4,500 [D]  Celkem: A+B+C+D=99,090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</si>
  <si>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</si>
  <si>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ornice zpět   směr přístaviště  44*2=88,000 [A]  směr SIL II/261  46*2=92,000 [B]  Celkem: A+B=180,000 [C]</t>
  </si>
  <si>
    <t>21331</t>
  </si>
  <si>
    <t>DRENÁŽNÍ VRSTVY Z BETONU MEZEROVITÉHO (DRENÁŽNÍHO)</t>
  </si>
  <si>
    <t>obetonování příčného odvodnění   0,4*0,4*7,7*2=2,464 [A]  AKTUALIZACE</t>
  </si>
  <si>
    <t>Položka zahrnuje:  
- dodávku předepsaného materiálu pro drenážní vrstvu, včetně mimostaveništní a vnitrostaveništní dopravy  
- provedení drenážní vrstvy předepsaných rozměrů a předepsaného tvaru</t>
  </si>
  <si>
    <t>21452</t>
  </si>
  <si>
    <t>SANAČNÍ VRSTVY Z KAMENIVA DRCENÉHO</t>
  </si>
  <si>
    <t>sanace podloží polštář ŠD 0-63 mm  směr přístaviště   9,4*9=84,600 [A]  směr SIL II/261  4,770*9=42,930 [B]  Celkem: A+B=127,530 [C]</t>
  </si>
  <si>
    <t>22694</t>
  </si>
  <si>
    <t>ZÁPOROVÉ PAŽENÍ Z KOVU DOČASNÉ</t>
  </si>
  <si>
    <t>HEB záporové pažení   6*36*33,7/1000=7,279 [A]  PŘEVÁZKA U200  2*17*25,3/1000*2=1,720 [B]  táhlo   10,5*2,47*5/1000=0,130 [C]  Celkem: A+B+C=9,129 [D]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</si>
  <si>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</si>
  <si>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</si>
  <si>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</si>
  <si>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výdřeva záporového pažení  2,3*17*2=78,200 [A]</t>
  </si>
  <si>
    <t>položka zahrnuje osazení pažin bez ohledu na druh, jejich opotřebení a jejich odstranění</t>
  </si>
  <si>
    <t>264715</t>
  </si>
  <si>
    <t>VRTY PRO PILOTY TŘ I A II D DO 300MM</t>
  </si>
  <si>
    <t>pro HEB záporové pažení   6*36=216,000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</si>
  <si>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</si>
  <si>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prahy dlažeb   0,5*0,7*0,5*4=0,700 [A]</t>
  </si>
  <si>
    <t>dle přílohy 2.010  základové prahy pro stojky rámu   68,9=68,900 [A]  dle přílohy 2.012  dilatační celky  115,5=115,500 [B]  Celkem: A+B=184,400 [C]</t>
  </si>
  <si>
    <t>odhad 150 kg/m3   184,4*150/1000=27,660 [A]</t>
  </si>
  <si>
    <t>Včetně kotevních přípravků</t>
  </si>
  <si>
    <t>dle přílohy č. 2.00  zleva   27,4=27,400 [A]  zprava   11,40=11,400 [B]  Celkem: A+B=38,800 [C]</t>
  </si>
  <si>
    <t>římsy   levá římsa   3994,00/1000=3,994 [A]  pravá římsa   1472,0/1000=1,472 [B]  Celkem: A+B=5,466 [C]</t>
  </si>
  <si>
    <t>dilatační celky dle přílohy 2.012  112,9=112,900 [A]</t>
  </si>
  <si>
    <t>Výztuž zdí - dilatační celek 1   7583,00/1000=7,583 [A]  Výztuž zdí - dilatační celky 2  2260,44/1000=2,260 [B]  Výztuž zdí - dilatační celky 3  1263,04/1000=1,263 [C]  Výztuž zdí - dilatační celky 4  829,97/1000=0,830 [D]  Výztuž zdí - dilatační celky 5  8605/1000=8,605 [E]  smykové trny   18,5/1000=0,019 [F]  Celkem: A+B+C+D+E+F=20,560 [G]</t>
  </si>
  <si>
    <t>389325</t>
  </si>
  <si>
    <t>MOSTNÍ RÁMOVÉ KONSTRUKCE ZE ŽELEZOBETONU C30/37</t>
  </si>
  <si>
    <t>rámová konstrukce dle přílohy č. 2.010  256,80=256,800 [A]</t>
  </si>
  <si>
    <t>389365</t>
  </si>
  <si>
    <t>VÝZTUŽ MOSTNÍ RÁMOVÉ KONSTRUKCE Z OCELI 10505, B500B</t>
  </si>
  <si>
    <t>Výztuž NK   (35648+51)/1000=35,699 [A]</t>
  </si>
  <si>
    <t>42417BR</t>
  </si>
  <si>
    <t>MOSTNÍ NOSNÍKY Z OCELI S 355</t>
  </si>
  <si>
    <t>Včetně zpracování VTD</t>
  </si>
  <si>
    <t>včetně spojovacího materiálu a PKO  27655/1000=27,655 [A]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</si>
  <si>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</si>
  <si>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dle přílohy č. 2.010  16,5=16,500 [A]  dle přílohy č. 2.012  35,7=35,700 [B]  kolem základů a cástí opěr   směr přístaviště   8,4*7,7=64,680 [C]  směr silnice II/261  8,1*7,7=62,370 [D]  Celkem: A+B+C+D=179,250 [E]</t>
  </si>
  <si>
    <t>pod dlažbu  opevnění opěrné zdi   6,7*1,2*0,1=0,804 [A]  podél křídel   (14+17+15+11)*0,5*0,1=2,850 [B]  1*2*0,1*2=0,400 [C]  1,5*0,1=0,150 [D]  Celkem: A+B+C+D=4,204 [E]</t>
  </si>
  <si>
    <t>opevnění opěrné zdi   6,7*1,2*1,15*4,44/1000=0,041 [A]  podél křídel   (14+17+15+11)*0,5*1,15*4,44/1000=0,146 [B]  1*2*2*1,15*4,44/1000=0,020 [C]  1,5*0,2*1,15*4,44/1000=0,002 [D]  Celkem: A+B+C+D=0,209 [E]</t>
  </si>
  <si>
    <t>opevnění opěrné zdi   6,7*1,2*0,2=1,608 [A]  podél křídel   (14+17+15+11)*0,5*0,2=5,700 [B]  1*2*0,2*2=0,800 [C]  1,5*0,2=0,300 [D]  Celkem: A+B+C+D=8,408 [E]</t>
  </si>
  <si>
    <t>465923</t>
  </si>
  <si>
    <t>PŘEDLÁŽDĚNÍ DLAŽBY Z BETON DLAŽDIC</t>
  </si>
  <si>
    <t>napojení na stávající chodník   1,550*2,9=4,495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</si>
  <si>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</si>
  <si>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56332</t>
  </si>
  <si>
    <t>VOZOVKOVÉ VRSTVY ZE ŠTĚRKODRTI TL. DO 100MM</t>
  </si>
  <si>
    <t>pod chodníky   přístupový chodník směr přístav  33=33,000 [A]  směr silnice II/261  10=10,000 [B]  Celkem: A+B=43,000 [C]</t>
  </si>
  <si>
    <t>56333</t>
  </si>
  <si>
    <t>VOZOVKOVÉ VRSTVY ZE ŠTĚRKODRTI TL. DO 150MM</t>
  </si>
  <si>
    <t>dle přílohy č. 2.008  v předpolí šterkodrť 0/32  304,84=304,840 [A]  v předpolí šterkodrť 0/63  304,84=304,840 [B]  Celkem: A+B=609,680 [C]</t>
  </si>
  <si>
    <t>56933</t>
  </si>
  <si>
    <t>ZPEVNĚNÍ KRAJNIC ZE ŠTĚRKODRTI TL. DO 150MM</t>
  </si>
  <si>
    <t>23,1*0,3*2=13,860 [A]  14*0,3=4,200 [B]  8*0,3=2,400 [C]  Celkem: A+B+C=20,460 [D]</t>
  </si>
  <si>
    <t>- dodání kameniva předepsané kvality a zrnitosti  
- rozprostření a zhutnění vrstvy v předepsané tloušťce  
- zřízení vrstvy bez rozlišení šířky, pokládání vrstvy po etapách</t>
  </si>
  <si>
    <t>572121</t>
  </si>
  <si>
    <t>INFILTRAČNÍ POSTŘIK ASFALTOVÝ DO 1,0KG/M2</t>
  </si>
  <si>
    <t>dle přílohy č. 2.008  v předpolí   304,84=304,840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</si>
  <si>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</si>
  <si>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572211</t>
  </si>
  <si>
    <t>SPOJOVACÍ POSTŘIK Z ASFALTU DO 0,5KG/M2</t>
  </si>
  <si>
    <t>dle přílohy č. 2.008  nad NK   89=89,000 [A]  dle přílohy č. 2.008  v předpolí   304,84=304,840 [B]  Celkem: A+B=393,840 [C]</t>
  </si>
  <si>
    <t>574A34</t>
  </si>
  <si>
    <t>ASFALTOVÝ BETON PRO OBRUSNÉ VRSTVY ACO 11+, 11S TL. 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</si>
  <si>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</si>
  <si>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574A44</t>
  </si>
  <si>
    <t>ASFALTOVÝ BETON PRO OBRUSNÉ VRSTVY ACO 11+, 11S TL. 50MM</t>
  </si>
  <si>
    <t>dle přílohy č. 2.008  nad NK   89=89,000 [A]</t>
  </si>
  <si>
    <t>574C65</t>
  </si>
  <si>
    <t>ASFALTOVÝ BETON PRO LOŽNÍ VRSTVY ACL 16 TL. 70MM</t>
  </si>
  <si>
    <t>575C65</t>
  </si>
  <si>
    <t>LITÝ ASFALT MA IV (OCHRANA MOSTNÍ IZOLACE) 16 TL. 45MM</t>
  </si>
  <si>
    <t>na NK ochrana izolace  89=89,000 [A]</t>
  </si>
  <si>
    <t>48</t>
  </si>
  <si>
    <t>582611</t>
  </si>
  <si>
    <t>KRYTY Z BETON DLAŽDIC SE ZÁMKEM ŠEDÝCH TL 60MM DO LOŽE Z KAM</t>
  </si>
  <si>
    <t>přístupový chodník směr přístav  33=33,000 [A]  směr silnice II/261  10=10,000 [B]  Celkem: A+B=43,000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</si>
  <si>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</si>
  <si>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49</t>
  </si>
  <si>
    <t>702222</t>
  </si>
  <si>
    <t>KABELOVÁ CHRÁNIČKA ZEMNÍ UV STABILNÍ DN PŘES 100 DO 200 MM</t>
  </si>
  <si>
    <t>do říms  58*2=116,000 [A]  38*2=76,000 [B]  Celkem: A+B=192,000 [C]</t>
  </si>
  <si>
    <t>1. Položka obsahuje:  
 – přípravu podkladu pro osazení  
2. Položka neobsahuje:  
 X  
3. Způsob měření:  
Měří se metr délkový.</t>
  </si>
  <si>
    <t>50</t>
  </si>
  <si>
    <t>711111R</t>
  </si>
  <si>
    <t>IZOLACE BĚŽNÝCH KONSTRUKCÍ PENETRAČNÍM ADHEZNÍM NÁTĚREM NA BÁZI NÍZKOVISKÓZNÍCH PRYSKYŘIC</t>
  </si>
  <si>
    <t>stojky   8,2*7,5*2=123,000 [A]  29*4=116,000 [B]  dilatační celky   směr přístaviště   39*2=78,000 [C]  5,9*6=35,400 [D]  6,2*6,115=37,913 [E]  5,4*6,115=33,021 [F]  4,5*4,015=18,068 [G]  směr SIL II/261   40*2=80,000 [H]  5,9*6=35,400 [I]  Celkem: A+B+C+D+E+F+G+H+I=556,802 [J]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</si>
  <si>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</si>
  <si>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51</t>
  </si>
  <si>
    <t>711131</t>
  </si>
  <si>
    <t>IZOLACE BĚŽNÝCH KONSTRUKCÍ PROTI VOLNĚ STÉKAJÍCÍ VODĚ ASFALTOVÝMI NÁTĚRY</t>
  </si>
  <si>
    <t>základy   1XALP   2,5*7,5*2=37,500 [A]  3*7,5*2=45,000 [B]  1,5*(6,105+6,115+6,115+4,015)=33,525 [C]  1,5*6=9,000 [D]  1,5*5,78=8,670 [E]  1,5*6,155=9,233 [F]  2XALN  2,5*7,5*2*2=75,000 [G]  3*7,5*2*2=90,000 [H]  1,5*(6,105+6,115+6,115+4,015)*2=67,050 [I]  1,5*6*2=18,000 [J]  1,5*5,78*2=17,340 [K]  1,5*6,155*2=18,465 [L]  Celkem: A+B+C+D+E+F+G+H+I+J+K+L=428,783 [M]</t>
  </si>
  <si>
    <t>52</t>
  </si>
  <si>
    <t>711137</t>
  </si>
  <si>
    <t>IZOLACE BĚŽN KONSTR PROTI VOL STÉK VODĚ Z PE FÓLIÍ</t>
  </si>
  <si>
    <t>folie ve výbězích    směr přístaviště  23*7,7=177,100 [A]  směr SIL II/261  12,5*7,7=96,250 [B]  Celkem: A+B=273,350 [C]</t>
  </si>
  <si>
    <t>53</t>
  </si>
  <si>
    <t>54</t>
  </si>
  <si>
    <t>711452</t>
  </si>
  <si>
    <t>IZOLACE MOSTOVEK POD VOZOVKOU ASFALTOVÝMI PÁSY S PEČETÍCÍ VRSTVOU</t>
  </si>
  <si>
    <t>izolace NK  16,5*7,6=125,400 [A]</t>
  </si>
  <si>
    <t>55</t>
  </si>
  <si>
    <t>56</t>
  </si>
  <si>
    <t>745R001</t>
  </si>
  <si>
    <t>Úprava VO</t>
  </si>
  <si>
    <t>Úprava VO v rozsahu dle projektu   1=1,000 [A]</t>
  </si>
  <si>
    <t>57</t>
  </si>
  <si>
    <t>78387R</t>
  </si>
  <si>
    <t>R</t>
  </si>
  <si>
    <t>NÁTĚRY BETON PODLAHY  PROTISKLUZOVÝ S KŘEMIČÍTÝM PÍSKEM</t>
  </si>
  <si>
    <t>chodníky   1,4*65=91,000 [A]  Celkem: A=91,000 [B]</t>
  </si>
  <si>
    <t>58</t>
  </si>
  <si>
    <t>NAPOJENÍ ULIČNÍ VPUSTI   4,0=4,000 [A]</t>
  </si>
  <si>
    <t>59</t>
  </si>
  <si>
    <t>příčné odvodnění   7,71*2=15,420 [A]  Celkem: A=15,420 [B]</t>
  </si>
  <si>
    <t>60</t>
  </si>
  <si>
    <t>89712</t>
  </si>
  <si>
    <t>VPUSŤ KANALIZAČNÍ ULIČNÍ KOMPLETNÍ Z BETONOVÝCH DÍLCŮ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</si>
  <si>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</si>
  <si>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61</t>
  </si>
  <si>
    <t>Odstranění stávajícího zábradlí   na NK  36*2=72,000 [A]  schodiště   4*2=8,000 [B]  Celkem: A+B=80,000 [C]</t>
  </si>
  <si>
    <t>62</t>
  </si>
  <si>
    <t>9112B1R</t>
  </si>
  <si>
    <t>ZÁBRADLÍ MOSTNÍ SE SVISLOU VÝPLNÍ - DODÁVKA A MONTÁŽ</t>
  </si>
  <si>
    <t>Zábradlí včetně požadované PKO   pohled P2  38=38,000 [A]  pohled P3 a P1  53=53,000 [B]  Celkem: A+B=91,000 [C]</t>
  </si>
  <si>
    <t>položka zahrnuje:    
dodání zábradlí včetně předepsané povrchové úpravy    
kotvení sloupků, t.j. kotevní desky, šrouby z nerez oceli, vrty a zálivku, pokud zadávací dokumentace nestanoví jinak    
případné nivelační hmoty pod kotevní desky</t>
  </si>
  <si>
    <t>63</t>
  </si>
  <si>
    <t>9113A1</t>
  </si>
  <si>
    <t>SVODIDLO OCEL SILNIČ JEDNOSTR, ÚROVEŇ ZADRŽ N1, N2 - DODÁVKA A MONTÁŽ</t>
  </si>
  <si>
    <t>dle přílohy č. 2.008  nové svodidlo   20=20,000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</si>
  <si>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</si>
  <si>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64</t>
  </si>
  <si>
    <t>914A21</t>
  </si>
  <si>
    <t>EV ČÍSLO MOSTU OCEL S FÓLIÍ TŘ.1 DODÁVKA A MONTÁŽ</t>
  </si>
  <si>
    <t>letopočet   2=2,000 [A]</t>
  </si>
  <si>
    <t>položka zahrnuje:  
- dodávku a montáž značek v požadovaném provedení  
- sloupek značky včetně základu a nutných zemních prací</t>
  </si>
  <si>
    <t>65</t>
  </si>
  <si>
    <t>PRO CHODNÍKY   30+20+6=56,000 [A]  PRO DLAŽBY   4,0+2+2+3=11,000 [B]  pro kamenné dlažby   14+17+15+11=57,000 [C]  Celkem: A+B+C=124,000 [D]</t>
  </si>
  <si>
    <t>66</t>
  </si>
  <si>
    <t>917224</t>
  </si>
  <si>
    <t>SILNIČNÍ A CHODNÍKOVÉ OBRUBY Z BETONOVÝCH OBRUBNÍKŮ ŠÍŘ 150MM</t>
  </si>
  <si>
    <t>dle přílohy č. 2.008  u zeleně   33=33,000 [A]  napojení na silnici u svodidla   20=20,000 [B]  Celkem: A+B=53,000 [C]</t>
  </si>
  <si>
    <t>67</t>
  </si>
  <si>
    <t>919113</t>
  </si>
  <si>
    <t>ŘEZÁNÍ ASFALTOVÉHO KRYTU VOZOVEK TL DO 150MM</t>
  </si>
  <si>
    <t>napojení na silnici   směr SIL II/261  21,5=21,500 [A]  směr přístaviště  6=6,000 [B]  Celkem: A+B=27,500 [C]</t>
  </si>
  <si>
    <t>položka zahrnuje řezání vozovkové vrstvy v předepsané tloušťce, včetně spotřeby vody</t>
  </si>
  <si>
    <t>68</t>
  </si>
  <si>
    <t>dilatační celky    16*2=32,000 [A]  3,8+3,3+2,99=10,090 [B]  Celkem: A+B=42,090 [C]</t>
  </si>
  <si>
    <t>69</t>
  </si>
  <si>
    <t>dilatační celky    0,02*0,04*46,2*2=0,074 [A]  (17,4+15,5+14)*0,02*0,04=0,038 [B]  Celkem: A+B=0,112 [C]</t>
  </si>
  <si>
    <t>70</t>
  </si>
  <si>
    <t>dilatační celky    46,2*2=92,400 [A]  17,4+15,5+14=46,900 [B]  Celkem: A+B=139,300 [C]</t>
  </si>
  <si>
    <t>71</t>
  </si>
  <si>
    <t>932111</t>
  </si>
  <si>
    <t>PROTIDOTYKOVÉ ZÁBRANY ŠTÍTOVÉ - ZŘÍZENÍ S DODÁNÍM</t>
  </si>
  <si>
    <t>Vščetně PKO a výplně plexisklo a včetně zpracování VTD</t>
  </si>
  <si>
    <t>zábrana   14*1,8*2=50,400 [A]</t>
  </si>
  <si>
    <t>1. Položka obsahuje:  
 – veškerý materiál, výrobky a polotovary, včetně mimostaveništní a vnitrostaveništní dopravy (rovněž přesuny), včetně naložení a složení, zřízení zábrany, včetně případné protikorozní ochrany  
2. Položka neobsahuje:  
 X  
3. Způsob měření:  
Měří se plocha v metrech čtverečných.</t>
  </si>
  <si>
    <t>72</t>
  </si>
  <si>
    <t>966168</t>
  </si>
  <si>
    <t>BOURÁNÍ KONSTRUKCÍ ZE ŽELEZOBETONU S ODVOZEM DO 20KM</t>
  </si>
  <si>
    <t>bourání stávajícího nadjezdu   NK   3,687*25,810=95,161 [A]  pilíře  4,855*3,880*0,650*2=24,489 [B]  3,670*0,5*0,4*5*2=7,340 [C]  základy pilířů   1,650*1*5,855*2=19,322 [D]  Opěra ŽB  6,480*0,85*4,855=26,741 [E]  opěraŽB  7*4,855=33,985 [F]  Základ opěry ŽB  1,650*1,0*5,855*2=19,322 [G]  ŽB křídlo - včetně římsy   15*0,8*2=24,000 [H]  19,8*0,8*2=31,680 [I]  schodiště   7,275=7,275 [J]  Celkem: A+B+C+D+E+F+G+H+I+J=289,315 [K]</t>
  </si>
  <si>
    <t>73</t>
  </si>
  <si>
    <t>97817</t>
  </si>
  <si>
    <t>ODSTRANĚNÍ MOSTNÍ IZOLACE</t>
  </si>
  <si>
    <t>odstranění stávající izolace  4,330*24,290=105,176 [A]</t>
  </si>
  <si>
    <t>D.2.1.5</t>
  </si>
  <si>
    <t>Ostatní inženýrské objekty</t>
  </si>
  <si>
    <t xml:space="preserve">  SO 62-30-01</t>
  </si>
  <si>
    <t>Litoměřice d.n. - Velké Žernoseky, ochrana a přeložky kabelů CETIN</t>
  </si>
  <si>
    <t>SO 62-30-01</t>
  </si>
  <si>
    <t>02910</t>
  </si>
  <si>
    <t>OSTATNÍ POŽADAVKY - ZEMĚMĚŘIČSKÁ MĚŘENÍ</t>
  </si>
  <si>
    <t>výkaz výměr: předběžná cena dle předpokládaného rozsahu</t>
  </si>
  <si>
    <t>zahrnuje veškeré náklady spojené s objednatelem požadovanými pracemi,   
- pro stanovení orientační investorské ceny určete jednotkovou cenu jako 1% odhadované ceny stavby</t>
  </si>
  <si>
    <t>02944</t>
  </si>
  <si>
    <t>OSTAT POŽADAVKY - DOKUMENTACE SKUTEČ PROVEDENÍ V DIGIT FORMĚ</t>
  </si>
  <si>
    <t>výkaz výměr: předběžná cena dle předpokládaného rozsahu, vč. opravy kabelové knihy</t>
  </si>
  <si>
    <t>132731</t>
  </si>
  <si>
    <t>HLOUBENÍ RÝH ŠÍŘ DO 2M PAŽ I NEPAŽ TŘ. I, ODVOZ DO 1KM</t>
  </si>
  <si>
    <t>výkaz výměr 50m x 0,35 x 1,5</t>
  </si>
  <si>
    <t>PSV - montážní práce</t>
  </si>
  <si>
    <t>701002</t>
  </si>
  <si>
    <t>ZNAČKOVACÍ TYČ</t>
  </si>
  <si>
    <t>výkaz výměr na obou stranách křížení</t>
  </si>
  <si>
    <t>702111</t>
  </si>
  <si>
    <t>KABELOVÝ ŽLAB ZEMNÍ VČETNĚ KRYTU SVĚTLÉ ŠÍŘKY DO 120 MM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</si>
  <si>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</si>
  <si>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702232</t>
  </si>
  <si>
    <t>KABELOVÁ CHRÁNIČKA ZEMNÍ DĚLENÁ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</si>
  <si>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</si>
  <si>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</si>
  <si>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</si>
  <si>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</si>
  <si>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702323</t>
  </si>
  <si>
    <t>ZAKRYTÍ KABELŮ BETONOVOU DESKOU ŠÍŘKY PŘES 40 CM</t>
  </si>
  <si>
    <t>popis položky: ochrana tras v prostorech zařízení stavenišť a provizorních vjezdů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</si>
  <si>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</si>
  <si>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702902</t>
  </si>
  <si>
    <t>ZASYPÁNÍ KABELOVÉHO ŽLABU VRSTVOU Z PŘESÁTÉHO PÍSKU SVĚTLÉ ŠÍŘKY PŘES 120 DO 250 MM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</si>
  <si>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</si>
  <si>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742P17</t>
  </si>
  <si>
    <t>VYHLEDÁNÍ STÁVAJÍCÍHO KABELU (MĚŘENÍ, SONDA)</t>
  </si>
  <si>
    <t>1. Položka obsahuje:  
 – vyhledání stávajícího kabelu vn/nn v obvodu žel. stanice, na trati vč. výkopu sondy a veškerého příslušenství  
2. Položka neobsahuje:  
 X  
3. Způsob měření:  
Udává se počet kusů kompletní konstrukce nebo práce.</t>
  </si>
  <si>
    <t>75IJ12</t>
  </si>
  <si>
    <t>MĚŘENÍ JEDNOSMĚRNÉ NA SDĚLOVACÍM KABELU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</si>
  <si>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kusů, jeden kus odpovídá měřenému páru v kabelu.</t>
  </si>
  <si>
    <t>75IJ15</t>
  </si>
  <si>
    <t>MĚŘENÍ ÚTLUMU PŘESLECHU NA BLÍZKÉM KONCI NA MÍSTNÍM SDĚL. KABELU ZA 1 ČTYŘKU XN A 1 MĚŘENÝ ÚSEK</t>
  </si>
  <si>
    <t>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</si>
  <si>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</si>
  <si>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 xml:space="preserve">  SO 62-30-02</t>
  </si>
  <si>
    <t>Litoměřice d.n. - Velké Žernoseky, ochrana a přeložky kabelů ČEZ-TPS</t>
  </si>
  <si>
    <t>SO 62-30-02</t>
  </si>
  <si>
    <t>výkaz výměr 20m x 0,35 x 1,5</t>
  </si>
  <si>
    <t>75IJ21</t>
  </si>
  <si>
    <t>MĚŘENÍ ZKRÁCENÉ ZÁVĚREČNÉ DÁLKOVÉHO KABELU V OBOU SMĚRECH ZA PROVOZU</t>
  </si>
  <si>
    <t>ČTYŘKA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</si>
  <si>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čtyřek.</t>
  </si>
  <si>
    <t>75IJ23</t>
  </si>
  <si>
    <t>MĚŘENÍ ZÁVĚREČNÉ DÁLKOVÝCH KABELŮ V OBOU SMĚRECH V PLNÉM ROZSAHU BEZ PROVOZU</t>
  </si>
  <si>
    <t xml:space="preserve">  SO 62-30-06</t>
  </si>
  <si>
    <t>Litoměřice d.n. - Velké Žernoseky, ochrana a přeložky kabelů Správy železnic, OŘ SSZT</t>
  </si>
  <si>
    <t>SO 62-30-06</t>
  </si>
  <si>
    <t>74 Silnoproud</t>
  </si>
  <si>
    <t>13283</t>
  </si>
  <si>
    <t>HLOUBENÍ RÝH ŠÍŘ DO 2M PAŽ I NEPAŽ TŘ. II</t>
  </si>
  <si>
    <t>viz technická zpráva, situace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</si>
  <si>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</si>
  <si>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3730</t>
  </si>
  <si>
    <t>POMOC PRÁCE ZAJIŠŤ NEBO ZŘÍZ OCHRANU INŽENÝRSKÝCH SÍTÍ</t>
  </si>
  <si>
    <t>1. Položka zahrnuje:  
zahrnuje objednatelem povolené náklady na požadovaná zařízení zhotovitele  
2. Položka neobsahuje:  
 – zemní práce  
3. Způsob měření:  
Udává se počet kusů kompletní konstrukce nebo práce.</t>
  </si>
  <si>
    <t>58110</t>
  </si>
  <si>
    <t>CEMENTOBETONOVÝ KRYT JEDNOVRSTVÝ NEVYZTUŽENÝ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</si>
  <si>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</si>
  <si>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702313</t>
  </si>
  <si>
    <t>ZAKRYTÍ KABELŮ VÝSTRAŽNOU FÓLIÍ ŠÍŘKY PŘES 40 CM</t>
  </si>
  <si>
    <t>742P15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</si>
  <si>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</si>
  <si>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</si>
  <si>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75A161</t>
  </si>
  <si>
    <t>KABEL METALICKÝ SE STÍNĚNÍM PŘES 12 PÁRŮ - DODÁVKA</t>
  </si>
  <si>
    <t>KMPÁR</t>
  </si>
  <si>
    <t>1. Položka obsahuje:  
 – dodání kabelů podle typu od výrobců včetně mimostaveništní dopravy  
2. Položka neobsahuje:  
 X  
3. Způsob měření:  
Měří se n-násobky páru vodičů na kilometr.</t>
  </si>
  <si>
    <t>75A332</t>
  </si>
  <si>
    <t>SPOJKA ROVNÁ PRO PLASTOVÉ KABELY SE STÍNĚNÍM S JÁDRY O PRŮMĚRU 1 MM2 PŘES 12 PÁRŮ</t>
  </si>
  <si>
    <t>1. Položka obsahuje:  
 – dodávku spojky  
 – úplná montáž plastové spojky, příprava spojovacího přípravku, spojení žil kabelu, kontrola správnosti spojení žil, vysušení, zajištění přívodu el. energie, zatavení konců kabelu a svaření středu spojky  
 – veškeré potřebné mechanizmy, jejich obsluhu a pořízení všech potřebných materiálů i vlastní spojky, přesun hmot  
2. Položka neobsahuje:  
 X  
3. Způsob měření:  
Udává se počet kusů kompletní konstrukce nebo práce.</t>
  </si>
  <si>
    <t>74 Revize, zkoušky, měření a technická pomoc</t>
  </si>
  <si>
    <t>747211</t>
  </si>
  <si>
    <t>CELKOVÁ PROHLÍDKA, ZKOUŠENÍ, MĚŘENÍ A VYHOTOVENÍ VÝCHOZÍ REVIZNÍ ZPRÁVY, PRO OBJEM IN DO 100 TIS. KČ</t>
  </si>
  <si>
    <t>viz technická zpráva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</si>
  <si>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</si>
  <si>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 xml:space="preserve">  SO 62-30-07</t>
  </si>
  <si>
    <t>Litoměřice d.n. - Velké Žernoseky, přemístění trafostanice 6kV Správy železnic, OŘ SEE</t>
  </si>
  <si>
    <t>SO 62-30-07</t>
  </si>
  <si>
    <t>13183</t>
  </si>
  <si>
    <t>HLOUBENÍ JAM ZAPAŽ I NEPAŽ TŘ II</t>
  </si>
  <si>
    <t>742543</t>
  </si>
  <si>
    <t>KABEL VN - JEDNOŽÍLOVÝ, 6-CHBU OD 185 DO 300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</si>
  <si>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</si>
  <si>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742813</t>
  </si>
  <si>
    <t>KABELOVÁ SPOJKA VN, SADA TŘÍ ŽIL NEBO TŘÍŽÍLOVÁ PRO KABELY DO 6 KV OD 185 DO 300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</si>
  <si>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</si>
  <si>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742D13</t>
  </si>
  <si>
    <t>KABELOVÁ KONCOVKA VN VENKOVNÍ, SADA TŘÍ ŽIL NEBO TŘÍŽÍLOVÁ PRO KABELY DO 6 KV OD 185 DO 300 MM2</t>
  </si>
  <si>
    <t>R00001</t>
  </si>
  <si>
    <t>PŘEMÍSTĚNÍ SKŘÍNĚ 6KV VČETNĚ TECHNOLOGIE A UZEMNĚNÍ</t>
  </si>
  <si>
    <t>1. Položka obsahuje:  
 – veškerý podružný, pomocný, spojovací a upevňovací materiál, veškerou vnitřní přípravu pro osazení přístrojů, kompletní betonový základ  
 – technický popis viz. projektová dokumentace  
 – předepsané zkoušky, revize a atesty  
2. Položka neobsahuje:  
 – zemní práce, vnější uzemnění, transformátor, odpojovač  
3. Způsob měření:  
Udává se počet kusů kompletní konstrukce nebo práce.</t>
  </si>
  <si>
    <t>747212</t>
  </si>
  <si>
    <t>CELKOVÁ PROHLÍDKA, ZKOUŠENÍ, MĚŘENÍ A VYHOTOVENÍ VÝCHOZÍ REVIZNÍ ZPRÁVY, PRO OBJEM IN PŘES 100 DO 500 TIS. KČ</t>
  </si>
  <si>
    <t>747531</t>
  </si>
  <si>
    <t>ZKOUŠKY VODIČŮ A KABELŮ VN ZVÝŠENÝM NAPĚTÍM DO 35 KV</t>
  </si>
  <si>
    <t>1. Položka obsahuje:  
 – cenu za provedení měření kabelu/ vodiče vč. vyhotovení protokolu  
2. Položka neobsahuje:  
 X  
3. Způsob měření:  
Udává se počet kusů kompletní konstrukce nebo práce.</t>
  </si>
  <si>
    <t>D.2.1.9</t>
  </si>
  <si>
    <t>Kabelovody, kolektory</t>
  </si>
  <si>
    <t xml:space="preserve">  SO 62-60-01</t>
  </si>
  <si>
    <t>Litoměřice d.n. - Velké Žernoseky, kabelovod v km 408,190 - 408,989</t>
  </si>
  <si>
    <t>SO 62-60-01</t>
  </si>
  <si>
    <t>Realizační dokumentace kabelovodu   Plastových multikanálů a kabelových komor   + Kabelových žlabů podle říms s konzolkami       1=1,000 [A]</t>
  </si>
  <si>
    <t>(542,972+57,071-0,5*408,152)*2,0=791,934 [A]</t>
  </si>
  <si>
    <t>66,548*2,1=139,751 [A]</t>
  </si>
  <si>
    <t>Bourání železobetonu (pro možnost osazení kabelových žlabů u mostu ev. km 408,294)  2*0,23*0,7*2,5=0,805 [A]</t>
  </si>
  <si>
    <t>Vybourání kamenné dlažby v betonovém loži (pro možnost osazení kabelových žlabů u mostu ev. km 408,542 a ev. km 408,792)  2*0,6*0,2*0,8+0,5*0,7*0,45*0,8*2,8=0,545 [A]</t>
  </si>
  <si>
    <t>11317</t>
  </si>
  <si>
    <t>ODSTRAN KRYTU ZPEVNĚNÝCH PLOCH Z DLAŽEB KOSTEK</t>
  </si>
  <si>
    <t>Vybourání kamenné dlažby v betonovém loži (pro možnost osazení kabelových žlabů u mostu ev. km 408,542 a ev. km 408,792)  2*0,6*0,2*0,8+0,5*0,7*0,45*0,8=0,318 [A]</t>
  </si>
  <si>
    <t>11334</t>
  </si>
  <si>
    <t>ODSTRANĚNÍ PODKLADU ZPEVNĚNÝCH PLOCH S CEMENT POJIVEM</t>
  </si>
  <si>
    <t>Vybourání stávající sanační vrstvy tl. 0,3 m (zeminy stabilizované cementem) - jako méně pevný beton (odvoz na skládku)  0,3*0,5*428,0+0,3*0,2*25,0+0,3*0,15*1,45*13=66,548 [A]</t>
  </si>
  <si>
    <t>13273A</t>
  </si>
  <si>
    <t>HLOUBENÍ RÝH ŠÍŘ DO 2M PAŽ I NEPAŽ TŘ. I - BEZ DOPRAVY</t>
  </si>
  <si>
    <t>Výkopy rýh (pažené jednostranně) v zemním tělese  0,95*1,25*118,0+1,3*0,95*19,0+0,95*1,05*428,0+0,95*0,8*25,0=609,520 [A]  Odečet - bouraná sanační vrstva  66,548*-1=-66,548 [B]  Výkopy rýh v kolejovém loži  0,55*0,8*104,0+0,7*1,2*8,0=52,480 [C]   Výkopy jam a jejich zpětné zásypy - kontrolní sondy na kabelové trase   15*0,8*0,5*1,2=7,200 [D]  Celkem: A+B+C+D=602,652 [E]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</si>
  <si>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</si>
  <si>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13383</t>
  </si>
  <si>
    <t>HLOUBENÍ ŠACHET ZAPAŽ I NEPAŽ TŘ. II</t>
  </si>
  <si>
    <t>Výkopy šachet (jam) pažené v zemním tělese  1,1*1,75*1,35*17+ 1,0*1,15*1,35*1+1,4*2,0*1,35*3=57,071 [A]</t>
  </si>
  <si>
    <t>Zhutněné zásypy rýh 50 % zemina zpět   (609,52+57,071-103,007-5,588-71,944-3,304-74,596)*0,5=204,076 [A]  Celkem: A=204,076 [B]</t>
  </si>
  <si>
    <t>Zhutněné zásypy rýh 50 % nakoupeného štěrkopísku  0-32  (609,52+57,071-103,007-5,588-71,944-3,304-74,596)*0,5 =204,076 [A]  Celkem: A=204,076 [B]</t>
  </si>
  <si>
    <t>317325R</t>
  </si>
  <si>
    <t>Dobetonování křídel vč. říms beton C 30/37 - XC4, XF3 včetně kotvení 16 kusů profil 10mm - dl. 300mm včetně vrtů  0,322-0,7*(0,23*0,17+0,17*0,17)=0,274 [A]</t>
  </si>
  <si>
    <t>položka zahrnuje:   
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</si>
  <si>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Výztuž dobetonování křídel vč. říms       0,04*0,274*7,85=0,086 [A]</t>
  </si>
  <si>
    <t>38823A</t>
  </si>
  <si>
    <t>KABELOVOD Z MULTIKANÁLŮ ŠESTIOTVOROVÝCH STANDARDNÍCH</t>
  </si>
  <si>
    <t>Multikanál plastový 6-i otvorový (HDPE)      687,26=687,260 [A]</t>
  </si>
  <si>
    <t>Položka zahrnuje veškerý materiál, výrobky a polotovary, včetně mimostaveništní a vnitrostaveništní dopravy (rovněž přesuny), včetně naložení a složení, případně s uložením.</t>
  </si>
  <si>
    <t>38824A</t>
  </si>
  <si>
    <t>KABELOVOD Z MULTIKANÁLŮ DEVÍTIOTVOROVÝCH STANDARDNÍCH</t>
  </si>
  <si>
    <t>Multikanál plastový 9-i otvorový (HDPE)    574,25=574,250 [A]</t>
  </si>
  <si>
    <t>451311</t>
  </si>
  <si>
    <t>PODKL A VÝPLŇ VRSTVY Z PROST BET DO C8/10</t>
  </si>
  <si>
    <t>Doplnění sanační vrstvy železničního spodku - beton C 8/10 - X0 (hlazený povrch)  podél multikanálu  0,3*0,5*(428,0+25,0)=67,950 [A]   na horní ploše multikanálu   0,35*0,03*(428,0+25,0-1,45*13)=4,559 [B]  odečet menší šířky u kabelových komor  -0,3*0,1*1,45*13=-0,566 [C]     Celkem: A+B+C=71,943 [D]</t>
  </si>
  <si>
    <t>Podkladní beton C 12/15 - X0  pod kabelové komory  (17*1,15*0,81+1*0,85*0,68+3*1,7*1,1)*0,15=3,304 [A]</t>
  </si>
  <si>
    <t>45157</t>
  </si>
  <si>
    <t>PODKLADNÍ A VÝPLŇOVÉ VRSTVY Z KAMENIVA TĚŽENÉHO</t>
  </si>
  <si>
    <t>Podsyp z písku - pod kabelovody (tl. 100 mm)  (0,8*554,8+0,4*554,8+1,3*19,45+0,75*19,1+0,35*104,3+0,47*8,7)*0,1=74,596 [A]</t>
  </si>
  <si>
    <t>Rozebrání dlažby na svahu z betonových vegetačních tvárnic  0,8*149=119,200 [A]</t>
  </si>
  <si>
    <t>Zásypy rýh v kolejovém loži  52,48-6,781=45,699 [A]</t>
  </si>
  <si>
    <t>Zpětné doplnění odkopaného kolejového lože     44=44,000 [A]</t>
  </si>
  <si>
    <t>631451</t>
  </si>
  <si>
    <t>CEMENTOVÝ POTĚR TL DO 40MM BEZ VLOŽKY</t>
  </si>
  <si>
    <t>Vyrovnávací cementový potěr C30 tl. 30 mm   (pod kabelové žlaby na ubourané dlažbě)  3*0,6*0,8=1,440 [A]</t>
  </si>
  <si>
    <t>položka zahrnuje:  
- dodávku veškerého materiálu potřebného pro předepsanou úpravu v předepsané kvalitě  
- nutné vyspravení podkladu, případně zatření spar  
- položení vrstvy v předepsané tloušťce  
- potřebná lešení a podpěrné konstrukce</t>
  </si>
  <si>
    <t>702112</t>
  </si>
  <si>
    <t>KABELOVÝ ŽLAB ZEMNÍ VČETNĚ KRYTU SVĚTLÉ ŠÍŘKY PŘES 120 DO 250 MM</t>
  </si>
  <si>
    <t>Kabelové žlaby plastové silnostěnné KŽ 13   Most ev. km 408,294       26,7=26,700 [A]  Most ev. km 408,542        19,3=19,300 [B]  Most ev. km 408,792 + navazující opěrná zeď   92,1=92,100 [C]  Kabelové žlaby plastové silnostěnné KŽ 20 (vnitřní rozměr 200 x 130 mm)       Most ev. km 408,294      2*26,74=53,480 [D]  Most ev. km 408,542       19,3=19,300 [E]  Most ev. km 408,792 + navazující opěrná zeď      92,1=92,100 [F]  Celkem: A+B+C+D+E+F=302,980 [G]</t>
  </si>
  <si>
    <t>75ID21</t>
  </si>
  <si>
    <t>PLASTOVÁ ZEMNÍ KOMORA PRO ULOŽENÍ SPOJKY</t>
  </si>
  <si>
    <t>Kabelové komory plastové z HDPE s poklopy (víky) z HDPE s únosností pro pěší (třída zatížitelnosti A 15), odvodnění dna trubkami PE DN 40  785 x 445 mm, výška 1200 mm   17=17,000 [A]  475 x 310 mm, výška 1200 mm   1=1,000 [B]  1290 x 690 mm, výška 1200 mm   3=3,000 [C]  Celkem: A+B+C=21,000 [D]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</si>
  <si>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</si>
  <si>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75ID2X</t>
  </si>
  <si>
    <t>PLASTOVÁ ZEMNÍ KOMORA PRO ULOŽENÍ SPOJKY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</si>
  <si>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</si>
  <si>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75R001</t>
  </si>
  <si>
    <t>PŘEMÍSTĚNÍ KABELOVÉ TRASY</t>
  </si>
  <si>
    <t>Přemístění kabelové trasy - 3 kabely  OŘ Ústí n.L. - SSZT  dočasné + konečné vč. lože a výstražného překrytí  203=203,000 [A]</t>
  </si>
  <si>
    <t>1. Položka obsahuje: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Práce specifikovaného se měří délce kabelizace udané v metrech.</t>
  </si>
  <si>
    <t>899521</t>
  </si>
  <si>
    <t>OBETONOVÁNÍ POTRUBÍ Z PROSTÉHO BETONU DO C8/10</t>
  </si>
  <si>
    <t>Obetonování kabelových komor beton C 8/10 - X0 (sypaný beton)  17*0,15*0,5*(2*1,15+2*0,51) + 1*0,15*0,5*(2*0,85+2*0,68) + 3*0,15*0,5*(2*1,7+2*0,8)=5,588 [A]</t>
  </si>
  <si>
    <t>919148</t>
  </si>
  <si>
    <t>ŘEZÁNÍ ŽELEZOBETONOVÝCH KONSTRUKCÍ TL DO 500MM</t>
  </si>
  <si>
    <t>Vyříznutí železobetonu (pro čisté vybourání bez výlomů u mostu ev. km 408,294)  2*1,1=2,200 [A]</t>
  </si>
  <si>
    <t>925110R</t>
  </si>
  <si>
    <t>Zřízení drážních stezek</t>
  </si>
  <si>
    <t>Drážní stezka ze štěrkodrti fr. 4-16 mm  tl. 50 mm  0,55*450=247,500 [A]</t>
  </si>
  <si>
    <t>"1. Položka obsahuje:   
 - kompletní provedení konstrukce s dodáním materiálu   
 - urovnání povrchu do předepsaného tvaru, případně i ruční hutnění a výplň nerovností a prohlubní   
 - zhutnění na předepsanou míru bez ohledu na způsob provádění   
 - příplatky za ztížené podmínky vyskytující se při zřízení drážních stezek, např. za překážky na straně koleje ap.   
3. Způsob měření:   
Měří se průřezová plocha ve dvou příčných profilech a násobí se vzdáleností mezi těmito profily."</t>
  </si>
  <si>
    <t>Dilatace z extrudovaného polystyrénu tl. 20 mm (podložení kabelových žlabů na dlažbě a obalení v prostupu betonem u mostů)  0,6*0,8+0,4*0,6+0,72*0,8+0,84*0,8+0,25*0,8=2,168 [A]</t>
  </si>
  <si>
    <t>Výplň dilatačních spár trvale pružným tmelem (lícová strana prostupu kabelových žlabů křídly mostu ev. km 408,294)  (0,4+0,72+0,84+0,25 )*0,2*0,03=0,013 [A]</t>
  </si>
  <si>
    <t>936502R</t>
  </si>
  <si>
    <t>DROBNÉ DOPLŇK KONSTR KOVOVÉ POZINK</t>
  </si>
  <si>
    <t>Nosné konzolky žlabů (ocel s protikorozní ochranou)   6,0*27+3,0*20+3*92=498,000 [A]</t>
  </si>
  <si>
    <t>položka zahrnuje:   
- dílenská dokumentace, včetně technologického předpisu spojování   
- dodání  materiálu  v požadované kvalitě a výroba konstrukce i dílenská (včetně  pomůcek,  přípravků a prostředků pro výrobu) bez ohledu na náročnost a její hmotnost, dílenská montáž   
- dodání spojovacího materiálu   
- zřízení  montážních  a  dilatačních  spojů,  spar, včetně potřebných úprav, vložek, opracování, očištění a ošetření   
- podpěr. konstr. a lešení všech druhů pro montáž konstrukcí i doplňkových, včetně požadovaných otvorů, ochranných a bezpečnostních opatření a základů pro tyto konstrukce a lešení   
- jakákoliv doprava a manipulace dílců  a  montážních  sestav,  včetně  dopravy konstrukce z výrobny na stavbu   
- montáž konstrukce na staveništi, včetně montážních prostředků a pomůcek a zednických výpomocí   
- výplň, těsnění a tmelení spar a spojů   
- čištění konstrukce a odstranění všech vrubů (vrypy, otlačeniny a pod.)   
- všechny druhy ocelového kotvení   
- dílenskou přejímku a montážní prohlídku, včetně požadovaných dokladů   
- zřízení kotevních otvorů nebo jam, nejsou-li částí jiné konstrukce, jejich úpravy, očištění a ošetření   
- osazení kotvení nebo přímo částí konstrukce do podpůrné konstrukce nebo do zeminy   
- výplň kotevních otvorů  (příp.  podlití  patních  desek)  maltou,  betonem  nebo  jinou speciální hmotou, vyplnění jam zeminou   
- předepsanou protikorozní ochranu a nátěry konstrukcí   
- osazení měřících zařízení a úpravy pro ně   
- ochranná opatření před účinky bludných proudů</t>
  </si>
  <si>
    <t>Odkopání kolejového lože  - pažené (pro možnost výkopu pro kabelovod v zemním tělese - na okraji pláně)   0,5*0,5*0,4*440,0=44,000 [A]</t>
  </si>
  <si>
    <t>96716</t>
  </si>
  <si>
    <t>VYBOURÁNÍ ČÁSTÍ KONSTRUKCÍ ŽELEZOBET</t>
  </si>
  <si>
    <t>Bourání železobetonu (pro možnost osazení kabelových žlabů u mostu ev. km 408,294)  2*0,23*0,7=0,322 [A]</t>
  </si>
  <si>
    <t>D.2.3.1</t>
  </si>
  <si>
    <t>Trakční vedení</t>
  </si>
  <si>
    <t xml:space="preserve">  SO 62-81-01</t>
  </si>
  <si>
    <t>Litoměřice d.n. - Velké Žernoseky trakční vedení v km 408,190 - 408,989</t>
  </si>
  <si>
    <t>SO 62-81-01</t>
  </si>
  <si>
    <t>74A Základy TV</t>
  </si>
  <si>
    <t>74A110</t>
  </si>
  <si>
    <t>ZÁKLAD TV HLOUBENÝ V JAKÉKOLIV TŘÍDĚ ZEMINY</t>
  </si>
  <si>
    <t>viz výkaz základů</t>
  </si>
  <si>
    <t>1. Položka obsahuje:  
 – zemní práce pro montáž výkopu včetně bourání zpevněných ploch, dlažby a pod., uvedení narušeného okolí do původního stavu a naložení výkopku  
 – úpravy spojené s uvolněním prostoru pro výkop např. demontáž a montáž oplocení, zajištění výkopu před zaplavením povrchovou vodou, pažení výkopu  
 – dodávku, dopravu, montáž, pronájem mechanizmů a demontáž bednění  
 – dodávku, dopravu a montáž svorníkového koše, technologické výztuže, kovaných svorníků aj.  
 – případně provedení dutiny pro upevnění stožáru TV  
 – dodávku, dopravu a uložení betonové směsi včetně všech technologických opatření spojené s realizací základu podle TKP  
2. Položka neobsahuje:  
 – přídavnou výztuž, svorníky, koše  
 – odvoz výkopku (viz pol. 74A150)  
 – poplatek za likvidaci odpadů (viz SSD 0)  
3. Způsob měření:  
Měří se metry kubické uložené betonové směsi.</t>
  </si>
  <si>
    <t>74A150</t>
  </si>
  <si>
    <t>ODVOZ ZEMINY Z VÝKOPU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</si>
  <si>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  
3. Způsob měření:  
Výměra je součtem součinů metrů krychlových vytěženého v rostlém (původním) stavu nebo vybouraného materiálu a jednotlivých vzdáleností v kilometrech.</t>
  </si>
  <si>
    <t>74A310</t>
  </si>
  <si>
    <t>PŘÍDAVNÁ VÝZTUŽ PRO ZÁKLAD TV</t>
  </si>
  <si>
    <t>viz stavební tabulka</t>
  </si>
  <si>
    <t>1. Položka obsahuje:  
 –  montáž, materiál a dovoz kompletní ocelové výztuže základu TV (vč. technologické)  
2. Položka neobsahuje:  
 X  
3. Způsob měření:  
Udává se počet kusů kompletní konstrukce nebo práce.</t>
  </si>
  <si>
    <t>74A320</t>
  </si>
  <si>
    <t>KOVANÝ SVORNÍK PRO ZÁKLAD TV</t>
  </si>
  <si>
    <t>1. Položka obsahuje:  
 –  montáž, materiál, dovoz a protikorozní ošetření kovaného svorníku pro základ TV  
2. Položka neobsahuje:  
 X  
3. Způsob měření:  
Udává se počet kusů kompletní konstrukce nebo práce.</t>
  </si>
  <si>
    <t>74A330</t>
  </si>
  <si>
    <t>SVORNÍKOVÝ KOŠ PRO ZÁKLAD TV</t>
  </si>
  <si>
    <t>1. Položka obsahuje:  
 –  montáž, materiál, dovoz a protikorozní ošetření svorníkového koše pro základ TV  
2. Položka neobsahuje:  
 X  
3. Způsob měření:  
Udává se počet kusů kompletní konstrukce nebo práce.</t>
  </si>
  <si>
    <t>74A340</t>
  </si>
  <si>
    <t>KOTEVNÍ SLOUPEK PRO ZÁKLAD TV</t>
  </si>
  <si>
    <t>1. Položka obsahuje:  
 – materiál, montáž a dopravné za kotevní sloupek  
2. Položka neobsahuje:  
 X  
3. Způsob měření:  
Udává se počet kusů kompletní konstrukce nebo práce.</t>
  </si>
  <si>
    <t>74A450</t>
  </si>
  <si>
    <t>ÚPRAVA KABELŮ U ZÁKLADU TV</t>
  </si>
  <si>
    <t>odborný odhad</t>
  </si>
  <si>
    <t>1. Položka obsahuje: montáž a materiál   
 – ruční výkop v průměrné hloubce 80 cm a šířce 50 cm délky 30m  
 – pažení nebo zajištění výkopu v nezbytném rozsahu  
 – případné čerpání vody  
 – úpravu kabelové trasy včetně ověření polohy  
2. Položka neobsahuje:  
 X  
3. Způsob měření:  
Udává se počet kusů kompletní konstrukce nebo práce pro jeden základ.</t>
  </si>
  <si>
    <t>74AF11</t>
  </si>
  <si>
    <t>TAŽNÉ HNACÍ VOZIDLO K PRACOVNÍM SOUPRAVÁM (PRO ZÁKLADY - MONTÁŽ)</t>
  </si>
  <si>
    <t>1. Položka obsahuje:  
 – kolejové mechanizmy pro výstavbu základů podpěr trakčního vedení  
 – dopravu kolejových mechanismů z mateřského depa do prostoru stavby a zpět  
2. Položka neobsahuje:  
 X  
3. Způsob měření:  
Udává se čas v hodinách bez pohotovostních stavů vozidla.</t>
  </si>
  <si>
    <t>74B Stožáry TV</t>
  </si>
  <si>
    <t>74B211</t>
  </si>
  <si>
    <t>STOŽÁR TV OCELOVÝ TRUBKOVÝ JEDNODUCHÝ NA SVORNÍKY, TYPU TS168 NEBO TSI168, DÉLKY DO 10 M VČETNĚ</t>
  </si>
  <si>
    <t>viz výkaz stožárů</t>
  </si>
  <si>
    <t>1. Položka obsahuje:  
 – montáž, materiál a dopravné stožáru typového provedení  
 – protikorozní ošetření stožáru dle TKP  
 – konečnou regulaci stožáru po jeho zatížení  
2. Položka neobsahuje:  
 – základovou konstrukci  
3. Způsob měření:  
Udává se počet kusů trakčních podpěr.</t>
  </si>
  <si>
    <t>74B603</t>
  </si>
  <si>
    <t>STOŽÁR TV OCELOVÝ PŘÍHRADOVÝ TYPU BP DÉLKY 11 M</t>
  </si>
  <si>
    <t>1. Položka obsahuje:  
 – montáž, materiál a dopravné stožáru typového provedení  
 – protikorozní ošetření stožáru dle TKP  
 – konečnou regulaci stožáru po jeho zatížení včetně podmazání patek  
2. Položka neobsahuje:  
 – základovou konstrukci  
3. Způsob měření:  
Udává se počet kusů trakčních podpěr.</t>
  </si>
  <si>
    <t>74B604</t>
  </si>
  <si>
    <t>STOŽÁR TV OCELOVÝ PŘÍHRADOVÝ TYPU BP DÉLKY 12,5 M</t>
  </si>
  <si>
    <t>74B711</t>
  </si>
  <si>
    <t>BRÁNY NEBO VÝLOŽNÍKY - BŘEVNO TYPU 23L</t>
  </si>
  <si>
    <t>viz výkaz výměr bran</t>
  </si>
  <si>
    <t>1. Položka obsahuje:  
 – montáž včetně potřebné mechanizace a pomůcek, materiál a dopravné břevna typového provedení  
 – protikorozní ošetření dle TKP  
2. Položka neobsahuje:  
X  
3. Způsob měření:  
Měří se metr délkový.</t>
  </si>
  <si>
    <t>74B723</t>
  </si>
  <si>
    <t>PŘIPEVNĚNÍ BŘEVNA BRÁNY NEBO VÝLOŽNÍKU S UKONČENÍM TYPU C NA BP</t>
  </si>
  <si>
    <t>1. Položka obsahuje:  
 – montáž včetně potřebné mechanizace a pomůcek, materiál a dopravné ukončení břevna typového provedení  
 – protikorozní ošetření dle TKP  
 – konečnou regulaci břevna po jeho zatížení  
2. Položka neobsahuje:  
X  
3. Způsob měření:  
Udává se počet kusů trakčních podpěr.</t>
  </si>
  <si>
    <t>74B743</t>
  </si>
  <si>
    <t>VYVĚŠENÍ BŘEVNA BRÁNY NEBO VÝLOŽNÍKU NA BP</t>
  </si>
  <si>
    <t>1. Položka obsahuje:  
 – montáž včetně potřebné mechanizace a pomůcek, materiál a dopravné vyvěšení břevna typového provedení  
 – protikorozní ošetření dle TKP  
 – konečnou regulaci vyvěšení břevna po zatížení brány nebo výložníku  
2. Položka neobsahuje:  
X  
3. Způsob měření:  
Udává se počet kusů trakčních podpěr.</t>
  </si>
  <si>
    <t>74B911</t>
  </si>
  <si>
    <t>PŘÍPLATEK ZA MONTÁŽ BŘEVNA BRÁNY NEBO VÝLOŽNÍKU NAD STÁVAJÍCÍM VEDENÍM</t>
  </si>
  <si>
    <t>1. Položka obsahuje:  
 – příplatek za montáž břevna brany nebo výložníku nad stávajícím vedením včetně poUŽITÝch mechanizmů (samostatně nelze položku použít)  
2. Položka neobsahuje:  
 X  
3. Způsob měření:  
Udává se počet kusů kompletní montážní práce.</t>
  </si>
  <si>
    <t>74BF11</t>
  </si>
  <si>
    <t>TAŽNÉ HNACÍ VOZIDLO K PRACOVNÍM SOUPRAVÁM (PRO STOŽÁRY A BRÁNY - MONTÁŽ )</t>
  </si>
  <si>
    <t>1. Položka obsahuje:  
 – kolejové mechanizmy pro výstavbu podpěr (stožárů, bran, výložníků nebo jiných obdobných konstrukcí) trakčního vedení  
 – dopravu kolejových mechanismů z mateřského depa do prostoru stavby a zpět  
2. Položka neobsahuje:  
 X  
3. Způsob měření:  
Udává se čas v hodinách bez pohotovostních stavů vozidla.</t>
  </si>
  <si>
    <t>74C Vodiče TV</t>
  </si>
  <si>
    <t>74C111</t>
  </si>
  <si>
    <t>ZÁVĚS TV NA KONZOLE BEZ PŘÍDAVNÉHO LANA</t>
  </si>
  <si>
    <t>viz montážní tabulka</t>
  </si>
  <si>
    <t>1. Položka obsahuje:  
 – materiál a montáž vč. mechanizmů  
 – protikorozní ošetření podle TKP  
2. Položka neobsahuje:  
 X  
3. Způsob měření:  
Udává se počet kusů kompletní konstrukce nebo práce.</t>
  </si>
  <si>
    <t>74C112</t>
  </si>
  <si>
    <t>ZÁVĚS TV NA KONZOLE S PŘÍDAVNÝM LANEM</t>
  </si>
  <si>
    <t>74C134</t>
  </si>
  <si>
    <t>VÝŠKOVÁ A SMĚROVÁ REGULACE KONZOLY NEBO SIK</t>
  </si>
  <si>
    <t>viz polohový plán</t>
  </si>
  <si>
    <t>1. Položka obsahuje:  
 – uvolnění a montáž stávajících závěsů troleje a nosného lana vč. potřebných mechanizmů, pomůcek a měření   
2. Položka neobsahuje:  
 – závěs TV  
3. Způsob měření:  
Udává se počet kusů kompletní konstrukce nebo práce.</t>
  </si>
  <si>
    <t>74C137</t>
  </si>
  <si>
    <t>UVOLNĚNÍ A ZPĚTNÁ MONTÁŽ TR NEBO NL V ZÁVĚSU</t>
  </si>
  <si>
    <t>1. Položka obsahuje:  
 – uvolnění lana nebo troleje ze závěsu a jeho opětovná montáž s použitím mechanizmů včetně potřebného měření  
2. Položka neobsahuje:  
 – materiál  
3. Způsob měření:  
Udává se počet kusů kompletní konstrukce nebo práce.</t>
  </si>
  <si>
    <t>74C232</t>
  </si>
  <si>
    <t>ZÁVĚS SIK S PŘÍDAVNÝM LANEM</t>
  </si>
  <si>
    <t>viz řezy, soupis ostatních sestavení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</si>
  <si>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</si>
  <si>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74C312</t>
  </si>
  <si>
    <t>VĚŠÁK TROLEJE ZÁKLADNÍ (PEVNÝ NEBO KLUZNÝ)</t>
  </si>
  <si>
    <t>74C315</t>
  </si>
  <si>
    <t>PROUDOVÉ PROPOJENÍ PODÉLNÝCH POLÍ</t>
  </si>
  <si>
    <t>74C321</t>
  </si>
  <si>
    <t>SPOJKA LAN A TROLEJÍ NEIZOLOVANÁ</t>
  </si>
  <si>
    <t>viz polohový plán, soupis ostatních sestavení 
10=10.000 [A]</t>
  </si>
  <si>
    <t>74C322</t>
  </si>
  <si>
    <t>SPOJKA LAN A TROLEJÍ IZOLOVANÁ</t>
  </si>
  <si>
    <t>viz polohový plán, soupis ostatních sestavení</t>
  </si>
  <si>
    <t>74C323</t>
  </si>
  <si>
    <t>SPOJKA TROLEJÍ SJÍZDNÁ</t>
  </si>
  <si>
    <t>74C331</t>
  </si>
  <si>
    <t>DĚLIČ V TROLEJI VČETNĚ TABULKY</t>
  </si>
  <si>
    <t>74C341</t>
  </si>
  <si>
    <t>PEVNÝ BOD KOMPENZOVANÉ SESTAVY</t>
  </si>
  <si>
    <t>viz tabulka kotvení</t>
  </si>
  <si>
    <t>74C342</t>
  </si>
  <si>
    <t>KOTVENÍ PEVNÉHO BODU NA STOŽÁRU (VŠECH TYPŮ), 1 LANO</t>
  </si>
  <si>
    <t>74C352</t>
  </si>
  <si>
    <t>LANO PEVNÝCH BODŮ A ODTAHŮ 70 MM2 BZ NEBO FE</t>
  </si>
  <si>
    <t>1. Položka obsahuje:  
 – všechny náklady na materiál dodaného zařízení  
 – cena položky je vč. ostatních rozpočtových nákladů  
2. Položka neobsahuje:  
 X  
3. Způsob měření:  
Měří se metr délkový v ose vodiče nebo lana.</t>
  </si>
  <si>
    <t>74C513</t>
  </si>
  <si>
    <t>POHYBLIVÉ KOTVENÍ SESTAVY TV NA STOŽÁRU - 15 KN</t>
  </si>
  <si>
    <t>viz tabulka kotvení, polohový plán, soupis ostatních sestavení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</si>
  <si>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</si>
  <si>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74C564</t>
  </si>
  <si>
    <t>PŘEVĚŠENÍ TROLEJOVÉHO VEDENÍ VČETNĚ ÚPRAVY VĚŠÁKŮ</t>
  </si>
  <si>
    <t>viz polohový plán, technická zpráva</t>
  </si>
  <si>
    <t>1. Položka obsahuje:  
 – všechny náklady na montáž a demontáž dodaného zařízení se všemi pomocnými doplňujícími součástmi  
 – cena položky je vč. ostatních rozpočtových nákladů  
2. Položka neobsahuje:  
 X  
3. Způsob měření:  
Měří se metr délkový v ose vodiče nebo lana.</t>
  </si>
  <si>
    <t>74C596</t>
  </si>
  <si>
    <t>ZAJIŠTĚNÍ KOTVENÍ  NL A TR VŠECH SESTAV</t>
  </si>
  <si>
    <t>1. Položka obsahuje:  
 – všechny náklady na regulaci kotvení se všemi pomocnými doplňujícími pracemi vč,mechanismů  
2. Položka neobsahuje:  
 X  
3. Způsob měření:  
Udává se počet kusů kompletní konstrukce nebo práce.</t>
  </si>
  <si>
    <t>74C5A1</t>
  </si>
  <si>
    <t>DEFINITIVNÍ REGULACE POHYBLIVÉHO KOTVENÍ TROLEJE</t>
  </si>
  <si>
    <t>viz tabulka kotvení, soupis ostatních sestavení</t>
  </si>
  <si>
    <t>74C5A2</t>
  </si>
  <si>
    <t>DEFINITIVNÍ REGULACE POHYBLIVÉHO KOTVENÍ NOSNÉHO LANA</t>
  </si>
  <si>
    <t>74C612</t>
  </si>
  <si>
    <t>PŘIPEVNĚNÍ OBOUSTRANNÉ LIŠTY PRO KOTVENÍ ZV, NV, OV</t>
  </si>
  <si>
    <t>viz soupis ostatních sestavení</t>
  </si>
  <si>
    <t>74C621</t>
  </si>
  <si>
    <t>KOTVENÍ 1-3 LAN ZV, NV, OV S JEDNODUCHÝMI IZOLÁTORY</t>
  </si>
  <si>
    <t>74C631</t>
  </si>
  <si>
    <t>PŘIPEVNĚNÍ KONZOLY ZV, NV, OV PRO SVISLÝ ZÁVĚS NA STOŽÁR</t>
  </si>
  <si>
    <t>viz zesilovací vedení</t>
  </si>
  <si>
    <t>74C632</t>
  </si>
  <si>
    <t>PŘIPEVNĚNÍ KONZOLY ZV, NV, OV PRO "V" ZÁVĚS NA STOŽÁR</t>
  </si>
  <si>
    <t>74C633</t>
  </si>
  <si>
    <t>PŘIPEVNĚNÍ KONZOLY ZV, NV, OV PRO SVISLÝ ZÁVĚS PŘEPONKY NA STOŽÁR</t>
  </si>
  <si>
    <t>74C641</t>
  </si>
  <si>
    <t>SVISLÝ ZÁVĚS 1-2 LAN ZV, NV, OV</t>
  </si>
  <si>
    <t>74C643</t>
  </si>
  <si>
    <t>V ZÁVĚS  1-2 LAN ZV, NV, OV</t>
  </si>
  <si>
    <t>74C645</t>
  </si>
  <si>
    <t>VOLNÝ ZÁVĚS 1-2 LAN ZV, NV, OV NAD BRÁNOU NA KONSTRUKCI</t>
  </si>
  <si>
    <t>74C655</t>
  </si>
  <si>
    <t>PŘIPOJENÍ ZV, NV, OV  1-2 LANA NA TV</t>
  </si>
  <si>
    <t>viz polohový plán, připojení NV</t>
  </si>
  <si>
    <t>74C810</t>
  </si>
  <si>
    <t>UPEVNĚNÍ KONZOLY - STŘEDOVÉ, STRANOVÉ</t>
  </si>
  <si>
    <t>74C967</t>
  </si>
  <si>
    <t>VÝSTRAŽNÁ TABULKA NA STOŽÁRU TV NEBO KONSTRUKCI</t>
  </si>
  <si>
    <t>viz soupis ostatních sestavení, technická zpráva</t>
  </si>
  <si>
    <t>74C968</t>
  </si>
  <si>
    <t>TABULKA ČÍSLOVÁNÍ STOŽÁRU NEBO POHONU ODPOJOVAČE</t>
  </si>
  <si>
    <t>74C976</t>
  </si>
  <si>
    <t>ZPRACOVÁNÍ KSU A TP PRO ÚČELY ZAVEDENÍ DO PROVOZU ZA 100 M ZPROVOZŇOVANÉ SKUPINY</t>
  </si>
  <si>
    <t>viz technická zpráva, polohový plán, KSU a TP</t>
  </si>
  <si>
    <t>1. Položka obsahuje:  
 – veškeré další práce pro zpracování a odsouhlasení KSU a TP při uvádění do provozu  
2. Položka neobsahuje:  
 X  
3. Způsob měření:  
Udává se počet kusů kompletní konstrukce nebo práce.</t>
  </si>
  <si>
    <t>74CF11</t>
  </si>
  <si>
    <t>TAŽNÉ HNACÍ VOZIDLO K PRACOVNÍM SOUPRAVÁM (PRO VODIČE - MONTÁŽ)</t>
  </si>
  <si>
    <t>1. Položka obsahuje:  
 – kolejové mechanizmy pro výstavbu  trakčního vedení  
 – dopravu kolejových mechanismů z mateřského depa do prostoru stavby a zpět  
2. Položka neobsahuje:  
 X  
3. Způsob měření:  
Udává se čas v hodinách bez pohotovostních stavů vozidla.</t>
  </si>
  <si>
    <t>74F Demontáže TV</t>
  </si>
  <si>
    <t>74EF11</t>
  </si>
  <si>
    <t>HNACÍ KOLEJOVÁ VOZIDLA DEMONTÁŽNÍCH SOUPRAV PRO PRÁCE NA TV</t>
  </si>
  <si>
    <t>výkaz výměr (výpočet položky, nebo odkaz na příslušnou přílohu dokumentace)</t>
  </si>
  <si>
    <t>1. Položka obsahuje:  
 – kolejové mechanizmy demontáže TV  
 – dopravu kolejových mechanismů z mateřského depa do prostoru stavby a zpět  
2. Položka neobsahuje:  
 X  
3. Způsob měření:  
Udává se čas v hodinách bez pohotovostních stavů vozidla.</t>
  </si>
  <si>
    <t>74F411</t>
  </si>
  <si>
    <t>DEMONTÁŽ BETONOVÝCH ZÁKLADŮ TV</t>
  </si>
  <si>
    <t>viz technická zpráva, polohový plán</t>
  </si>
  <si>
    <t>1. Položka obsahuje:  
 – demontáž stávajícího betonového základu se všemi pomocnými doplňujícími úpravami pro uvedení do požadovaného stavu a s přepravou a dovozem potřebných mechanizmů k uvedené činnosti  
 – naložení vybouraného materiálu na dopravní prostředek  
2. Položka neobsahuje:  
 – odvoz vybouraného materiálu  
 – poplatek za likvidaci odpadů (nacení se dle SSD 0)  
3. Způsob měření:  
Měří se metr krychlový.</t>
  </si>
  <si>
    <t>74F421</t>
  </si>
  <si>
    <t>DEMONTÁŽ KOTEVNÍCH SLOUPKŮ</t>
  </si>
  <si>
    <t>1. Položka obsahuje:  
 – všechny náklady na demontáž stávajícího zařízení se všemi pomocnými doplňujícími úpravami pro jeho likvidaci  
 – naložení a odvoz vybouraného materiálu   
2. Položka neobsahuje:  
 – základ  
 – poplatek za likvidaci odpadů (nacení se dle SSD 0)  
3. Způsob měření:  
Udává se počet kusů kompletní konstrukce nebo práce.</t>
  </si>
  <si>
    <t>74F422</t>
  </si>
  <si>
    <t>DEMONTÁŽ OCELOVÝCH STOŽÁRŮ TRUBKOVÝCH NEBO PROFILOVÝCH</t>
  </si>
  <si>
    <t>1. Položka obsahuje:  
 – všechny náklady na demontáž stávajícího zařízení se všemi pomocnými doplňujícími úpravami pro jeho likvidaci  
 – naložení a odvoz vybouraného materiálu na určené místo pro stavbu  
2. Položka neobsahuje:  
 – poplatek za likvidaci odpadů (nacení se dle SSD 0)  
3. Způsob měření:  
Udává se počet kusů kompletní konstrukce nebo práce.</t>
  </si>
  <si>
    <t>74F423</t>
  </si>
  <si>
    <t>DEMONTÁŽ OCELOVÝCH STOŽÁRŮ PŘÍHRADOVÝCH</t>
  </si>
  <si>
    <t>74F433</t>
  </si>
  <si>
    <t>DEMONTÁŽ OTOČNÝCH KONZOL TV VČETNĚ UPEVNĚNÍ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</si>
  <si>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</si>
  <si>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74F442</t>
  </si>
  <si>
    <t>DEMONTÁŽ PEVNÝCH BODŮ VČETNĚ ZAKOTVENÍ</t>
  </si>
  <si>
    <t>74F444</t>
  </si>
  <si>
    <t>DEMONTÁŽ KOTVENÍ TR NEBO NL POHYBLIVÝCH</t>
  </si>
  <si>
    <t>74F455</t>
  </si>
  <si>
    <t>DEMONTÁŽ VĚŠÁKŮ TROLEJE</t>
  </si>
  <si>
    <t>74F456</t>
  </si>
  <si>
    <t>DEMONTÁŽ PROUDOVÝCH PROPOJENÍ PODÉLNÝCH A PŘÍČNÝCH</t>
  </si>
  <si>
    <t>74F492</t>
  </si>
  <si>
    <t>DEMONTÁŽ - ODVOZ (NA LIKVIDACI ODPADŮ NEBO JINÉ URČENÉ MÍSTO)</t>
  </si>
  <si>
    <t>tkm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</si>
  <si>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</si>
  <si>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74F Revize, zkoušky, měření a technická pomoc TV</t>
  </si>
  <si>
    <t>74F312</t>
  </si>
  <si>
    <t>MĚŘENÍ PARAMETRŮ TV STATICKÉ</t>
  </si>
  <si>
    <t>KM</t>
  </si>
  <si>
    <t>1. Položka obsahuje:  
 – měření parametrů TV pro revizi a dokumentaci skutečného provedení  
 – dopravu kolejových mechanismů z mateřského depa do prostoru stavby a zpět  
2. Položka neobsahuje:  
 X  
3. Způsob měření:  
Měří se projeté kilometry při měření, tj. bez režijních jízd.</t>
  </si>
  <si>
    <t>74F313</t>
  </si>
  <si>
    <t>MĚŘENÍ ELEKTRICKÝCH VLASTNOSTÍ TV</t>
  </si>
  <si>
    <t>1. Položka obsahuje:  
 – měření elektrických parametrů TV pro zpracování revize  
 – dopravu kolejových mechanismů z mateřského depa do prostoru stavby a zpět  
2. Položka neobsahuje:  
 X  
3. Způsob měření:  
Měří se projeté kilometry při měření, tj. bez režijních jízd.</t>
  </si>
  <si>
    <t>74F314</t>
  </si>
  <si>
    <t>MĚŘENÍ DOTYKOVÉHO NAPĚTÍ U VODIVÉ KONSTRUKCE</t>
  </si>
  <si>
    <t>74F321</t>
  </si>
  <si>
    <t>PROTOKOL ZPŮSOBILOSTI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</si>
  <si>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</si>
  <si>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</si>
  <si>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</si>
  <si>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</si>
  <si>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74F323</t>
  </si>
  <si>
    <t>PROTOKOL UTZ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</si>
  <si>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</si>
  <si>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74F331</t>
  </si>
  <si>
    <t>TECHNICKÁ POMOC PŘI VÝSTAVBĚ TV</t>
  </si>
  <si>
    <t>1. Položka obsahuje:  
 – zajištění pracoviště TDI vč. nájmu pracovníků a poUŽITÝch mechanismů nutných k výkonu  
2. Položka neobsahuje:  
 X  
3. Způsob měření:  
Udává se čas v hodinách.</t>
  </si>
  <si>
    <t xml:space="preserve">  SO 66-81-01</t>
  </si>
  <si>
    <t>Libochovany, úprava trakčního vedení - neutrální pole v km 418,600</t>
  </si>
  <si>
    <t>SO 66-81-01</t>
  </si>
  <si>
    <t>viz výkaz základů 42=42.000 [A]</t>
  </si>
  <si>
    <t>viz výkaz základů 420=420.000 [A]</t>
  </si>
  <si>
    <t>74B215</t>
  </si>
  <si>
    <t>STOŽÁR TV OCELOVÝ TRUBKOVÝ JEDNODUCHÝ NA SVORNÍKY, TYPU TS245 NEBO TSI245, DÉLKY DO 10 M VČETNĚ</t>
  </si>
  <si>
    <t>74C591</t>
  </si>
  <si>
    <t>VÝŠKOVÁ REGULACE TROLEJE</t>
  </si>
  <si>
    <t>viz tabulka kotvení, polohový plán</t>
  </si>
  <si>
    <t>1. Položka obsahuje:  
 – všechny náklady na regulaci troleje s použitím mechanizmů  
 – cena položky je vč. ostatních rozpočtových nákladů  
2. Položka neobsahuje:  
 X  
3. Způsob měření:  
Měří se metr délkový v ose vodiče nebo lana.</t>
  </si>
  <si>
    <t>74C723</t>
  </si>
  <si>
    <t>SVOD Z NAPÁJECÍHO PŘEVĚSU NA TV LANEM 120 CU</t>
  </si>
  <si>
    <t>viz polohový plán, připojení NV, soupis ostatních sestavení</t>
  </si>
  <si>
    <t>74C761</t>
  </si>
  <si>
    <t>UKONČENÍ 1 NAPÁJECÍHO KABELU NA STOŽÁRU, VČETNĚ OMEZOVAČE PŘEPĚTÍ</t>
  </si>
  <si>
    <t>viz připojení NV, schéma napájení</t>
  </si>
  <si>
    <t>74C762</t>
  </si>
  <si>
    <t>UKONČENÍ 2 NAPÁJECÍCH KABELŮ NA STOŽÁRU, VČETNĚ OMEZOVAČE PŘEPĚTÍ</t>
  </si>
  <si>
    <t>74C767</t>
  </si>
  <si>
    <t>PŘIPEVNĚNÍ 1-2 KABELŮ NA STOŽÁR P, T</t>
  </si>
  <si>
    <t>74C772</t>
  </si>
  <si>
    <t>PŘIPEVNĚNÍ 1 KRYTU NA STOŽÁR P, T, BP</t>
  </si>
  <si>
    <t>viz připojení NV, schéma napájení, soupis ostatních sestavení</t>
  </si>
  <si>
    <t>74C773</t>
  </si>
  <si>
    <t>PŘIPEVNĚNÍ 2 KRYTŮ NA STOŽÁR P, T, BP</t>
  </si>
  <si>
    <t>74C916</t>
  </si>
  <si>
    <t>IZOLOVANÝ SVOD NA STOŽÁRU VČETNĚ PŘIPOJENÍ</t>
  </si>
  <si>
    <t>74C917</t>
  </si>
  <si>
    <t>PŘIPOJENÍ STOŽÁRU NEBO IZOLOVANÉHO SVODU NA ZEMNIČ VČETNĚ ZŘÍZENÍ UZEMNĚNÍ</t>
  </si>
  <si>
    <t>1. Položka obsahuje:  
 – kompletní materiál a montáž pro zajištění požadovaných elektrických parametrů uzemnění se všemi pomocnými doplňujícími součástmi  
 – měření a regulaci s použitím mechanizmů a montážních souprav  
2. Položka neobsahuje:  
 X  
3. Způsob měření:  
Udává se počet kusů kompletní konstrukce nebo práce.</t>
  </si>
  <si>
    <t>74C921</t>
  </si>
  <si>
    <t>74C964</t>
  </si>
  <si>
    <t>PŘIPEVNĚNÍ NÁVĚSTNÍHO ŠTÍTU DO SESTAVY TV</t>
  </si>
  <si>
    <t>74C973</t>
  </si>
  <si>
    <t>ÚPRAVY STÁVAJÍCÍHO TV - PROVIZORNÍ STAVY ZA 100 M ZPROVOZŇOVANÉ SKUPINY</t>
  </si>
  <si>
    <t>1. Položka obsahuje:  
 – veškeré další práce a úpravy na stávajícím TV, nutné ke zprovoznění TV  
2. Položka neobsahuje:  
 X  
3. Způsob měření:  
Udává se počet kusů kompletní konstrukce nebo práce.</t>
  </si>
  <si>
    <t>B</t>
  </si>
  <si>
    <t>Obcházecí vedení</t>
  </si>
  <si>
    <t>17421</t>
  </si>
  <si>
    <t>ZÁSYP JAM A RÝH ZEMINOU BEZ ZHUTNĚNÍ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</si>
  <si>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</si>
  <si>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742524</t>
  </si>
  <si>
    <t>KABEL VN - JEDNOŽÍLOVÝ, 3,6-AYKCY PŘES 300 MM2</t>
  </si>
  <si>
    <t>742C14</t>
  </si>
  <si>
    <t>KABELOVÁ KONCOVKA VN VENKOVNÍ JEDNOŽÍLOVÁ PRO KABELY DO 6 KV PŘES 300 MM2</t>
  </si>
  <si>
    <t>B.3</t>
  </si>
  <si>
    <t>74C573</t>
  </si>
  <si>
    <t>TAŽENÍ NOSNÉHO LANA 120 MM2 CU</t>
  </si>
  <si>
    <t>1. Položka obsahuje:  
 – všechny náklady na montáž a materiál dodaného zařízení se všemi pomocnými doplňujícími součástmi  
 – cena položky je vč. ostatních rozpočtových nákladů  
2. Položka neobsahuje:  
 X  
3. Způsob měření:  
Měří se metr délkový v ose vodiče nebo lana.</t>
  </si>
  <si>
    <t>74C584</t>
  </si>
  <si>
    <t>TAŽENÍ TROLEJE 150 MM2 CU</t>
  </si>
  <si>
    <t>B.4</t>
  </si>
  <si>
    <t>742Z24</t>
  </si>
  <si>
    <t>DEMONTÁŽ KABELOVÉHO VEDENÍ VN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</si>
  <si>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</si>
  <si>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74F441</t>
  </si>
  <si>
    <t>DEMONTÁŽ DĚLIČŮ</t>
  </si>
  <si>
    <t>74F459</t>
  </si>
  <si>
    <t>DEMONTÁŽ UKOLEJNĚNÍ KONSTRUKCÍ A PODPĚR VČETNĚ UCHYCENÍ A VODIČE</t>
  </si>
  <si>
    <t>74F461</t>
  </si>
  <si>
    <t>DEMONTÁŽ SVODŮ A UCHYCENÍ KABELU VN NA STOŽÁRU VČETNĚ KRYTU</t>
  </si>
  <si>
    <t>74F463</t>
  </si>
  <si>
    <t>DEMONTÁŽ NÁVĚSTÍ PRO ELEKTRICKÝ PROVOZ</t>
  </si>
  <si>
    <t>74</t>
  </si>
  <si>
    <t>74F464</t>
  </si>
  <si>
    <t>DEMONTÁŽ TROLEJE VČETNĚ NÁSTAVKŮ, VĚŠÁKŮ, PROPOJEK A SPOJEK STŘIHÁNÍM</t>
  </si>
  <si>
    <t>1. Položka obsahuje:  
 – všechny náklady na demontáž stávajícího zařízení se všemi pomocnými doplňujícími úpravami pro jeho likvidaci  
 - naložení a odvoz demontovaného materiálu na určené místo pro stavbu  
2. Položka neobsahuje:  
 – poplatek za likvidaci odpadů (nacení se dle SSD 0)  
3. Způsob měření:  
Měří se na metr délky  vodiče nebo lana.</t>
  </si>
  <si>
    <t>75</t>
  </si>
  <si>
    <t>74F466</t>
  </si>
  <si>
    <t>DEMONTÁŽ LAN NOSNÝCH VČETNĚ NÁSTAVKŮ, PROPOJEK A SPOJEK STŘIHÁNÍM</t>
  </si>
  <si>
    <t>B.5</t>
  </si>
  <si>
    <t>76</t>
  </si>
  <si>
    <t>77</t>
  </si>
  <si>
    <t>78</t>
  </si>
  <si>
    <t>79</t>
  </si>
  <si>
    <t>80</t>
  </si>
  <si>
    <t>81</t>
  </si>
  <si>
    <t>82</t>
  </si>
  <si>
    <t>D.2.3.7</t>
  </si>
  <si>
    <t>Ukolejnění kovových konstrukcí</t>
  </si>
  <si>
    <t xml:space="preserve">  SO 62-87-01</t>
  </si>
  <si>
    <t>Litoměřice d.n. - Velké Žernoseky, ukolejnění kovových konstrukcí</t>
  </si>
  <si>
    <t>SO 62-87-01</t>
  </si>
  <si>
    <t>74C923</t>
  </si>
  <si>
    <t>NEPŘÍMÉ UKOLEJNĚNÍ KONSTRUKCE VŠECH TYPŮ (VČETNĚ VÝZTUŽNÝCH DVOJIC) - 1 VODIČ</t>
  </si>
  <si>
    <t>74C974</t>
  </si>
  <si>
    <t>AKTUALIZACE KSU A TP DLE KOLEJOVÝCH POSTUPŮ ZA 100 M ZPROVOZŇOVANÉ SKUPINY</t>
  </si>
  <si>
    <t>1. Položka obsahuje:  
 – veškeré další práce na aktualizaci KSU a TP po každém stavebním postupu  
2. Položka neobsahuje:  
 X  
3. Způsob měření:  
Udává se počet kusů kompletní konstrukce nebo práce.</t>
  </si>
  <si>
    <t>74F468</t>
  </si>
  <si>
    <t>DEMONTÁŽ LAN ZV, NV, OV VČETNĚ PROPOJEK A SPOJEK STŘIHÁNÍM</t>
  </si>
  <si>
    <t xml:space="preserve">  SO 66-87-01</t>
  </si>
  <si>
    <t>Libochovany, úprava trakčního vedení - ukolejnění kovových konstrukcí</t>
  </si>
  <si>
    <t>SO 66-87-01</t>
  </si>
  <si>
    <t>74C925</t>
  </si>
  <si>
    <t>PŘESUN UKOLEJNĚNÍ (DEMONTÁŽ + MONTÁŽ UKOLEJNĚNÍ NA JINOU KONSTRUKCI)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</si>
</sst>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styles" Target="styles.xml" /><Relationship Id="rId25" Type="http://schemas.openxmlformats.org/officeDocument/2006/relationships/sharedStrings" Target="sharedStrings.xml" /><Relationship Id="rId2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0+C10+C12+C14+C17+C19+C21+C29+C34+C36+C39</f>
      </c>
    </row>
    <row r="7" spans="2:3" ht="12.75" customHeight="1">
      <c r="B7" s="8" t="s">
        <v>7</v>
      </c>
      <c s="10">
        <f>0+E10+E12+E14+E17+E19+E21+E29+E34+E36+E39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'SO 90-90'!K8+'SO 90-90'!M8</f>
      </c>
      <c s="14">
        <f>C11*0.21</f>
      </c>
      <c s="14">
        <f>C11+D11</f>
      </c>
      <c s="13">
        <f>'SO 90-90'!T7</f>
      </c>
    </row>
    <row r="12" spans="1:6" ht="12.75">
      <c r="A12" s="11" t="s">
        <v>106</v>
      </c>
      <c s="12" t="s">
        <v>107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108</v>
      </c>
      <c s="12" t="s">
        <v>109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166</v>
      </c>
      <c s="12" t="s">
        <v>167</v>
      </c>
      <c s="14">
        <f>0+C15+C16</f>
      </c>
      <c s="14">
        <f>C14*0.21</f>
      </c>
      <c s="14">
        <f>0+E15+E16</f>
      </c>
      <c s="13">
        <f>0+F15+F16</f>
      </c>
    </row>
    <row r="15" spans="1:6" ht="12.75">
      <c r="A15" s="11" t="s">
        <v>168</v>
      </c>
      <c s="12" t="s">
        <v>169</v>
      </c>
      <c s="14">
        <f>'SO 62-10-01'!K8+'SO 62-10-01'!M8</f>
      </c>
      <c s="14">
        <f>C15*0.21</f>
      </c>
      <c s="14">
        <f>C15+D15</f>
      </c>
      <c s="13">
        <f>'SO 62-10-01'!T7</f>
      </c>
    </row>
    <row r="16" spans="1:6" ht="12.75">
      <c r="A16" s="11" t="s">
        <v>275</v>
      </c>
      <c s="12" t="s">
        <v>276</v>
      </c>
      <c s="14">
        <f>'SO 69-14-01'!K8+'SO 69-14-01'!M8</f>
      </c>
      <c s="14">
        <f>C16*0.21</f>
      </c>
      <c s="14">
        <f>C16+D16</f>
      </c>
      <c s="13">
        <f>'SO 69-14-01'!T7</f>
      </c>
    </row>
    <row r="17" spans="1:6" ht="12.75">
      <c r="A17" s="11" t="s">
        <v>288</v>
      </c>
      <c s="12" t="s">
        <v>289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290</v>
      </c>
      <c s="12" t="s">
        <v>291</v>
      </c>
      <c s="14">
        <f>'SO 62-11-01'!K8+'SO 62-11-01'!M8</f>
      </c>
      <c s="14">
        <f>C18*0.21</f>
      </c>
      <c s="14">
        <f>C18+D18</f>
      </c>
      <c s="13">
        <f>'SO 62-11-01'!T7</f>
      </c>
    </row>
    <row r="19" spans="1:6" ht="12.75">
      <c r="A19" s="11" t="s">
        <v>495</v>
      </c>
      <c s="12" t="s">
        <v>496</v>
      </c>
      <c s="14">
        <f>0+C20</f>
      </c>
      <c s="14">
        <f>C19*0.21</f>
      </c>
      <c s="14">
        <f>0+E20</f>
      </c>
      <c s="13">
        <f>0+F20</f>
      </c>
    </row>
    <row r="20" spans="1:6" ht="25.5">
      <c r="A20" s="11" t="s">
        <v>497</v>
      </c>
      <c s="12" t="s">
        <v>498</v>
      </c>
      <c s="14">
        <f>'SO 62-61-01'!K8+'SO 62-61-01'!M8</f>
      </c>
      <c s="14">
        <f>C20*0.21</f>
      </c>
      <c s="14">
        <f>C20+D20</f>
      </c>
      <c s="13">
        <f>'SO 62-61-01'!T7</f>
      </c>
    </row>
    <row r="21" spans="1:6" ht="12.75">
      <c r="A21" s="11" t="s">
        <v>686</v>
      </c>
      <c s="12" t="s">
        <v>687</v>
      </c>
      <c s="14">
        <f>0+C22+C23+C24+C25+C26+C27+C28</f>
      </c>
      <c s="14">
        <f>C21*0.21</f>
      </c>
      <c s="14">
        <f>0+E22+E23+E24+E25+E26+E27+E28</f>
      </c>
      <c s="13">
        <f>0+F22+F23+F24+F25+F26+F27+F28</f>
      </c>
    </row>
    <row r="22" spans="1:6" ht="12.75">
      <c r="A22" s="11" t="s">
        <v>688</v>
      </c>
      <c s="12" t="s">
        <v>689</v>
      </c>
      <c s="14">
        <f>'SO 62-20-01'!K8+'SO 62-20-01'!M8</f>
      </c>
      <c s="14">
        <f>C22*0.21</f>
      </c>
      <c s="14">
        <f>C22+D22</f>
      </c>
      <c s="13">
        <f>'SO 62-20-01'!T7</f>
      </c>
    </row>
    <row r="23" spans="1:6" ht="12.75">
      <c r="A23" s="11" t="s">
        <v>792</v>
      </c>
      <c s="12" t="s">
        <v>793</v>
      </c>
      <c s="14">
        <f>'SO 62-20-03'!K8+'SO 62-20-03'!M8</f>
      </c>
      <c s="14">
        <f>C23*0.21</f>
      </c>
      <c s="14">
        <f>C23+D23</f>
      </c>
      <c s="13">
        <f>'SO 62-20-03'!T7</f>
      </c>
    </row>
    <row r="24" spans="1:6" ht="12.75">
      <c r="A24" s="11" t="s">
        <v>803</v>
      </c>
      <c s="12" t="s">
        <v>804</v>
      </c>
      <c s="14">
        <f>'SO 62-20-04'!K8+'SO 62-20-04'!M8</f>
      </c>
      <c s="14">
        <f>C24*0.21</f>
      </c>
      <c s="14">
        <f>C24+D24</f>
      </c>
      <c s="13">
        <f>'SO 62-20-04'!T7</f>
      </c>
    </row>
    <row r="25" spans="1:6" ht="12.75">
      <c r="A25" s="11" t="s">
        <v>854</v>
      </c>
      <c s="12" t="s">
        <v>855</v>
      </c>
      <c s="14">
        <f>'SO 62-21-01'!K8+'SO 62-21-01'!M8</f>
      </c>
      <c s="14">
        <f>C25*0.21</f>
      </c>
      <c s="14">
        <f>C25+D25</f>
      </c>
      <c s="13">
        <f>'SO 62-21-01'!T7</f>
      </c>
    </row>
    <row r="26" spans="1:6" ht="12.75">
      <c r="A26" s="11" t="s">
        <v>908</v>
      </c>
      <c s="12" t="s">
        <v>909</v>
      </c>
      <c s="14">
        <f>'SO 62-23-01'!K8+'SO 62-23-01'!M8</f>
      </c>
      <c s="14">
        <f>C26*0.21</f>
      </c>
      <c s="14">
        <f>C26+D26</f>
      </c>
      <c s="13">
        <f>'SO 62-23-01'!T7</f>
      </c>
    </row>
    <row r="27" spans="1:6" ht="12.75">
      <c r="A27" s="11" t="s">
        <v>951</v>
      </c>
      <c s="12" t="s">
        <v>952</v>
      </c>
      <c s="14">
        <f>'SO 62-23-02'!K8+'SO 62-23-02'!M8</f>
      </c>
      <c s="14">
        <f>C27*0.21</f>
      </c>
      <c s="14">
        <f>C27+D27</f>
      </c>
      <c s="13">
        <f>'SO 62-23-02'!T7</f>
      </c>
    </row>
    <row r="28" spans="1:6" ht="12.75">
      <c r="A28" s="11" t="s">
        <v>996</v>
      </c>
      <c s="12" t="s">
        <v>997</v>
      </c>
      <c s="14">
        <f>'SO 66-22-01'!K8+'SO 66-22-01'!M8</f>
      </c>
      <c s="14">
        <f>C28*0.21</f>
      </c>
      <c s="14">
        <f>C28+D28</f>
      </c>
      <c s="13">
        <f>'SO 66-22-01'!T7</f>
      </c>
    </row>
    <row r="29" spans="1:6" ht="12.75">
      <c r="A29" s="11" t="s">
        <v>1201</v>
      </c>
      <c s="12" t="s">
        <v>1202</v>
      </c>
      <c s="14">
        <f>0+C30+C31+C32+C33</f>
      </c>
      <c s="14">
        <f>C29*0.21</f>
      </c>
      <c s="14">
        <f>0+E30+E31+E32+E33</f>
      </c>
      <c s="13">
        <f>0+F30+F31+F32+F33</f>
      </c>
    </row>
    <row r="30" spans="1:6" ht="12.75">
      <c r="A30" s="11" t="s">
        <v>1203</v>
      </c>
      <c s="12" t="s">
        <v>1204</v>
      </c>
      <c s="14">
        <f>'SO 62-30-01'!K8+'SO 62-30-01'!M8</f>
      </c>
      <c s="14">
        <f>C30*0.21</f>
      </c>
      <c s="14">
        <f>C30+D30</f>
      </c>
      <c s="13">
        <f>'SO 62-30-01'!T7</f>
      </c>
    </row>
    <row r="31" spans="1:6" ht="12.75">
      <c r="A31" s="11" t="s">
        <v>1246</v>
      </c>
      <c s="12" t="s">
        <v>1247</v>
      </c>
      <c s="14">
        <f>'SO 62-30-02'!K8+'SO 62-30-02'!M8</f>
      </c>
      <c s="14">
        <f>C31*0.21</f>
      </c>
      <c s="14">
        <f>C31+D31</f>
      </c>
      <c s="13">
        <f>'SO 62-30-02'!T7</f>
      </c>
    </row>
    <row r="32" spans="1:6" ht="25.5">
      <c r="A32" s="11" t="s">
        <v>1256</v>
      </c>
      <c s="12" t="s">
        <v>1257</v>
      </c>
      <c s="14">
        <f>'SO 62-30-06'!K8+'SO 62-30-06'!M8</f>
      </c>
      <c s="14">
        <f>C32*0.21</f>
      </c>
      <c s="14">
        <f>C32+D32</f>
      </c>
      <c s="13">
        <f>'SO 62-30-06'!T7</f>
      </c>
    </row>
    <row r="33" spans="1:6" ht="25.5">
      <c r="A33" s="11" t="s">
        <v>1287</v>
      </c>
      <c s="12" t="s">
        <v>1288</v>
      </c>
      <c s="14">
        <f>'SO 62-30-07'!K8+'SO 62-30-07'!M8</f>
      </c>
      <c s="14">
        <f>C33*0.21</f>
      </c>
      <c s="14">
        <f>C33+D33</f>
      </c>
      <c s="13">
        <f>'SO 62-30-07'!T7</f>
      </c>
    </row>
    <row r="34" spans="1:6" ht="12.75">
      <c r="A34" s="11" t="s">
        <v>1308</v>
      </c>
      <c s="12" t="s">
        <v>1309</v>
      </c>
      <c s="14">
        <f>0+C35</f>
      </c>
      <c s="14">
        <f>C34*0.21</f>
      </c>
      <c s="14">
        <f>0+E35</f>
      </c>
      <c s="13">
        <f>0+F35</f>
      </c>
    </row>
    <row r="35" spans="1:6" ht="12.75">
      <c r="A35" s="11" t="s">
        <v>1310</v>
      </c>
      <c s="12" t="s">
        <v>1311</v>
      </c>
      <c s="14">
        <f>'SO 62-60-01'!K8+'SO 62-60-01'!M8</f>
      </c>
      <c s="14">
        <f>C35*0.21</f>
      </c>
      <c s="14">
        <f>C35+D35</f>
      </c>
      <c s="13">
        <f>'SO 62-60-01'!T7</f>
      </c>
    </row>
    <row r="36" spans="1:6" ht="12.75">
      <c r="A36" s="11" t="s">
        <v>1392</v>
      </c>
      <c s="12" t="s">
        <v>1393</v>
      </c>
      <c s="14">
        <f>0+C37+C38</f>
      </c>
      <c s="14">
        <f>C36*0.21</f>
      </c>
      <c s="14">
        <f>0+E37+E38</f>
      </c>
      <c s="13">
        <f>0+F37+F38</f>
      </c>
    </row>
    <row r="37" spans="1:6" ht="12.75">
      <c r="A37" s="11" t="s">
        <v>1394</v>
      </c>
      <c s="12" t="s">
        <v>1395</v>
      </c>
      <c s="14">
        <f>'SO 62-81-01'!K8+'SO 62-81-01'!M8</f>
      </c>
      <c s="14">
        <f>C37*0.21</f>
      </c>
      <c s="14">
        <f>C37+D37</f>
      </c>
      <c s="13">
        <f>'SO 62-81-01'!T7</f>
      </c>
    </row>
    <row r="38" spans="1:6" ht="12.75">
      <c r="A38" s="11" t="s">
        <v>1596</v>
      </c>
      <c s="12" t="s">
        <v>1597</v>
      </c>
      <c s="14">
        <f>'SO 66-81-01'!K8+'SO 66-81-01'!M8</f>
      </c>
      <c s="14">
        <f>C38*0.21</f>
      </c>
      <c s="14">
        <f>C38+D38</f>
      </c>
      <c s="13">
        <f>'SO 66-81-01'!T7</f>
      </c>
    </row>
    <row r="39" spans="1:6" ht="12.75">
      <c r="A39" s="11" t="s">
        <v>1675</v>
      </c>
      <c s="12" t="s">
        <v>1676</v>
      </c>
      <c s="14">
        <f>0+C40+C41</f>
      </c>
      <c s="14">
        <f>C39*0.21</f>
      </c>
      <c s="14">
        <f>0+E40+E41</f>
      </c>
      <c s="13">
        <f>0+F40+F41</f>
      </c>
    </row>
    <row r="40" spans="1:6" ht="12.75">
      <c r="A40" s="11" t="s">
        <v>1677</v>
      </c>
      <c s="12" t="s">
        <v>1678</v>
      </c>
      <c s="14">
        <f>'SO 62-87-01'!K8+'SO 62-87-01'!M8</f>
      </c>
      <c s="14">
        <f>C40*0.21</f>
      </c>
      <c s="14">
        <f>C40+D40</f>
      </c>
      <c s="13">
        <f>'SO 62-87-01'!T7</f>
      </c>
    </row>
    <row r="41" spans="1:6" ht="12.75">
      <c r="A41" s="11" t="s">
        <v>1687</v>
      </c>
      <c s="12" t="s">
        <v>1688</v>
      </c>
      <c s="14">
        <f>'SO 66-87-01'!K8+'SO 66-87-01'!M8</f>
      </c>
      <c s="14">
        <f>C41*0.21</f>
      </c>
      <c s="14">
        <f>C41+D41</f>
      </c>
      <c s="13">
        <f>'SO 66-87-01'!T7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686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686</v>
      </c>
      <c r="E4" s="26" t="s">
        <v>687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COUNTIFS(L8:L117,"=0",A8:A117,"P")+COUNTIFS(L8:L117,"",A8:A117,"P")+SUM(Q8:Q117)</f>
      </c>
    </row>
    <row r="8" spans="1:13" ht="12.75">
      <c r="A8" t="s">
        <v>43</v>
      </c>
      <c r="C8" s="28" t="s">
        <v>805</v>
      </c>
      <c r="E8" s="30" t="s">
        <v>804</v>
      </c>
      <c r="J8" s="29">
        <f>0+J9+J22+J39+J44+J65+J90+J95+J108</f>
      </c>
      <c s="29">
        <f>0+K9+K22+K39+K44+K65+K90+K95+K108</f>
      </c>
      <c s="29">
        <f>0+L9+L22+L39+L44+L65+L90+L95+L108</f>
      </c>
      <c s="29">
        <f>0+M9+M22+M39+M44+M65+M90+M95+M108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59</v>
      </c>
      <c s="35" t="s">
        <v>60</v>
      </c>
      <c s="6" t="s">
        <v>691</v>
      </c>
      <c s="36" t="s">
        <v>53</v>
      </c>
      <c s="37">
        <v>43.164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171</v>
      </c>
    </row>
    <row r="12" spans="1:5" ht="12.75">
      <c r="A12" s="35" t="s">
        <v>56</v>
      </c>
      <c r="E12" s="40" t="s">
        <v>806</v>
      </c>
    </row>
    <row r="13" spans="1:5" ht="165.75">
      <c r="A13" t="s">
        <v>57</v>
      </c>
      <c r="E13" s="39" t="s">
        <v>58</v>
      </c>
    </row>
    <row r="14" spans="1:16" ht="25.5">
      <c r="A14" t="s">
        <v>48</v>
      </c>
      <c s="34" t="s">
        <v>26</v>
      </c>
      <c s="34" t="s">
        <v>70</v>
      </c>
      <c s="35" t="s">
        <v>71</v>
      </c>
      <c s="6" t="s">
        <v>72</v>
      </c>
      <c s="36" t="s">
        <v>53</v>
      </c>
      <c s="37">
        <v>11.957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171</v>
      </c>
    </row>
    <row r="16" spans="1:5" ht="25.5">
      <c r="A16" s="35" t="s">
        <v>56</v>
      </c>
      <c r="E16" s="40" t="s">
        <v>807</v>
      </c>
    </row>
    <row r="17" spans="1:5" ht="165.75">
      <c r="A17" t="s">
        <v>57</v>
      </c>
      <c r="E17" s="39" t="s">
        <v>58</v>
      </c>
    </row>
    <row r="18" spans="1:16" ht="25.5">
      <c r="A18" t="s">
        <v>48</v>
      </c>
      <c s="34" t="s">
        <v>25</v>
      </c>
      <c s="34" t="s">
        <v>94</v>
      </c>
      <c s="35" t="s">
        <v>95</v>
      </c>
      <c s="6" t="s">
        <v>96</v>
      </c>
      <c s="36" t="s">
        <v>53</v>
      </c>
      <c s="37">
        <v>2.1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171</v>
      </c>
    </row>
    <row r="20" spans="1:5" ht="12.75">
      <c r="A20" s="35" t="s">
        <v>56</v>
      </c>
      <c r="E20" s="40" t="s">
        <v>808</v>
      </c>
    </row>
    <row r="21" spans="1:5" ht="165.75">
      <c r="A21" t="s">
        <v>57</v>
      </c>
      <c r="E21" s="39" t="s">
        <v>58</v>
      </c>
    </row>
    <row r="22" spans="1:13" ht="12.75">
      <c r="A22" t="s">
        <v>45</v>
      </c>
      <c r="C22" s="31" t="s">
        <v>49</v>
      </c>
      <c r="E22" s="33" t="s">
        <v>312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48</v>
      </c>
      <c s="34" t="s">
        <v>65</v>
      </c>
      <c s="34" t="s">
        <v>809</v>
      </c>
      <c s="35" t="s">
        <v>5</v>
      </c>
      <c s="6" t="s">
        <v>810</v>
      </c>
      <c s="36" t="s">
        <v>129</v>
      </c>
      <c s="37">
        <v>1.594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811</v>
      </c>
    </row>
    <row r="26" spans="1:5" ht="63.75">
      <c r="A26" t="s">
        <v>57</v>
      </c>
      <c r="E26" s="39" t="s">
        <v>812</v>
      </c>
    </row>
    <row r="27" spans="1:16" ht="12.75">
      <c r="A27" t="s">
        <v>48</v>
      </c>
      <c s="34" t="s">
        <v>69</v>
      </c>
      <c s="34" t="s">
        <v>702</v>
      </c>
      <c s="35" t="s">
        <v>5</v>
      </c>
      <c s="6" t="s">
        <v>703</v>
      </c>
      <c s="36" t="s">
        <v>129</v>
      </c>
      <c s="37">
        <v>21.582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813</v>
      </c>
    </row>
    <row r="30" spans="1:5" ht="318.75">
      <c r="A30" t="s">
        <v>57</v>
      </c>
      <c r="E30" s="39" t="s">
        <v>706</v>
      </c>
    </row>
    <row r="31" spans="1:16" ht="12.75">
      <c r="A31" t="s">
        <v>48</v>
      </c>
      <c s="34" t="s">
        <v>73</v>
      </c>
      <c s="34" t="s">
        <v>707</v>
      </c>
      <c s="35" t="s">
        <v>5</v>
      </c>
      <c s="6" t="s">
        <v>708</v>
      </c>
      <c s="36" t="s">
        <v>129</v>
      </c>
      <c s="37">
        <v>27.582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814</v>
      </c>
    </row>
    <row r="34" spans="1:5" ht="191.25">
      <c r="A34" t="s">
        <v>57</v>
      </c>
      <c r="E34" s="39" t="s">
        <v>710</v>
      </c>
    </row>
    <row r="35" spans="1:16" ht="12.75">
      <c r="A35" t="s">
        <v>48</v>
      </c>
      <c s="34" t="s">
        <v>77</v>
      </c>
      <c s="34" t="s">
        <v>711</v>
      </c>
      <c s="35" t="s">
        <v>5</v>
      </c>
      <c s="6" t="s">
        <v>712</v>
      </c>
      <c s="36" t="s">
        <v>129</v>
      </c>
      <c s="37">
        <v>5.303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815</v>
      </c>
    </row>
    <row r="38" spans="1:5" ht="229.5">
      <c r="A38" t="s">
        <v>57</v>
      </c>
      <c r="E38" s="39" t="s">
        <v>714</v>
      </c>
    </row>
    <row r="39" spans="1:13" ht="12.75">
      <c r="A39" t="s">
        <v>45</v>
      </c>
      <c r="C39" s="31" t="s">
        <v>26</v>
      </c>
      <c r="E39" s="33" t="s">
        <v>380</v>
      </c>
      <c r="J39" s="32">
        <f>0</f>
      </c>
      <c s="32">
        <f>0</f>
      </c>
      <c s="32">
        <f>0+L40</f>
      </c>
      <c s="32">
        <f>0+M40</f>
      </c>
    </row>
    <row r="40" spans="1:16" ht="12.75">
      <c r="A40" t="s">
        <v>48</v>
      </c>
      <c s="34" t="s">
        <v>81</v>
      </c>
      <c s="34" t="s">
        <v>534</v>
      </c>
      <c s="35" t="s">
        <v>5</v>
      </c>
      <c s="6" t="s">
        <v>535</v>
      </c>
      <c s="36" t="s">
        <v>129</v>
      </c>
      <c s="37">
        <v>2.4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130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816</v>
      </c>
    </row>
    <row r="43" spans="1:5" ht="369.75">
      <c r="A43" t="s">
        <v>57</v>
      </c>
      <c r="E43" s="39" t="s">
        <v>538</v>
      </c>
    </row>
    <row r="44" spans="1:13" ht="12.75">
      <c r="A44" t="s">
        <v>45</v>
      </c>
      <c r="C44" s="31" t="s">
        <v>25</v>
      </c>
      <c r="E44" s="33" t="s">
        <v>395</v>
      </c>
      <c r="J44" s="32">
        <f>0</f>
      </c>
      <c s="32">
        <f>0</f>
      </c>
      <c s="32">
        <f>0+L45+L49+L53+L57+L61</f>
      </c>
      <c s="32">
        <f>0+M45+M49+M53+M57+M61</f>
      </c>
    </row>
    <row r="45" spans="1:16" ht="12.75">
      <c r="A45" t="s">
        <v>48</v>
      </c>
      <c s="34" t="s">
        <v>85</v>
      </c>
      <c s="34" t="s">
        <v>817</v>
      </c>
      <c s="35" t="s">
        <v>5</v>
      </c>
      <c s="6" t="s">
        <v>818</v>
      </c>
      <c s="36" t="s">
        <v>129</v>
      </c>
      <c s="37">
        <v>2.3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130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38.25">
      <c r="A47" s="35" t="s">
        <v>56</v>
      </c>
      <c r="E47" s="40" t="s">
        <v>819</v>
      </c>
    </row>
    <row r="48" spans="1:5" ht="382.5">
      <c r="A48" t="s">
        <v>57</v>
      </c>
      <c r="E48" s="39" t="s">
        <v>820</v>
      </c>
    </row>
    <row r="49" spans="1:16" ht="12.75">
      <c r="A49" t="s">
        <v>48</v>
      </c>
      <c s="34" t="s">
        <v>89</v>
      </c>
      <c s="34" t="s">
        <v>821</v>
      </c>
      <c s="35" t="s">
        <v>5</v>
      </c>
      <c s="6" t="s">
        <v>822</v>
      </c>
      <c s="36" t="s">
        <v>53</v>
      </c>
      <c s="37">
        <v>0.423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130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823</v>
      </c>
    </row>
    <row r="52" spans="1:5" ht="242.25">
      <c r="A52" t="s">
        <v>57</v>
      </c>
      <c r="E52" s="39" t="s">
        <v>824</v>
      </c>
    </row>
    <row r="53" spans="1:16" ht="12.75">
      <c r="A53" t="s">
        <v>48</v>
      </c>
      <c s="34" t="s">
        <v>93</v>
      </c>
      <c s="34" t="s">
        <v>723</v>
      </c>
      <c s="35" t="s">
        <v>5</v>
      </c>
      <c s="6" t="s">
        <v>724</v>
      </c>
      <c s="36" t="s">
        <v>129</v>
      </c>
      <c s="37">
        <v>0.528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130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825</v>
      </c>
    </row>
    <row r="56" spans="1:5" ht="51">
      <c r="A56" t="s">
        <v>57</v>
      </c>
      <c r="E56" s="39" t="s">
        <v>726</v>
      </c>
    </row>
    <row r="57" spans="1:16" ht="12.75">
      <c r="A57" t="s">
        <v>48</v>
      </c>
      <c s="34" t="s">
        <v>97</v>
      </c>
      <c s="34" t="s">
        <v>826</v>
      </c>
      <c s="35" t="s">
        <v>5</v>
      </c>
      <c s="6" t="s">
        <v>827</v>
      </c>
      <c s="36" t="s">
        <v>129</v>
      </c>
      <c s="37">
        <v>1.256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130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828</v>
      </c>
    </row>
    <row r="60" spans="1:5" ht="229.5">
      <c r="A60" t="s">
        <v>57</v>
      </c>
      <c r="E60" s="39" t="s">
        <v>400</v>
      </c>
    </row>
    <row r="61" spans="1:16" ht="12.75">
      <c r="A61" t="s">
        <v>48</v>
      </c>
      <c s="34" t="s">
        <v>102</v>
      </c>
      <c s="34" t="s">
        <v>829</v>
      </c>
      <c s="35" t="s">
        <v>5</v>
      </c>
      <c s="6" t="s">
        <v>586</v>
      </c>
      <c s="36" t="s">
        <v>587</v>
      </c>
      <c s="37">
        <v>191.83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130</v>
      </c>
      <c>
        <f>(M61*21)/100</f>
      </c>
      <c t="s">
        <v>26</v>
      </c>
    </row>
    <row r="62" spans="1:5" ht="12.75">
      <c r="A62" s="35" t="s">
        <v>55</v>
      </c>
      <c r="E62" s="39" t="s">
        <v>830</v>
      </c>
    </row>
    <row r="63" spans="1:5" ht="12.75">
      <c r="A63" s="35" t="s">
        <v>56</v>
      </c>
      <c r="E63" s="40" t="s">
        <v>831</v>
      </c>
    </row>
    <row r="64" spans="1:5" ht="293.25">
      <c r="A64" t="s">
        <v>57</v>
      </c>
      <c r="E64" s="39" t="s">
        <v>565</v>
      </c>
    </row>
    <row r="65" spans="1:13" ht="12.75">
      <c r="A65" t="s">
        <v>45</v>
      </c>
      <c r="C65" s="31" t="s">
        <v>65</v>
      </c>
      <c r="E65" s="33" t="s">
        <v>406</v>
      </c>
      <c r="J65" s="32">
        <f>0</f>
      </c>
      <c s="32">
        <f>0</f>
      </c>
      <c s="32">
        <f>0+L66+L70+L74+L78+L82+L86</f>
      </c>
      <c s="32">
        <f>0+M66+M70+M74+M78+M82+M86</f>
      </c>
    </row>
    <row r="66" spans="1:16" ht="12.75">
      <c r="A66" t="s">
        <v>48</v>
      </c>
      <c s="34" t="s">
        <v>216</v>
      </c>
      <c s="34" t="s">
        <v>832</v>
      </c>
      <c s="35" t="s">
        <v>5</v>
      </c>
      <c s="6" t="s">
        <v>833</v>
      </c>
      <c s="36" t="s">
        <v>129</v>
      </c>
      <c s="37">
        <v>1.113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130</v>
      </c>
      <c>
        <f>(M66*21)/100</f>
      </c>
      <c t="s">
        <v>26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834</v>
      </c>
    </row>
    <row r="69" spans="1:5" ht="369.75">
      <c r="A69" t="s">
        <v>57</v>
      </c>
      <c r="E69" s="39" t="s">
        <v>560</v>
      </c>
    </row>
    <row r="70" spans="1:16" ht="12.75">
      <c r="A70" t="s">
        <v>48</v>
      </c>
      <c s="34" t="s">
        <v>222</v>
      </c>
      <c s="34" t="s">
        <v>727</v>
      </c>
      <c s="35" t="s">
        <v>5</v>
      </c>
      <c s="6" t="s">
        <v>728</v>
      </c>
      <c s="36" t="s">
        <v>129</v>
      </c>
      <c s="37">
        <v>1.992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130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835</v>
      </c>
    </row>
    <row r="73" spans="1:5" ht="369.75">
      <c r="A73" t="s">
        <v>57</v>
      </c>
      <c r="E73" s="39" t="s">
        <v>560</v>
      </c>
    </row>
    <row r="74" spans="1:16" ht="12.75">
      <c r="A74" t="s">
        <v>48</v>
      </c>
      <c s="34" t="s">
        <v>227</v>
      </c>
      <c s="34" t="s">
        <v>730</v>
      </c>
      <c s="35" t="s">
        <v>5</v>
      </c>
      <c s="6" t="s">
        <v>731</v>
      </c>
      <c s="36" t="s">
        <v>53</v>
      </c>
      <c s="37">
        <v>0.098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130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836</v>
      </c>
    </row>
    <row r="77" spans="1:5" ht="178.5">
      <c r="A77" t="s">
        <v>57</v>
      </c>
      <c r="E77" s="39" t="s">
        <v>733</v>
      </c>
    </row>
    <row r="78" spans="1:16" ht="12.75">
      <c r="A78" t="s">
        <v>48</v>
      </c>
      <c s="34" t="s">
        <v>232</v>
      </c>
      <c s="34" t="s">
        <v>738</v>
      </c>
      <c s="35" t="s">
        <v>5</v>
      </c>
      <c s="6" t="s">
        <v>739</v>
      </c>
      <c s="36" t="s">
        <v>129</v>
      </c>
      <c s="37">
        <v>1.98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130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837</v>
      </c>
    </row>
    <row r="81" spans="1:5" ht="369.75">
      <c r="A81" t="s">
        <v>57</v>
      </c>
      <c r="E81" s="39" t="s">
        <v>560</v>
      </c>
    </row>
    <row r="82" spans="1:16" ht="12.75">
      <c r="A82" t="s">
        <v>48</v>
      </c>
      <c s="34" t="s">
        <v>238</v>
      </c>
      <c s="34" t="s">
        <v>741</v>
      </c>
      <c s="35" t="s">
        <v>5</v>
      </c>
      <c s="6" t="s">
        <v>742</v>
      </c>
      <c s="36" t="s">
        <v>53</v>
      </c>
      <c s="37">
        <v>0.03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130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838</v>
      </c>
    </row>
    <row r="85" spans="1:5" ht="178.5">
      <c r="A85" t="s">
        <v>57</v>
      </c>
      <c r="E85" s="39" t="s">
        <v>744</v>
      </c>
    </row>
    <row r="86" spans="1:16" ht="12.75">
      <c r="A86" t="s">
        <v>48</v>
      </c>
      <c s="34" t="s">
        <v>244</v>
      </c>
      <c s="34" t="s">
        <v>745</v>
      </c>
      <c s="35" t="s">
        <v>5</v>
      </c>
      <c s="6" t="s">
        <v>746</v>
      </c>
      <c s="36" t="s">
        <v>129</v>
      </c>
      <c s="37">
        <v>3.984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130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839</v>
      </c>
    </row>
    <row r="89" spans="1:5" ht="102">
      <c r="A89" t="s">
        <v>57</v>
      </c>
      <c r="E89" s="39" t="s">
        <v>748</v>
      </c>
    </row>
    <row r="90" spans="1:13" ht="12.75">
      <c r="A90" t="s">
        <v>45</v>
      </c>
      <c r="C90" s="31" t="s">
        <v>73</v>
      </c>
      <c r="E90" s="33" t="s">
        <v>610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249</v>
      </c>
      <c s="34" t="s">
        <v>840</v>
      </c>
      <c s="35" t="s">
        <v>5</v>
      </c>
      <c s="6" t="s">
        <v>841</v>
      </c>
      <c s="36" t="s">
        <v>148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130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842</v>
      </c>
    </row>
    <row r="94" spans="1:5" ht="76.5">
      <c r="A94" t="s">
        <v>57</v>
      </c>
      <c r="E94" s="39" t="s">
        <v>615</v>
      </c>
    </row>
    <row r="95" spans="1:13" ht="12.75">
      <c r="A95" t="s">
        <v>45</v>
      </c>
      <c r="C95" s="31" t="s">
        <v>77</v>
      </c>
      <c r="E95" s="33" t="s">
        <v>237</v>
      </c>
      <c r="J95" s="32">
        <f>0</f>
      </c>
      <c s="32">
        <f>0</f>
      </c>
      <c s="32">
        <f>0+L96+L100+L104</f>
      </c>
      <c s="32">
        <f>0+M96+M100+M104</f>
      </c>
    </row>
    <row r="96" spans="1:16" ht="25.5">
      <c r="A96" t="s">
        <v>48</v>
      </c>
      <c s="34" t="s">
        <v>254</v>
      </c>
      <c s="34" t="s">
        <v>765</v>
      </c>
      <c s="35" t="s">
        <v>5</v>
      </c>
      <c s="6" t="s">
        <v>766</v>
      </c>
      <c s="36" t="s">
        <v>148</v>
      </c>
      <c s="37">
        <v>35.112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130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38.25">
      <c r="A98" s="35" t="s">
        <v>56</v>
      </c>
      <c r="E98" s="40" t="s">
        <v>843</v>
      </c>
    </row>
    <row r="99" spans="1:5" ht="191.25">
      <c r="A99" t="s">
        <v>57</v>
      </c>
      <c r="E99" s="39" t="s">
        <v>768</v>
      </c>
    </row>
    <row r="100" spans="1:16" ht="12.75">
      <c r="A100" t="s">
        <v>48</v>
      </c>
      <c s="34" t="s">
        <v>259</v>
      </c>
      <c s="34" t="s">
        <v>769</v>
      </c>
      <c s="35" t="s">
        <v>5</v>
      </c>
      <c s="6" t="s">
        <v>770</v>
      </c>
      <c s="36" t="s">
        <v>148</v>
      </c>
      <c s="37">
        <v>3.3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130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844</v>
      </c>
    </row>
    <row r="103" spans="1:5" ht="204">
      <c r="A103" t="s">
        <v>57</v>
      </c>
      <c r="E103" s="39" t="s">
        <v>772</v>
      </c>
    </row>
    <row r="104" spans="1:16" ht="12.75">
      <c r="A104" t="s">
        <v>48</v>
      </c>
      <c s="34" t="s">
        <v>265</v>
      </c>
      <c s="34" t="s">
        <v>773</v>
      </c>
      <c s="35" t="s">
        <v>5</v>
      </c>
      <c s="6" t="s">
        <v>774</v>
      </c>
      <c s="36" t="s">
        <v>148</v>
      </c>
      <c s="37">
        <v>3.3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130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844</v>
      </c>
    </row>
    <row r="107" spans="1:5" ht="38.25">
      <c r="A107" t="s">
        <v>57</v>
      </c>
      <c r="E107" s="39" t="s">
        <v>776</v>
      </c>
    </row>
    <row r="108" spans="1:13" ht="12.75">
      <c r="A108" t="s">
        <v>45</v>
      </c>
      <c r="C108" s="31" t="s">
        <v>85</v>
      </c>
      <c r="E108" s="33" t="s">
        <v>248</v>
      </c>
      <c r="J108" s="32">
        <f>0</f>
      </c>
      <c s="32">
        <f>0</f>
      </c>
      <c s="32">
        <f>0+L109+L113+L117</f>
      </c>
      <c s="32">
        <f>0+M109+M113+M117</f>
      </c>
    </row>
    <row r="109" spans="1:16" ht="12.75">
      <c r="A109" t="s">
        <v>48</v>
      </c>
      <c s="34" t="s">
        <v>270</v>
      </c>
      <c s="34" t="s">
        <v>798</v>
      </c>
      <c s="35" t="s">
        <v>5</v>
      </c>
      <c s="6" t="s">
        <v>799</v>
      </c>
      <c s="36" t="s">
        <v>135</v>
      </c>
      <c s="37">
        <v>2.8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130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845</v>
      </c>
    </row>
    <row r="112" spans="1:5" ht="38.25">
      <c r="A112" t="s">
        <v>57</v>
      </c>
      <c r="E112" s="39" t="s">
        <v>801</v>
      </c>
    </row>
    <row r="113" spans="1:16" ht="12.75">
      <c r="A113" t="s">
        <v>48</v>
      </c>
      <c s="34" t="s">
        <v>381</v>
      </c>
      <c s="34" t="s">
        <v>846</v>
      </c>
      <c s="35" t="s">
        <v>5</v>
      </c>
      <c s="6" t="s">
        <v>847</v>
      </c>
      <c s="36" t="s">
        <v>129</v>
      </c>
      <c s="37">
        <v>0.75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130</v>
      </c>
      <c>
        <f>(M113*21)/100</f>
      </c>
      <c t="s">
        <v>26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848</v>
      </c>
    </row>
    <row r="116" spans="1:5" ht="89.25">
      <c r="A116" t="s">
        <v>57</v>
      </c>
      <c r="E116" s="39" t="s">
        <v>849</v>
      </c>
    </row>
    <row r="117" spans="1:16" ht="12.75">
      <c r="A117" t="s">
        <v>48</v>
      </c>
      <c s="34" t="s">
        <v>387</v>
      </c>
      <c s="34" t="s">
        <v>850</v>
      </c>
      <c s="35" t="s">
        <v>5</v>
      </c>
      <c s="6" t="s">
        <v>851</v>
      </c>
      <c s="36" t="s">
        <v>129</v>
      </c>
      <c s="37">
        <v>3.38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130</v>
      </c>
      <c>
        <f>(M117*21)/100</f>
      </c>
      <c t="s">
        <v>26</v>
      </c>
    </row>
    <row r="118" spans="1:5" ht="12.75">
      <c r="A118" s="35" t="s">
        <v>55</v>
      </c>
      <c r="E118" s="39" t="s">
        <v>5</v>
      </c>
    </row>
    <row r="119" spans="1:5" ht="25.5">
      <c r="A119" s="35" t="s">
        <v>56</v>
      </c>
      <c r="E119" s="40" t="s">
        <v>852</v>
      </c>
    </row>
    <row r="120" spans="1:5" ht="89.25">
      <c r="A120" t="s">
        <v>57</v>
      </c>
      <c r="E120" s="39" t="s">
        <v>853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686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686</v>
      </c>
      <c r="E4" s="26" t="s">
        <v>687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COUNTIFS(L8:L182,"=0",A8:A182,"P")+COUNTIFS(L8:L182,"",A8:A182,"P")+SUM(Q8:Q182)</f>
      </c>
    </row>
    <row r="8" spans="1:13" ht="12.75">
      <c r="A8" t="s">
        <v>43</v>
      </c>
      <c r="C8" s="28" t="s">
        <v>856</v>
      </c>
      <c r="E8" s="30" t="s">
        <v>855</v>
      </c>
      <c r="J8" s="29">
        <f>0+J9+J18+J55+J60+J89+J118+J139+J156+J161</f>
      </c>
      <c s="29">
        <f>0+K9+K18+K55+K60+K89+K118+K139+K156+K161</f>
      </c>
      <c s="29">
        <f>0+L9+L18+L55+L60+L89+L118+L139+L156+L161</f>
      </c>
      <c s="29">
        <f>0+M9+M18+M55+M60+M89+M118+M139+M156+M161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59</v>
      </c>
      <c s="35" t="s">
        <v>60</v>
      </c>
      <c s="6" t="s">
        <v>691</v>
      </c>
      <c s="36" t="s">
        <v>53</v>
      </c>
      <c s="37">
        <v>384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171</v>
      </c>
    </row>
    <row r="12" spans="1:5" ht="12.75">
      <c r="A12" s="35" t="s">
        <v>56</v>
      </c>
      <c r="E12" s="40" t="s">
        <v>857</v>
      </c>
    </row>
    <row r="13" spans="1:5" ht="165.75">
      <c r="A13" t="s">
        <v>57</v>
      </c>
      <c r="E13" s="39" t="s">
        <v>58</v>
      </c>
    </row>
    <row r="14" spans="1:16" ht="25.5">
      <c r="A14" t="s">
        <v>48</v>
      </c>
      <c s="34" t="s">
        <v>26</v>
      </c>
      <c s="34" t="s">
        <v>70</v>
      </c>
      <c s="35" t="s">
        <v>71</v>
      </c>
      <c s="6" t="s">
        <v>72</v>
      </c>
      <c s="36" t="s">
        <v>53</v>
      </c>
      <c s="37">
        <v>10.978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171</v>
      </c>
    </row>
    <row r="16" spans="1:5" ht="12.75">
      <c r="A16" s="35" t="s">
        <v>56</v>
      </c>
      <c r="E16" s="40" t="s">
        <v>858</v>
      </c>
    </row>
    <row r="17" spans="1:5" ht="165.75">
      <c r="A17" t="s">
        <v>57</v>
      </c>
      <c r="E17" s="39" t="s">
        <v>58</v>
      </c>
    </row>
    <row r="18" spans="1:13" ht="12.75">
      <c r="A18" t="s">
        <v>45</v>
      </c>
      <c r="C18" s="31" t="s">
        <v>49</v>
      </c>
      <c r="E18" s="33" t="s">
        <v>312</v>
      </c>
      <c r="J18" s="32">
        <f>0</f>
      </c>
      <c s="32">
        <f>0</f>
      </c>
      <c s="32">
        <f>0+L19+L23+L27+L31+L35+L39+L43+L47+L51</f>
      </c>
      <c s="32">
        <f>0+M19+M23+M27+M31+M35+M39+M43+M47+M51</f>
      </c>
    </row>
    <row r="19" spans="1:16" ht="12.75">
      <c r="A19" t="s">
        <v>48</v>
      </c>
      <c s="34" t="s">
        <v>25</v>
      </c>
      <c s="34" t="s">
        <v>313</v>
      </c>
      <c s="35" t="s">
        <v>5</v>
      </c>
      <c s="6" t="s">
        <v>314</v>
      </c>
      <c s="36" t="s">
        <v>148</v>
      </c>
      <c s="37">
        <v>85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130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859</v>
      </c>
    </row>
    <row r="22" spans="1:5" ht="38.25">
      <c r="A22" t="s">
        <v>57</v>
      </c>
      <c r="E22" s="39" t="s">
        <v>317</v>
      </c>
    </row>
    <row r="23" spans="1:16" ht="12.75">
      <c r="A23" t="s">
        <v>48</v>
      </c>
      <c s="34" t="s">
        <v>65</v>
      </c>
      <c s="34" t="s">
        <v>809</v>
      </c>
      <c s="35" t="s">
        <v>5</v>
      </c>
      <c s="6" t="s">
        <v>810</v>
      </c>
      <c s="36" t="s">
        <v>129</v>
      </c>
      <c s="37">
        <v>4.992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860</v>
      </c>
    </row>
    <row r="26" spans="1:5" ht="63.75">
      <c r="A26" t="s">
        <v>57</v>
      </c>
      <c r="E26" s="39" t="s">
        <v>812</v>
      </c>
    </row>
    <row r="27" spans="1:16" ht="12.75">
      <c r="A27" t="s">
        <v>48</v>
      </c>
      <c s="34" t="s">
        <v>69</v>
      </c>
      <c s="34" t="s">
        <v>694</v>
      </c>
      <c s="35" t="s">
        <v>5</v>
      </c>
      <c s="6" t="s">
        <v>695</v>
      </c>
      <c s="36" t="s">
        <v>129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861</v>
      </c>
    </row>
    <row r="30" spans="1:5" ht="38.25">
      <c r="A30" t="s">
        <v>57</v>
      </c>
      <c r="E30" s="39" t="s">
        <v>697</v>
      </c>
    </row>
    <row r="31" spans="1:16" ht="12.75">
      <c r="A31" t="s">
        <v>48</v>
      </c>
      <c s="34" t="s">
        <v>73</v>
      </c>
      <c s="34" t="s">
        <v>702</v>
      </c>
      <c s="35" t="s">
        <v>5</v>
      </c>
      <c s="6" t="s">
        <v>703</v>
      </c>
      <c s="36" t="s">
        <v>129</v>
      </c>
      <c s="37">
        <v>192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704</v>
      </c>
    </row>
    <row r="33" spans="1:5" ht="12.75">
      <c r="A33" s="35" t="s">
        <v>56</v>
      </c>
      <c r="E33" s="40" t="s">
        <v>862</v>
      </c>
    </row>
    <row r="34" spans="1:5" ht="318.75">
      <c r="A34" t="s">
        <v>57</v>
      </c>
      <c r="E34" s="39" t="s">
        <v>706</v>
      </c>
    </row>
    <row r="35" spans="1:16" ht="12.75">
      <c r="A35" t="s">
        <v>48</v>
      </c>
      <c s="34" t="s">
        <v>77</v>
      </c>
      <c s="34" t="s">
        <v>707</v>
      </c>
      <c s="35" t="s">
        <v>5</v>
      </c>
      <c s="6" t="s">
        <v>708</v>
      </c>
      <c s="36" t="s">
        <v>129</v>
      </c>
      <c s="37">
        <v>192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863</v>
      </c>
    </row>
    <row r="38" spans="1:5" ht="191.25">
      <c r="A38" t="s">
        <v>57</v>
      </c>
      <c r="E38" s="39" t="s">
        <v>710</v>
      </c>
    </row>
    <row r="39" spans="1:16" ht="12.75">
      <c r="A39" t="s">
        <v>48</v>
      </c>
      <c s="34" t="s">
        <v>81</v>
      </c>
      <c s="34" t="s">
        <v>711</v>
      </c>
      <c s="35" t="s">
        <v>5</v>
      </c>
      <c s="6" t="s">
        <v>712</v>
      </c>
      <c s="36" t="s">
        <v>129</v>
      </c>
      <c s="37">
        <v>134.2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864</v>
      </c>
    </row>
    <row r="42" spans="1:5" ht="229.5">
      <c r="A42" t="s">
        <v>57</v>
      </c>
      <c r="E42" s="39" t="s">
        <v>714</v>
      </c>
    </row>
    <row r="43" spans="1:16" ht="12.75">
      <c r="A43" t="s">
        <v>48</v>
      </c>
      <c s="34" t="s">
        <v>85</v>
      </c>
      <c s="34" t="s">
        <v>715</v>
      </c>
      <c s="35" t="s">
        <v>5</v>
      </c>
      <c s="6" t="s">
        <v>716</v>
      </c>
      <c s="36" t="s">
        <v>148</v>
      </c>
      <c s="37">
        <v>40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865</v>
      </c>
    </row>
    <row r="46" spans="1:5" ht="38.25">
      <c r="A46" t="s">
        <v>57</v>
      </c>
      <c r="E46" s="39" t="s">
        <v>362</v>
      </c>
    </row>
    <row r="47" spans="1:16" ht="12.75">
      <c r="A47" t="s">
        <v>48</v>
      </c>
      <c s="34" t="s">
        <v>89</v>
      </c>
      <c s="34" t="s">
        <v>520</v>
      </c>
      <c s="35" t="s">
        <v>5</v>
      </c>
      <c s="6" t="s">
        <v>521</v>
      </c>
      <c s="36" t="s">
        <v>148</v>
      </c>
      <c s="37">
        <v>40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866</v>
      </c>
    </row>
    <row r="50" spans="1:5" ht="25.5">
      <c r="A50" t="s">
        <v>57</v>
      </c>
      <c r="E50" s="39" t="s">
        <v>522</v>
      </c>
    </row>
    <row r="51" spans="1:16" ht="12.75">
      <c r="A51" t="s">
        <v>48</v>
      </c>
      <c s="34" t="s">
        <v>93</v>
      </c>
      <c s="34" t="s">
        <v>719</v>
      </c>
      <c s="35" t="s">
        <v>5</v>
      </c>
      <c s="6" t="s">
        <v>720</v>
      </c>
      <c s="36" t="s">
        <v>148</v>
      </c>
      <c s="37">
        <v>40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130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867</v>
      </c>
    </row>
    <row r="54" spans="1:5" ht="38.25">
      <c r="A54" t="s">
        <v>57</v>
      </c>
      <c r="E54" s="39" t="s">
        <v>722</v>
      </c>
    </row>
    <row r="55" spans="1:13" ht="12.75">
      <c r="A55" t="s">
        <v>45</v>
      </c>
      <c r="C55" s="31" t="s">
        <v>26</v>
      </c>
      <c r="E55" s="33" t="s">
        <v>380</v>
      </c>
      <c r="J55" s="32">
        <f>0</f>
      </c>
      <c s="32">
        <f>0</f>
      </c>
      <c s="32">
        <f>0+L56</f>
      </c>
      <c s="32">
        <f>0+M56</f>
      </c>
    </row>
    <row r="56" spans="1:16" ht="12.75">
      <c r="A56" t="s">
        <v>48</v>
      </c>
      <c s="34" t="s">
        <v>97</v>
      </c>
      <c s="34" t="s">
        <v>534</v>
      </c>
      <c s="35" t="s">
        <v>5</v>
      </c>
      <c s="6" t="s">
        <v>535</v>
      </c>
      <c s="36" t="s">
        <v>129</v>
      </c>
      <c s="37">
        <v>9.8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130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868</v>
      </c>
    </row>
    <row r="59" spans="1:5" ht="369.75">
      <c r="A59" t="s">
        <v>57</v>
      </c>
      <c r="E59" s="39" t="s">
        <v>538</v>
      </c>
    </row>
    <row r="60" spans="1:13" ht="12.75">
      <c r="A60" t="s">
        <v>45</v>
      </c>
      <c r="C60" s="31" t="s">
        <v>25</v>
      </c>
      <c r="E60" s="33" t="s">
        <v>395</v>
      </c>
      <c r="J60" s="32">
        <f>0</f>
      </c>
      <c s="32">
        <f>0</f>
      </c>
      <c s="32">
        <f>0+L61+L65+L69+L73+L77+L81+L85</f>
      </c>
      <c s="32">
        <f>0+M61+M65+M69+M73+M77+M81+M85</f>
      </c>
    </row>
    <row r="61" spans="1:16" ht="12.75">
      <c r="A61" t="s">
        <v>48</v>
      </c>
      <c s="34" t="s">
        <v>102</v>
      </c>
      <c s="34" t="s">
        <v>817</v>
      </c>
      <c s="35" t="s">
        <v>5</v>
      </c>
      <c s="6" t="s">
        <v>818</v>
      </c>
      <c s="36" t="s">
        <v>129</v>
      </c>
      <c s="37">
        <v>1.4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130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38.25">
      <c r="A63" s="35" t="s">
        <v>56</v>
      </c>
      <c r="E63" s="40" t="s">
        <v>869</v>
      </c>
    </row>
    <row r="64" spans="1:5" ht="382.5">
      <c r="A64" t="s">
        <v>57</v>
      </c>
      <c r="E64" s="39" t="s">
        <v>820</v>
      </c>
    </row>
    <row r="65" spans="1:16" ht="12.75">
      <c r="A65" t="s">
        <v>48</v>
      </c>
      <c s="34" t="s">
        <v>216</v>
      </c>
      <c s="34" t="s">
        <v>821</v>
      </c>
      <c s="35" t="s">
        <v>5</v>
      </c>
      <c s="6" t="s">
        <v>822</v>
      </c>
      <c s="36" t="s">
        <v>53</v>
      </c>
      <c s="37">
        <v>0.35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130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25.5">
      <c r="A67" s="35" t="s">
        <v>56</v>
      </c>
      <c r="E67" s="40" t="s">
        <v>870</v>
      </c>
    </row>
    <row r="68" spans="1:5" ht="242.25">
      <c r="A68" t="s">
        <v>57</v>
      </c>
      <c r="E68" s="39" t="s">
        <v>824</v>
      </c>
    </row>
    <row r="69" spans="1:16" ht="12.75">
      <c r="A69" t="s">
        <v>48</v>
      </c>
      <c s="34" t="s">
        <v>222</v>
      </c>
      <c s="34" t="s">
        <v>723</v>
      </c>
      <c s="35" t="s">
        <v>5</v>
      </c>
      <c s="6" t="s">
        <v>724</v>
      </c>
      <c s="36" t="s">
        <v>129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130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725</v>
      </c>
    </row>
    <row r="72" spans="1:5" ht="51">
      <c r="A72" t="s">
        <v>57</v>
      </c>
      <c r="E72" s="39" t="s">
        <v>726</v>
      </c>
    </row>
    <row r="73" spans="1:16" ht="12.75">
      <c r="A73" t="s">
        <v>48</v>
      </c>
      <c s="34" t="s">
        <v>227</v>
      </c>
      <c s="34" t="s">
        <v>826</v>
      </c>
      <c s="35" t="s">
        <v>5</v>
      </c>
      <c s="6" t="s">
        <v>827</v>
      </c>
      <c s="36" t="s">
        <v>129</v>
      </c>
      <c s="37">
        <v>2.512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130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871</v>
      </c>
    </row>
    <row r="76" spans="1:5" ht="229.5">
      <c r="A76" t="s">
        <v>57</v>
      </c>
      <c r="E76" s="39" t="s">
        <v>400</v>
      </c>
    </row>
    <row r="77" spans="1:16" ht="12.75">
      <c r="A77" t="s">
        <v>48</v>
      </c>
      <c s="34" t="s">
        <v>232</v>
      </c>
      <c s="34" t="s">
        <v>872</v>
      </c>
      <c s="35" t="s">
        <v>5</v>
      </c>
      <c s="6" t="s">
        <v>873</v>
      </c>
      <c s="36" t="s">
        <v>129</v>
      </c>
      <c s="37">
        <v>8.7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130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874</v>
      </c>
    </row>
    <row r="80" spans="1:5" ht="369.75">
      <c r="A80" t="s">
        <v>57</v>
      </c>
      <c r="E80" s="39" t="s">
        <v>560</v>
      </c>
    </row>
    <row r="81" spans="1:16" ht="12.75">
      <c r="A81" t="s">
        <v>48</v>
      </c>
      <c s="34" t="s">
        <v>238</v>
      </c>
      <c s="34" t="s">
        <v>875</v>
      </c>
      <c s="35" t="s">
        <v>5</v>
      </c>
      <c s="6" t="s">
        <v>876</v>
      </c>
      <c s="36" t="s">
        <v>53</v>
      </c>
      <c s="37">
        <v>1.094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130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877</v>
      </c>
    </row>
    <row r="84" spans="1:5" ht="267.75">
      <c r="A84" t="s">
        <v>57</v>
      </c>
      <c r="E84" s="39" t="s">
        <v>546</v>
      </c>
    </row>
    <row r="85" spans="1:16" ht="12.75">
      <c r="A85" t="s">
        <v>48</v>
      </c>
      <c s="34" t="s">
        <v>244</v>
      </c>
      <c s="34" t="s">
        <v>829</v>
      </c>
      <c s="35" t="s">
        <v>5</v>
      </c>
      <c s="6" t="s">
        <v>586</v>
      </c>
      <c s="36" t="s">
        <v>587</v>
      </c>
      <c s="37">
        <v>935.67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130</v>
      </c>
      <c>
        <f>(M85*21)/100</f>
      </c>
      <c t="s">
        <v>26</v>
      </c>
    </row>
    <row r="86" spans="1:5" ht="12.75">
      <c r="A86" s="35" t="s">
        <v>55</v>
      </c>
      <c r="E86" s="39" t="s">
        <v>878</v>
      </c>
    </row>
    <row r="87" spans="1:5" ht="12.75">
      <c r="A87" s="35" t="s">
        <v>56</v>
      </c>
      <c r="E87" s="40" t="s">
        <v>879</v>
      </c>
    </row>
    <row r="88" spans="1:5" ht="293.25">
      <c r="A88" t="s">
        <v>57</v>
      </c>
      <c r="E88" s="39" t="s">
        <v>565</v>
      </c>
    </row>
    <row r="89" spans="1:13" ht="12.75">
      <c r="A89" t="s">
        <v>45</v>
      </c>
      <c r="C89" s="31" t="s">
        <v>65</v>
      </c>
      <c r="E89" s="33" t="s">
        <v>406</v>
      </c>
      <c r="J89" s="32">
        <f>0</f>
      </c>
      <c s="32">
        <f>0</f>
      </c>
      <c s="32">
        <f>0+L90+L94+L98+L102+L106+L110+L114</f>
      </c>
      <c s="32">
        <f>0+M90+M94+M98+M102+M106+M110+M114</f>
      </c>
    </row>
    <row r="90" spans="1:16" ht="12.75">
      <c r="A90" t="s">
        <v>48</v>
      </c>
      <c s="34" t="s">
        <v>249</v>
      </c>
      <c s="34" t="s">
        <v>832</v>
      </c>
      <c s="35" t="s">
        <v>5</v>
      </c>
      <c s="6" t="s">
        <v>833</v>
      </c>
      <c s="36" t="s">
        <v>129</v>
      </c>
      <c s="37">
        <v>2.877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130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25.5">
      <c r="A92" s="35" t="s">
        <v>56</v>
      </c>
      <c r="E92" s="40" t="s">
        <v>880</v>
      </c>
    </row>
    <row r="93" spans="1:5" ht="369.75">
      <c r="A93" t="s">
        <v>57</v>
      </c>
      <c r="E93" s="39" t="s">
        <v>560</v>
      </c>
    </row>
    <row r="94" spans="1:16" ht="12.75">
      <c r="A94" t="s">
        <v>48</v>
      </c>
      <c s="34" t="s">
        <v>254</v>
      </c>
      <c s="34" t="s">
        <v>727</v>
      </c>
      <c s="35" t="s">
        <v>5</v>
      </c>
      <c s="6" t="s">
        <v>728</v>
      </c>
      <c s="36" t="s">
        <v>129</v>
      </c>
      <c s="37">
        <v>10.92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130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25.5">
      <c r="A96" s="35" t="s">
        <v>56</v>
      </c>
      <c r="E96" s="40" t="s">
        <v>881</v>
      </c>
    </row>
    <row r="97" spans="1:5" ht="369.75">
      <c r="A97" t="s">
        <v>57</v>
      </c>
      <c r="E97" s="39" t="s">
        <v>560</v>
      </c>
    </row>
    <row r="98" spans="1:16" ht="12.75">
      <c r="A98" t="s">
        <v>48</v>
      </c>
      <c s="34" t="s">
        <v>259</v>
      </c>
      <c s="34" t="s">
        <v>730</v>
      </c>
      <c s="35" t="s">
        <v>5</v>
      </c>
      <c s="6" t="s">
        <v>731</v>
      </c>
      <c s="36" t="s">
        <v>53</v>
      </c>
      <c s="37">
        <v>0.558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130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882</v>
      </c>
    </row>
    <row r="101" spans="1:5" ht="178.5">
      <c r="A101" t="s">
        <v>57</v>
      </c>
      <c r="E101" s="39" t="s">
        <v>733</v>
      </c>
    </row>
    <row r="102" spans="1:16" ht="12.75">
      <c r="A102" t="s">
        <v>48</v>
      </c>
      <c s="34" t="s">
        <v>265</v>
      </c>
      <c s="34" t="s">
        <v>734</v>
      </c>
      <c s="35" t="s">
        <v>5</v>
      </c>
      <c s="6" t="s">
        <v>735</v>
      </c>
      <c s="36" t="s">
        <v>129</v>
      </c>
      <c s="37">
        <v>25.2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130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883</v>
      </c>
    </row>
    <row r="105" spans="1:5" ht="38.25">
      <c r="A105" t="s">
        <v>57</v>
      </c>
      <c r="E105" s="39" t="s">
        <v>737</v>
      </c>
    </row>
    <row r="106" spans="1:16" ht="12.75">
      <c r="A106" t="s">
        <v>48</v>
      </c>
      <c s="34" t="s">
        <v>270</v>
      </c>
      <c s="34" t="s">
        <v>738</v>
      </c>
      <c s="35" t="s">
        <v>5</v>
      </c>
      <c s="6" t="s">
        <v>739</v>
      </c>
      <c s="36" t="s">
        <v>129</v>
      </c>
      <c s="37">
        <v>35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130</v>
      </c>
      <c>
        <f>(M106*21)/100</f>
      </c>
      <c t="s">
        <v>26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740</v>
      </c>
    </row>
    <row r="109" spans="1:5" ht="369.75">
      <c r="A109" t="s">
        <v>57</v>
      </c>
      <c r="E109" s="39" t="s">
        <v>560</v>
      </c>
    </row>
    <row r="110" spans="1:16" ht="12.75">
      <c r="A110" t="s">
        <v>48</v>
      </c>
      <c s="34" t="s">
        <v>381</v>
      </c>
      <c s="34" t="s">
        <v>741</v>
      </c>
      <c s="35" t="s">
        <v>5</v>
      </c>
      <c s="6" t="s">
        <v>742</v>
      </c>
      <c s="36" t="s">
        <v>53</v>
      </c>
      <c s="37">
        <v>2.042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130</v>
      </c>
      <c>
        <f>(M110*21)/100</f>
      </c>
      <c t="s">
        <v>26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884</v>
      </c>
    </row>
    <row r="113" spans="1:5" ht="178.5">
      <c r="A113" t="s">
        <v>57</v>
      </c>
      <c r="E113" s="39" t="s">
        <v>744</v>
      </c>
    </row>
    <row r="114" spans="1:16" ht="12.75">
      <c r="A114" t="s">
        <v>48</v>
      </c>
      <c s="34" t="s">
        <v>387</v>
      </c>
      <c s="34" t="s">
        <v>745</v>
      </c>
      <c s="35" t="s">
        <v>5</v>
      </c>
      <c s="6" t="s">
        <v>746</v>
      </c>
      <c s="36" t="s">
        <v>129</v>
      </c>
      <c s="37">
        <v>21.84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130</v>
      </c>
      <c>
        <f>(M114*21)/100</f>
      </c>
      <c t="s">
        <v>26</v>
      </c>
    </row>
    <row r="115" spans="1:5" ht="12.75">
      <c r="A115" s="35" t="s">
        <v>55</v>
      </c>
      <c r="E115" s="39" t="s">
        <v>5</v>
      </c>
    </row>
    <row r="116" spans="1:5" ht="25.5">
      <c r="A116" s="35" t="s">
        <v>56</v>
      </c>
      <c r="E116" s="40" t="s">
        <v>885</v>
      </c>
    </row>
    <row r="117" spans="1:5" ht="102">
      <c r="A117" t="s">
        <v>57</v>
      </c>
      <c r="E117" s="39" t="s">
        <v>748</v>
      </c>
    </row>
    <row r="118" spans="1:13" ht="12.75">
      <c r="A118" t="s">
        <v>45</v>
      </c>
      <c r="C118" s="31" t="s">
        <v>73</v>
      </c>
      <c r="E118" s="33" t="s">
        <v>610</v>
      </c>
      <c r="J118" s="32">
        <f>0</f>
      </c>
      <c s="32">
        <f>0</f>
      </c>
      <c s="32">
        <f>0+L119+L123+L127+L131+L135</f>
      </c>
      <c s="32">
        <f>0+M119+M123+M127+M131+M135</f>
      </c>
    </row>
    <row r="119" spans="1:16" ht="25.5">
      <c r="A119" t="s">
        <v>48</v>
      </c>
      <c s="34" t="s">
        <v>391</v>
      </c>
      <c s="34" t="s">
        <v>750</v>
      </c>
      <c s="35" t="s">
        <v>5</v>
      </c>
      <c s="6" t="s">
        <v>751</v>
      </c>
      <c s="36" t="s">
        <v>148</v>
      </c>
      <c s="37">
        <v>69.687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130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25.5">
      <c r="A121" s="35" t="s">
        <v>56</v>
      </c>
      <c r="E121" s="40" t="s">
        <v>886</v>
      </c>
    </row>
    <row r="122" spans="1:5" ht="76.5">
      <c r="A122" t="s">
        <v>57</v>
      </c>
      <c r="E122" s="39" t="s">
        <v>615</v>
      </c>
    </row>
    <row r="123" spans="1:16" ht="12.75">
      <c r="A123" t="s">
        <v>48</v>
      </c>
      <c s="34" t="s">
        <v>396</v>
      </c>
      <c s="34" t="s">
        <v>753</v>
      </c>
      <c s="35" t="s">
        <v>5</v>
      </c>
      <c s="6" t="s">
        <v>754</v>
      </c>
      <c s="36" t="s">
        <v>148</v>
      </c>
      <c s="37">
        <v>69.687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130</v>
      </c>
      <c>
        <f>(M123*21)/100</f>
      </c>
      <c t="s">
        <v>26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886</v>
      </c>
    </row>
    <row r="126" spans="1:5" ht="76.5">
      <c r="A126" t="s">
        <v>57</v>
      </c>
      <c r="E126" s="39" t="s">
        <v>615</v>
      </c>
    </row>
    <row r="127" spans="1:16" ht="12.75">
      <c r="A127" t="s">
        <v>48</v>
      </c>
      <c s="34" t="s">
        <v>401</v>
      </c>
      <c s="34" t="s">
        <v>755</v>
      </c>
      <c s="35" t="s">
        <v>5</v>
      </c>
      <c s="6" t="s">
        <v>756</v>
      </c>
      <c s="36" t="s">
        <v>148</v>
      </c>
      <c s="37">
        <v>69.687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130</v>
      </c>
      <c>
        <f>(M127*21)/100</f>
      </c>
      <c t="s">
        <v>26</v>
      </c>
    </row>
    <row r="128" spans="1:5" ht="12.75">
      <c r="A128" s="35" t="s">
        <v>55</v>
      </c>
      <c r="E128" s="39" t="s">
        <v>5</v>
      </c>
    </row>
    <row r="129" spans="1:5" ht="25.5">
      <c r="A129" s="35" t="s">
        <v>56</v>
      </c>
      <c r="E129" s="40" t="s">
        <v>886</v>
      </c>
    </row>
    <row r="130" spans="1:5" ht="76.5">
      <c r="A130" t="s">
        <v>57</v>
      </c>
      <c r="E130" s="39" t="s">
        <v>615</v>
      </c>
    </row>
    <row r="131" spans="1:16" ht="12.75">
      <c r="A131" t="s">
        <v>48</v>
      </c>
      <c s="34" t="s">
        <v>407</v>
      </c>
      <c s="34" t="s">
        <v>757</v>
      </c>
      <c s="35" t="s">
        <v>5</v>
      </c>
      <c s="6" t="s">
        <v>758</v>
      </c>
      <c s="36" t="s">
        <v>148</v>
      </c>
      <c s="37">
        <v>13.937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130</v>
      </c>
      <c>
        <f>(M131*21)/100</f>
      </c>
      <c t="s">
        <v>26</v>
      </c>
    </row>
    <row r="132" spans="1:5" ht="12.75">
      <c r="A132" s="35" t="s">
        <v>55</v>
      </c>
      <c r="E132" s="39" t="s">
        <v>5</v>
      </c>
    </row>
    <row r="133" spans="1:5" ht="25.5">
      <c r="A133" s="35" t="s">
        <v>56</v>
      </c>
      <c r="E133" s="40" t="s">
        <v>887</v>
      </c>
    </row>
    <row r="134" spans="1:5" ht="63.75">
      <c r="A134" t="s">
        <v>57</v>
      </c>
      <c r="E134" s="39" t="s">
        <v>760</v>
      </c>
    </row>
    <row r="135" spans="1:16" ht="12.75">
      <c r="A135" t="s">
        <v>48</v>
      </c>
      <c s="34" t="s">
        <v>413</v>
      </c>
      <c s="34" t="s">
        <v>761</v>
      </c>
      <c s="35" t="s">
        <v>5</v>
      </c>
      <c s="6" t="s">
        <v>762</v>
      </c>
      <c s="36" t="s">
        <v>148</v>
      </c>
      <c s="37">
        <v>87.8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130</v>
      </c>
      <c>
        <f>(M135*21)/100</f>
      </c>
      <c t="s">
        <v>26</v>
      </c>
    </row>
    <row r="136" spans="1:5" ht="12.75">
      <c r="A136" s="35" t="s">
        <v>55</v>
      </c>
      <c r="E136" s="39" t="s">
        <v>5</v>
      </c>
    </row>
    <row r="137" spans="1:5" ht="38.25">
      <c r="A137" s="35" t="s">
        <v>56</v>
      </c>
      <c r="E137" s="40" t="s">
        <v>888</v>
      </c>
    </row>
    <row r="138" spans="1:5" ht="89.25">
      <c r="A138" t="s">
        <v>57</v>
      </c>
      <c r="E138" s="39" t="s">
        <v>764</v>
      </c>
    </row>
    <row r="139" spans="1:13" ht="12.75">
      <c r="A139" t="s">
        <v>45</v>
      </c>
      <c r="C139" s="31" t="s">
        <v>77</v>
      </c>
      <c r="E139" s="33" t="s">
        <v>237</v>
      </c>
      <c r="J139" s="32">
        <f>0</f>
      </c>
      <c s="32">
        <f>0</f>
      </c>
      <c s="32">
        <f>0+L140+L144+L148+L152</f>
      </c>
      <c s="32">
        <f>0+M140+M144+M148+M152</f>
      </c>
    </row>
    <row r="140" spans="1:16" ht="25.5">
      <c r="A140" t="s">
        <v>48</v>
      </c>
      <c s="34" t="s">
        <v>419</v>
      </c>
      <c s="34" t="s">
        <v>765</v>
      </c>
      <c s="35" t="s">
        <v>5</v>
      </c>
      <c s="6" t="s">
        <v>766</v>
      </c>
      <c s="36" t="s">
        <v>148</v>
      </c>
      <c s="37">
        <v>329.94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130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51">
      <c r="A142" s="35" t="s">
        <v>56</v>
      </c>
      <c r="E142" s="40" t="s">
        <v>889</v>
      </c>
    </row>
    <row r="143" spans="1:5" ht="191.25">
      <c r="A143" t="s">
        <v>57</v>
      </c>
      <c r="E143" s="39" t="s">
        <v>768</v>
      </c>
    </row>
    <row r="144" spans="1:16" ht="12.75">
      <c r="A144" t="s">
        <v>48</v>
      </c>
      <c s="34" t="s">
        <v>425</v>
      </c>
      <c s="34" t="s">
        <v>769</v>
      </c>
      <c s="35" t="s">
        <v>5</v>
      </c>
      <c s="6" t="s">
        <v>770</v>
      </c>
      <c s="36" t="s">
        <v>148</v>
      </c>
      <c s="37">
        <v>227.7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130</v>
      </c>
      <c>
        <f>(M144*21)/100</f>
      </c>
      <c t="s">
        <v>26</v>
      </c>
    </row>
    <row r="145" spans="1:5" ht="12.75">
      <c r="A145" s="35" t="s">
        <v>55</v>
      </c>
      <c r="E145" s="39" t="s">
        <v>890</v>
      </c>
    </row>
    <row r="146" spans="1:5" ht="12.75">
      <c r="A146" s="35" t="s">
        <v>56</v>
      </c>
      <c r="E146" s="40" t="s">
        <v>891</v>
      </c>
    </row>
    <row r="147" spans="1:5" ht="204">
      <c r="A147" t="s">
        <v>57</v>
      </c>
      <c r="E147" s="39" t="s">
        <v>772</v>
      </c>
    </row>
    <row r="148" spans="1:16" ht="12.75">
      <c r="A148" t="s">
        <v>48</v>
      </c>
      <c s="34" t="s">
        <v>431</v>
      </c>
      <c s="34" t="s">
        <v>773</v>
      </c>
      <c s="35" t="s">
        <v>5</v>
      </c>
      <c s="6" t="s">
        <v>774</v>
      </c>
      <c s="36" t="s">
        <v>148</v>
      </c>
      <c s="37">
        <v>227.7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130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892</v>
      </c>
    </row>
    <row r="151" spans="1:5" ht="38.25">
      <c r="A151" t="s">
        <v>57</v>
      </c>
      <c r="E151" s="39" t="s">
        <v>776</v>
      </c>
    </row>
    <row r="152" spans="1:16" ht="12.75">
      <c r="A152" t="s">
        <v>48</v>
      </c>
      <c s="34" t="s">
        <v>436</v>
      </c>
      <c s="34" t="s">
        <v>777</v>
      </c>
      <c s="35" t="s">
        <v>5</v>
      </c>
      <c s="6" t="s">
        <v>778</v>
      </c>
      <c s="36" t="s">
        <v>148</v>
      </c>
      <c s="37">
        <v>69.687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130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25.5">
      <c r="A154" s="35" t="s">
        <v>56</v>
      </c>
      <c r="E154" s="40" t="s">
        <v>886</v>
      </c>
    </row>
    <row r="155" spans="1:5" ht="51">
      <c r="A155" t="s">
        <v>57</v>
      </c>
      <c r="E155" s="39" t="s">
        <v>644</v>
      </c>
    </row>
    <row r="156" spans="1:13" ht="12.75">
      <c r="A156" t="s">
        <v>45</v>
      </c>
      <c r="C156" s="31" t="s">
        <v>81</v>
      </c>
      <c r="E156" s="33" t="s">
        <v>468</v>
      </c>
      <c r="J156" s="32">
        <f>0</f>
      </c>
      <c s="32">
        <f>0</f>
      </c>
      <c s="32">
        <f>0+L157</f>
      </c>
      <c s="32">
        <f>0+M157</f>
      </c>
    </row>
    <row r="157" spans="1:16" ht="12.75">
      <c r="A157" t="s">
        <v>48</v>
      </c>
      <c s="34" t="s">
        <v>442</v>
      </c>
      <c s="34" t="s">
        <v>780</v>
      </c>
      <c s="35" t="s">
        <v>5</v>
      </c>
      <c s="6" t="s">
        <v>781</v>
      </c>
      <c s="36" t="s">
        <v>135</v>
      </c>
      <c s="37">
        <v>24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130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893</v>
      </c>
    </row>
    <row r="160" spans="1:5" ht="242.25">
      <c r="A160" t="s">
        <v>57</v>
      </c>
      <c r="E160" s="39" t="s">
        <v>783</v>
      </c>
    </row>
    <row r="161" spans="1:13" ht="12.75">
      <c r="A161" t="s">
        <v>45</v>
      </c>
      <c r="C161" s="31" t="s">
        <v>85</v>
      </c>
      <c r="E161" s="33" t="s">
        <v>248</v>
      </c>
      <c r="J161" s="32">
        <f>0</f>
      </c>
      <c s="32">
        <f>0</f>
      </c>
      <c s="32">
        <f>0+L162+L166+L170+L174+L178+L182</f>
      </c>
      <c s="32">
        <f>0+M162+M166+M170+M174+M178+M182</f>
      </c>
    </row>
    <row r="162" spans="1:16" ht="12.75">
      <c r="A162" t="s">
        <v>48</v>
      </c>
      <c s="34" t="s">
        <v>446</v>
      </c>
      <c s="34" t="s">
        <v>798</v>
      </c>
      <c s="35" t="s">
        <v>5</v>
      </c>
      <c s="6" t="s">
        <v>799</v>
      </c>
      <c s="36" t="s">
        <v>135</v>
      </c>
      <c s="37">
        <v>17.825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130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894</v>
      </c>
    </row>
    <row r="165" spans="1:5" ht="38.25">
      <c r="A165" t="s">
        <v>57</v>
      </c>
      <c r="E165" s="39" t="s">
        <v>801</v>
      </c>
    </row>
    <row r="166" spans="1:16" ht="12.75">
      <c r="A166" t="s">
        <v>48</v>
      </c>
      <c s="34" t="s">
        <v>452</v>
      </c>
      <c s="34" t="s">
        <v>895</v>
      </c>
      <c s="35" t="s">
        <v>5</v>
      </c>
      <c s="6" t="s">
        <v>896</v>
      </c>
      <c s="36" t="s">
        <v>148</v>
      </c>
      <c s="37">
        <v>40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130</v>
      </c>
      <c>
        <f>(M166*21)/100</f>
      </c>
      <c t="s">
        <v>26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897</v>
      </c>
    </row>
    <row r="169" spans="1:5" ht="25.5">
      <c r="A169" t="s">
        <v>57</v>
      </c>
      <c r="E169" s="39" t="s">
        <v>787</v>
      </c>
    </row>
    <row r="170" spans="1:16" ht="12.75">
      <c r="A170" t="s">
        <v>48</v>
      </c>
      <c s="34" t="s">
        <v>457</v>
      </c>
      <c s="34" t="s">
        <v>898</v>
      </c>
      <c s="35" t="s">
        <v>5</v>
      </c>
      <c s="6" t="s">
        <v>899</v>
      </c>
      <c s="36" t="s">
        <v>148</v>
      </c>
      <c s="37">
        <v>87.8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130</v>
      </c>
      <c>
        <f>(M170*21)/100</f>
      </c>
      <c t="s">
        <v>26</v>
      </c>
    </row>
    <row r="171" spans="1:5" ht="12.75">
      <c r="A171" s="35" t="s">
        <v>55</v>
      </c>
      <c r="E171" s="39" t="s">
        <v>900</v>
      </c>
    </row>
    <row r="172" spans="1:5" ht="38.25">
      <c r="A172" s="35" t="s">
        <v>56</v>
      </c>
      <c r="E172" s="40" t="s">
        <v>888</v>
      </c>
    </row>
    <row r="173" spans="1:5" ht="25.5">
      <c r="A173" t="s">
        <v>57</v>
      </c>
      <c r="E173" s="39" t="s">
        <v>787</v>
      </c>
    </row>
    <row r="174" spans="1:16" ht="12.75">
      <c r="A174" t="s">
        <v>48</v>
      </c>
      <c s="34" t="s">
        <v>462</v>
      </c>
      <c s="34" t="s">
        <v>784</v>
      </c>
      <c s="35" t="s">
        <v>5</v>
      </c>
      <c s="6" t="s">
        <v>785</v>
      </c>
      <c s="36" t="s">
        <v>148</v>
      </c>
      <c s="37">
        <v>69.687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130</v>
      </c>
      <c>
        <f>(M174*21)/100</f>
      </c>
      <c t="s">
        <v>26</v>
      </c>
    </row>
    <row r="175" spans="1:5" ht="12.75">
      <c r="A175" s="35" t="s">
        <v>55</v>
      </c>
      <c r="E175" s="39" t="s">
        <v>5</v>
      </c>
    </row>
    <row r="176" spans="1:5" ht="25.5">
      <c r="A176" s="35" t="s">
        <v>56</v>
      </c>
      <c r="E176" s="40" t="s">
        <v>901</v>
      </c>
    </row>
    <row r="177" spans="1:5" ht="25.5">
      <c r="A177" t="s">
        <v>57</v>
      </c>
      <c r="E177" s="39" t="s">
        <v>787</v>
      </c>
    </row>
    <row r="178" spans="1:16" ht="12.75">
      <c r="A178" t="s">
        <v>48</v>
      </c>
      <c s="34" t="s">
        <v>469</v>
      </c>
      <c s="34" t="s">
        <v>902</v>
      </c>
      <c s="35" t="s">
        <v>5</v>
      </c>
      <c s="6" t="s">
        <v>903</v>
      </c>
      <c s="36" t="s">
        <v>148</v>
      </c>
      <c s="37">
        <v>11.838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130</v>
      </c>
      <c>
        <f>(M178*21)/100</f>
      </c>
      <c t="s">
        <v>26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904</v>
      </c>
    </row>
    <row r="181" spans="1:5" ht="76.5">
      <c r="A181" t="s">
        <v>57</v>
      </c>
      <c r="E181" s="39" t="s">
        <v>905</v>
      </c>
    </row>
    <row r="182" spans="1:16" ht="12.75">
      <c r="A182" t="s">
        <v>48</v>
      </c>
      <c s="34" t="s">
        <v>475</v>
      </c>
      <c s="34" t="s">
        <v>788</v>
      </c>
      <c s="35" t="s">
        <v>5</v>
      </c>
      <c s="6" t="s">
        <v>906</v>
      </c>
      <c s="36" t="s">
        <v>148</v>
      </c>
      <c s="37">
        <v>227.7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26</v>
      </c>
    </row>
    <row r="183" spans="1:5" ht="12.75">
      <c r="A183" s="35" t="s">
        <v>55</v>
      </c>
      <c r="E183" s="39" t="s">
        <v>790</v>
      </c>
    </row>
    <row r="184" spans="1:5" ht="12.75">
      <c r="A184" s="35" t="s">
        <v>56</v>
      </c>
      <c r="E184" s="40" t="s">
        <v>907</v>
      </c>
    </row>
    <row r="185" spans="1:5" ht="12.75">
      <c r="A185" t="s">
        <v>57</v>
      </c>
      <c r="E18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686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686</v>
      </c>
      <c r="E4" s="26" t="s">
        <v>687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COUNTIFS(L8:L102,"=0",A8:A102,"P")+COUNTIFS(L8:L102,"",A8:A102,"P")+SUM(Q8:Q102)</f>
      </c>
    </row>
    <row r="8" spans="1:13" ht="12.75">
      <c r="A8" t="s">
        <v>43</v>
      </c>
      <c r="C8" s="28" t="s">
        <v>910</v>
      </c>
      <c r="E8" s="30" t="s">
        <v>909</v>
      </c>
      <c r="J8" s="29">
        <f>0+J9+J18+J43+J64+J81</f>
      </c>
      <c s="29">
        <f>0+K9+K18+K43+K64+K81</f>
      </c>
      <c s="29">
        <f>0+L9+L18+L43+L64+L81</f>
      </c>
      <c s="29">
        <f>0+M9+M18+M43+M64+M81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911</v>
      </c>
      <c s="35" t="s">
        <v>5</v>
      </c>
      <c s="6" t="s">
        <v>912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913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507</v>
      </c>
    </row>
    <row r="14" spans="1:16" ht="25.5">
      <c r="A14" t="s">
        <v>48</v>
      </c>
      <c s="34" t="s">
        <v>26</v>
      </c>
      <c s="34" t="s">
        <v>70</v>
      </c>
      <c s="35" t="s">
        <v>71</v>
      </c>
      <c s="6" t="s">
        <v>72</v>
      </c>
      <c s="36" t="s">
        <v>53</v>
      </c>
      <c s="37">
        <v>48.492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171</v>
      </c>
    </row>
    <row r="16" spans="1:5" ht="25.5">
      <c r="A16" s="35" t="s">
        <v>56</v>
      </c>
      <c r="E16" s="40" t="s">
        <v>914</v>
      </c>
    </row>
    <row r="17" spans="1:5" ht="165.75">
      <c r="A17" t="s">
        <v>57</v>
      </c>
      <c r="E17" s="39" t="s">
        <v>58</v>
      </c>
    </row>
    <row r="18" spans="1:13" ht="12.75">
      <c r="A18" t="s">
        <v>45</v>
      </c>
      <c r="C18" s="31" t="s">
        <v>25</v>
      </c>
      <c r="E18" s="33" t="s">
        <v>395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48</v>
      </c>
      <c s="34" t="s">
        <v>25</v>
      </c>
      <c s="34" t="s">
        <v>817</v>
      </c>
      <c s="35" t="s">
        <v>5</v>
      </c>
      <c s="6" t="s">
        <v>818</v>
      </c>
      <c s="36" t="s">
        <v>129</v>
      </c>
      <c s="37">
        <v>7.6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130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915</v>
      </c>
    </row>
    <row r="22" spans="1:5" ht="382.5">
      <c r="A22" t="s">
        <v>57</v>
      </c>
      <c r="E22" s="39" t="s">
        <v>820</v>
      </c>
    </row>
    <row r="23" spans="1:16" ht="12.75">
      <c r="A23" t="s">
        <v>48</v>
      </c>
      <c s="34" t="s">
        <v>65</v>
      </c>
      <c s="34" t="s">
        <v>821</v>
      </c>
      <c s="35" t="s">
        <v>5</v>
      </c>
      <c s="6" t="s">
        <v>822</v>
      </c>
      <c s="36" t="s">
        <v>53</v>
      </c>
      <c s="37">
        <v>1.627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916</v>
      </c>
    </row>
    <row r="26" spans="1:5" ht="242.25">
      <c r="A26" t="s">
        <v>57</v>
      </c>
      <c r="E26" s="39" t="s">
        <v>824</v>
      </c>
    </row>
    <row r="27" spans="1:16" ht="12.75">
      <c r="A27" t="s">
        <v>48</v>
      </c>
      <c s="34" t="s">
        <v>69</v>
      </c>
      <c s="34" t="s">
        <v>397</v>
      </c>
      <c s="35" t="s">
        <v>5</v>
      </c>
      <c s="6" t="s">
        <v>398</v>
      </c>
      <c s="36" t="s">
        <v>129</v>
      </c>
      <c s="37">
        <v>58.61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25.5">
      <c r="A29" s="35" t="s">
        <v>56</v>
      </c>
      <c r="E29" s="40" t="s">
        <v>917</v>
      </c>
    </row>
    <row r="30" spans="1:5" ht="229.5">
      <c r="A30" t="s">
        <v>57</v>
      </c>
      <c r="E30" s="39" t="s">
        <v>400</v>
      </c>
    </row>
    <row r="31" spans="1:16" ht="12.75">
      <c r="A31" t="s">
        <v>48</v>
      </c>
      <c s="34" t="s">
        <v>73</v>
      </c>
      <c s="34" t="s">
        <v>918</v>
      </c>
      <c s="35" t="s">
        <v>5</v>
      </c>
      <c s="6" t="s">
        <v>919</v>
      </c>
      <c s="36" t="s">
        <v>53</v>
      </c>
      <c s="37">
        <v>7.593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920</v>
      </c>
    </row>
    <row r="34" spans="1:5" ht="267.75">
      <c r="A34" t="s">
        <v>57</v>
      </c>
      <c r="E34" s="39" t="s">
        <v>546</v>
      </c>
    </row>
    <row r="35" spans="1:16" ht="12.75">
      <c r="A35" t="s">
        <v>48</v>
      </c>
      <c s="34" t="s">
        <v>77</v>
      </c>
      <c s="34" t="s">
        <v>826</v>
      </c>
      <c s="35" t="s">
        <v>5</v>
      </c>
      <c s="6" t="s">
        <v>827</v>
      </c>
      <c s="36" t="s">
        <v>129</v>
      </c>
      <c s="37">
        <v>4.476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921</v>
      </c>
    </row>
    <row r="38" spans="1:5" ht="229.5">
      <c r="A38" t="s">
        <v>57</v>
      </c>
      <c r="E38" s="39" t="s">
        <v>400</v>
      </c>
    </row>
    <row r="39" spans="1:16" ht="12.75">
      <c r="A39" t="s">
        <v>48</v>
      </c>
      <c s="34" t="s">
        <v>81</v>
      </c>
      <c s="34" t="s">
        <v>829</v>
      </c>
      <c s="35" t="s">
        <v>5</v>
      </c>
      <c s="6" t="s">
        <v>586</v>
      </c>
      <c s="36" t="s">
        <v>587</v>
      </c>
      <c s="37">
        <v>1646.48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878</v>
      </c>
    </row>
    <row r="41" spans="1:5" ht="12.75">
      <c r="A41" s="35" t="s">
        <v>56</v>
      </c>
      <c r="E41" s="40" t="s">
        <v>922</v>
      </c>
    </row>
    <row r="42" spans="1:5" ht="293.25">
      <c r="A42" t="s">
        <v>57</v>
      </c>
      <c r="E42" s="39" t="s">
        <v>565</v>
      </c>
    </row>
    <row r="43" spans="1:13" ht="12.75">
      <c r="A43" t="s">
        <v>45</v>
      </c>
      <c r="C43" s="31" t="s">
        <v>65</v>
      </c>
      <c r="E43" s="33" t="s">
        <v>406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48</v>
      </c>
      <c s="34" t="s">
        <v>85</v>
      </c>
      <c s="34" t="s">
        <v>832</v>
      </c>
      <c s="35" t="s">
        <v>5</v>
      </c>
      <c s="6" t="s">
        <v>833</v>
      </c>
      <c s="36" t="s">
        <v>129</v>
      </c>
      <c s="37">
        <v>13.751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130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38.25">
      <c r="A46" s="35" t="s">
        <v>56</v>
      </c>
      <c r="E46" s="40" t="s">
        <v>923</v>
      </c>
    </row>
    <row r="47" spans="1:5" ht="369.75">
      <c r="A47" t="s">
        <v>57</v>
      </c>
      <c r="E47" s="39" t="s">
        <v>560</v>
      </c>
    </row>
    <row r="48" spans="1:16" ht="12.75">
      <c r="A48" t="s">
        <v>48</v>
      </c>
      <c s="34" t="s">
        <v>89</v>
      </c>
      <c s="34" t="s">
        <v>727</v>
      </c>
      <c s="35" t="s">
        <v>5</v>
      </c>
      <c s="6" t="s">
        <v>728</v>
      </c>
      <c s="36" t="s">
        <v>129</v>
      </c>
      <c s="37">
        <v>8.28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130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25.5">
      <c r="A50" s="35" t="s">
        <v>56</v>
      </c>
      <c r="E50" s="40" t="s">
        <v>924</v>
      </c>
    </row>
    <row r="51" spans="1:5" ht="369.75">
      <c r="A51" t="s">
        <v>57</v>
      </c>
      <c r="E51" s="39" t="s">
        <v>560</v>
      </c>
    </row>
    <row r="52" spans="1:16" ht="12.75">
      <c r="A52" t="s">
        <v>48</v>
      </c>
      <c s="34" t="s">
        <v>93</v>
      </c>
      <c s="34" t="s">
        <v>730</v>
      </c>
      <c s="35" t="s">
        <v>5</v>
      </c>
      <c s="6" t="s">
        <v>731</v>
      </c>
      <c s="36" t="s">
        <v>53</v>
      </c>
      <c s="37">
        <v>0.423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130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925</v>
      </c>
    </row>
    <row r="55" spans="1:5" ht="178.5">
      <c r="A55" t="s">
        <v>57</v>
      </c>
      <c r="E55" s="39" t="s">
        <v>733</v>
      </c>
    </row>
    <row r="56" spans="1:16" ht="12.75">
      <c r="A56" t="s">
        <v>48</v>
      </c>
      <c s="34" t="s">
        <v>97</v>
      </c>
      <c s="34" t="s">
        <v>926</v>
      </c>
      <c s="35" t="s">
        <v>5</v>
      </c>
      <c s="6" t="s">
        <v>927</v>
      </c>
      <c s="36" t="s">
        <v>129</v>
      </c>
      <c s="37">
        <v>0.191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130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928</v>
      </c>
    </row>
    <row r="59" spans="1:5" ht="38.25">
      <c r="A59" t="s">
        <v>57</v>
      </c>
      <c r="E59" s="39" t="s">
        <v>929</v>
      </c>
    </row>
    <row r="60" spans="1:16" ht="12.75">
      <c r="A60" t="s">
        <v>48</v>
      </c>
      <c s="34" t="s">
        <v>102</v>
      </c>
      <c s="34" t="s">
        <v>745</v>
      </c>
      <c s="35" t="s">
        <v>5</v>
      </c>
      <c s="6" t="s">
        <v>746</v>
      </c>
      <c s="36" t="s">
        <v>129</v>
      </c>
      <c s="37">
        <v>16.56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130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930</v>
      </c>
    </row>
    <row r="63" spans="1:5" ht="102">
      <c r="A63" t="s">
        <v>57</v>
      </c>
      <c r="E63" s="39" t="s">
        <v>748</v>
      </c>
    </row>
    <row r="64" spans="1:13" ht="12.75">
      <c r="A64" t="s">
        <v>45</v>
      </c>
      <c r="C64" s="31" t="s">
        <v>77</v>
      </c>
      <c r="E64" s="33" t="s">
        <v>237</v>
      </c>
      <c r="J64" s="32">
        <f>0</f>
      </c>
      <c s="32">
        <f>0</f>
      </c>
      <c s="32">
        <f>0+L65+L69+L73+L77</f>
      </c>
      <c s="32">
        <f>0+M65+M69+M73+M77</f>
      </c>
    </row>
    <row r="65" spans="1:16" ht="25.5">
      <c r="A65" t="s">
        <v>48</v>
      </c>
      <c s="34" t="s">
        <v>216</v>
      </c>
      <c s="34" t="s">
        <v>765</v>
      </c>
      <c s="35" t="s">
        <v>5</v>
      </c>
      <c s="6" t="s">
        <v>766</v>
      </c>
      <c s="36" t="s">
        <v>148</v>
      </c>
      <c s="37">
        <v>235.252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130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38.25">
      <c r="A67" s="35" t="s">
        <v>56</v>
      </c>
      <c r="E67" s="40" t="s">
        <v>931</v>
      </c>
    </row>
    <row r="68" spans="1:5" ht="191.25">
      <c r="A68" t="s">
        <v>57</v>
      </c>
      <c r="E68" s="39" t="s">
        <v>768</v>
      </c>
    </row>
    <row r="69" spans="1:16" ht="12.75">
      <c r="A69" t="s">
        <v>48</v>
      </c>
      <c s="34" t="s">
        <v>222</v>
      </c>
      <c s="34" t="s">
        <v>769</v>
      </c>
      <c s="35" t="s">
        <v>5</v>
      </c>
      <c s="6" t="s">
        <v>770</v>
      </c>
      <c s="36" t="s">
        <v>148</v>
      </c>
      <c s="37">
        <v>179.118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130</v>
      </c>
      <c>
        <f>(M69*21)/100</f>
      </c>
      <c t="s">
        <v>26</v>
      </c>
    </row>
    <row r="70" spans="1:5" ht="12.75">
      <c r="A70" s="35" t="s">
        <v>55</v>
      </c>
      <c r="E70" s="39" t="s">
        <v>890</v>
      </c>
    </row>
    <row r="71" spans="1:5" ht="25.5">
      <c r="A71" s="35" t="s">
        <v>56</v>
      </c>
      <c r="E71" s="40" t="s">
        <v>932</v>
      </c>
    </row>
    <row r="72" spans="1:5" ht="204">
      <c r="A72" t="s">
        <v>57</v>
      </c>
      <c r="E72" s="39" t="s">
        <v>772</v>
      </c>
    </row>
    <row r="73" spans="1:16" ht="12.75">
      <c r="A73" t="s">
        <v>48</v>
      </c>
      <c s="34" t="s">
        <v>227</v>
      </c>
      <c s="34" t="s">
        <v>773</v>
      </c>
      <c s="35" t="s">
        <v>5</v>
      </c>
      <c s="6" t="s">
        <v>774</v>
      </c>
      <c s="36" t="s">
        <v>148</v>
      </c>
      <c s="37">
        <v>169.167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130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933</v>
      </c>
    </row>
    <row r="76" spans="1:5" ht="38.25">
      <c r="A76" t="s">
        <v>57</v>
      </c>
      <c r="E76" s="39" t="s">
        <v>776</v>
      </c>
    </row>
    <row r="77" spans="1:16" ht="12.75">
      <c r="A77" t="s">
        <v>48</v>
      </c>
      <c s="34" t="s">
        <v>232</v>
      </c>
      <c s="34" t="s">
        <v>934</v>
      </c>
      <c s="35" t="s">
        <v>5</v>
      </c>
      <c s="6" t="s">
        <v>935</v>
      </c>
      <c s="36" t="s">
        <v>212</v>
      </c>
      <c s="37">
        <v>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130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936</v>
      </c>
    </row>
    <row r="80" spans="1:5" ht="114.75">
      <c r="A80" t="s">
        <v>57</v>
      </c>
      <c r="E80" s="39" t="s">
        <v>937</v>
      </c>
    </row>
    <row r="81" spans="1:13" ht="12.75">
      <c r="A81" t="s">
        <v>45</v>
      </c>
      <c r="C81" s="31" t="s">
        <v>85</v>
      </c>
      <c r="E81" s="33" t="s">
        <v>248</v>
      </c>
      <c r="J81" s="32">
        <f>0</f>
      </c>
      <c s="32">
        <f>0</f>
      </c>
      <c s="32">
        <f>0+L82+L86+L90+L94+L98+L102</f>
      </c>
      <c s="32">
        <f>0+M82+M86+M90+M94+M98+M102</f>
      </c>
    </row>
    <row r="82" spans="1:16" ht="12.75">
      <c r="A82" t="s">
        <v>48</v>
      </c>
      <c s="34" t="s">
        <v>238</v>
      </c>
      <c s="34" t="s">
        <v>798</v>
      </c>
      <c s="35" t="s">
        <v>5</v>
      </c>
      <c s="6" t="s">
        <v>799</v>
      </c>
      <c s="36" t="s">
        <v>135</v>
      </c>
      <c s="37">
        <v>49.735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130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938</v>
      </c>
    </row>
    <row r="85" spans="1:5" ht="38.25">
      <c r="A85" t="s">
        <v>57</v>
      </c>
      <c r="E85" s="39" t="s">
        <v>801</v>
      </c>
    </row>
    <row r="86" spans="1:16" ht="12.75">
      <c r="A86" t="s">
        <v>48</v>
      </c>
      <c s="34" t="s">
        <v>244</v>
      </c>
      <c s="34" t="s">
        <v>939</v>
      </c>
      <c s="35" t="s">
        <v>5</v>
      </c>
      <c s="6" t="s">
        <v>940</v>
      </c>
      <c s="36" t="s">
        <v>135</v>
      </c>
      <c s="37">
        <v>49.735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130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941</v>
      </c>
    </row>
    <row r="89" spans="1:5" ht="25.5">
      <c r="A89" t="s">
        <v>57</v>
      </c>
      <c r="E89" s="39" t="s">
        <v>942</v>
      </c>
    </row>
    <row r="90" spans="1:16" ht="12.75">
      <c r="A90" t="s">
        <v>48</v>
      </c>
      <c s="34" t="s">
        <v>249</v>
      </c>
      <c s="34" t="s">
        <v>662</v>
      </c>
      <c s="35" t="s">
        <v>5</v>
      </c>
      <c s="6" t="s">
        <v>663</v>
      </c>
      <c s="36" t="s">
        <v>148</v>
      </c>
      <c s="37">
        <v>4.2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130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943</v>
      </c>
    </row>
    <row r="93" spans="1:5" ht="25.5">
      <c r="A93" t="s">
        <v>57</v>
      </c>
      <c r="E93" s="39" t="s">
        <v>666</v>
      </c>
    </row>
    <row r="94" spans="1:16" ht="12.75">
      <c r="A94" t="s">
        <v>48</v>
      </c>
      <c s="34" t="s">
        <v>254</v>
      </c>
      <c s="34" t="s">
        <v>944</v>
      </c>
      <c s="35" t="s">
        <v>5</v>
      </c>
      <c s="6" t="s">
        <v>945</v>
      </c>
      <c s="36" t="s">
        <v>129</v>
      </c>
      <c s="37">
        <v>0.042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130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946</v>
      </c>
    </row>
    <row r="97" spans="1:5" ht="38.25">
      <c r="A97" t="s">
        <v>57</v>
      </c>
      <c r="E97" s="39" t="s">
        <v>671</v>
      </c>
    </row>
    <row r="98" spans="1:16" ht="12.75">
      <c r="A98" t="s">
        <v>48</v>
      </c>
      <c s="34" t="s">
        <v>259</v>
      </c>
      <c s="34" t="s">
        <v>947</v>
      </c>
      <c s="35" t="s">
        <v>5</v>
      </c>
      <c s="6" t="s">
        <v>948</v>
      </c>
      <c s="36" t="s">
        <v>135</v>
      </c>
      <c s="37">
        <v>108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130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949</v>
      </c>
    </row>
    <row r="101" spans="1:5" ht="25.5">
      <c r="A101" t="s">
        <v>57</v>
      </c>
      <c r="E101" s="39" t="s">
        <v>666</v>
      </c>
    </row>
    <row r="102" spans="1:16" ht="12.75">
      <c r="A102" t="s">
        <v>48</v>
      </c>
      <c s="34" t="s">
        <v>265</v>
      </c>
      <c s="34" t="s">
        <v>850</v>
      </c>
      <c s="35" t="s">
        <v>5</v>
      </c>
      <c s="6" t="s">
        <v>851</v>
      </c>
      <c s="36" t="s">
        <v>129</v>
      </c>
      <c s="37">
        <v>19.397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130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950</v>
      </c>
    </row>
    <row r="105" spans="1:5" ht="89.25">
      <c r="A105" t="s">
        <v>57</v>
      </c>
      <c r="E105" s="39" t="s">
        <v>853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686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686</v>
      </c>
      <c r="E4" s="26" t="s">
        <v>687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COUNTIFS(L8:L138,"=0",A8:A138,"P")+COUNTIFS(L8:L138,"",A8:A138,"P")+SUM(Q8:Q138)</f>
      </c>
    </row>
    <row r="8" spans="1:13" ht="12.75">
      <c r="A8" t="s">
        <v>43</v>
      </c>
      <c r="C8" s="28" t="s">
        <v>953</v>
      </c>
      <c r="E8" s="30" t="s">
        <v>952</v>
      </c>
      <c r="J8" s="29">
        <f>0+J9+J18+J35+J40+J69+J90+J95+J108+J113</f>
      </c>
      <c s="29">
        <f>0+K9+K18+K35+K40+K69+K90+K95+K108+K113</f>
      </c>
      <c s="29">
        <f>0+L9+L18+L35+L40+L69+L90+L95+L108+L113</f>
      </c>
      <c s="29">
        <f>0+M9+M18+M35+M40+M69+M90+M95+M108+M113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59</v>
      </c>
      <c s="35" t="s">
        <v>60</v>
      </c>
      <c s="6" t="s">
        <v>691</v>
      </c>
      <c s="36" t="s">
        <v>53</v>
      </c>
      <c s="37">
        <v>290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171</v>
      </c>
    </row>
    <row r="12" spans="1:5" ht="12.75">
      <c r="A12" s="35" t="s">
        <v>56</v>
      </c>
      <c r="E12" s="40" t="s">
        <v>954</v>
      </c>
    </row>
    <row r="13" spans="1:5" ht="165.75">
      <c r="A13" t="s">
        <v>57</v>
      </c>
      <c r="E13" s="39" t="s">
        <v>58</v>
      </c>
    </row>
    <row r="14" spans="1:16" ht="25.5">
      <c r="A14" t="s">
        <v>48</v>
      </c>
      <c s="34" t="s">
        <v>26</v>
      </c>
      <c s="34" t="s">
        <v>94</v>
      </c>
      <c s="35" t="s">
        <v>95</v>
      </c>
      <c s="6" t="s">
        <v>96</v>
      </c>
      <c s="36" t="s">
        <v>53</v>
      </c>
      <c s="37">
        <v>222.718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171</v>
      </c>
    </row>
    <row r="16" spans="1:5" ht="12.75">
      <c r="A16" s="35" t="s">
        <v>56</v>
      </c>
      <c r="E16" s="40" t="s">
        <v>955</v>
      </c>
    </row>
    <row r="17" spans="1:5" ht="165.75">
      <c r="A17" t="s">
        <v>57</v>
      </c>
      <c r="E17" s="39" t="s">
        <v>58</v>
      </c>
    </row>
    <row r="18" spans="1:13" ht="12.75">
      <c r="A18" t="s">
        <v>45</v>
      </c>
      <c r="C18" s="31" t="s">
        <v>49</v>
      </c>
      <c r="E18" s="33" t="s">
        <v>312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48</v>
      </c>
      <c s="34" t="s">
        <v>25</v>
      </c>
      <c s="34" t="s">
        <v>313</v>
      </c>
      <c s="35" t="s">
        <v>5</v>
      </c>
      <c s="6" t="s">
        <v>314</v>
      </c>
      <c s="36" t="s">
        <v>148</v>
      </c>
      <c s="37">
        <v>240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130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956</v>
      </c>
    </row>
    <row r="22" spans="1:5" ht="38.25">
      <c r="A22" t="s">
        <v>57</v>
      </c>
      <c r="E22" s="39" t="s">
        <v>317</v>
      </c>
    </row>
    <row r="23" spans="1:16" ht="12.75">
      <c r="A23" t="s">
        <v>48</v>
      </c>
      <c s="34" t="s">
        <v>65</v>
      </c>
      <c s="34" t="s">
        <v>702</v>
      </c>
      <c s="35" t="s">
        <v>5</v>
      </c>
      <c s="6" t="s">
        <v>703</v>
      </c>
      <c s="36" t="s">
        <v>129</v>
      </c>
      <c s="37">
        <v>145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957</v>
      </c>
    </row>
    <row r="26" spans="1:5" ht="318.75">
      <c r="A26" t="s">
        <v>57</v>
      </c>
      <c r="E26" s="39" t="s">
        <v>706</v>
      </c>
    </row>
    <row r="27" spans="1:16" ht="12.75">
      <c r="A27" t="s">
        <v>48</v>
      </c>
      <c s="34" t="s">
        <v>69</v>
      </c>
      <c s="34" t="s">
        <v>707</v>
      </c>
      <c s="35" t="s">
        <v>5</v>
      </c>
      <c s="6" t="s">
        <v>708</v>
      </c>
      <c s="36" t="s">
        <v>129</v>
      </c>
      <c s="37">
        <v>145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958</v>
      </c>
    </row>
    <row r="30" spans="1:5" ht="191.25">
      <c r="A30" t="s">
        <v>57</v>
      </c>
      <c r="E30" s="39" t="s">
        <v>710</v>
      </c>
    </row>
    <row r="31" spans="1:16" ht="12.75">
      <c r="A31" t="s">
        <v>48</v>
      </c>
      <c s="34" t="s">
        <v>73</v>
      </c>
      <c s="34" t="s">
        <v>711</v>
      </c>
      <c s="35" t="s">
        <v>5</v>
      </c>
      <c s="6" t="s">
        <v>712</v>
      </c>
      <c s="36" t="s">
        <v>129</v>
      </c>
      <c s="37">
        <v>122.609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25.5">
      <c r="A33" s="35" t="s">
        <v>56</v>
      </c>
      <c r="E33" s="40" t="s">
        <v>959</v>
      </c>
    </row>
    <row r="34" spans="1:5" ht="229.5">
      <c r="A34" t="s">
        <v>57</v>
      </c>
      <c r="E34" s="39" t="s">
        <v>714</v>
      </c>
    </row>
    <row r="35" spans="1:13" ht="12.75">
      <c r="A35" t="s">
        <v>45</v>
      </c>
      <c r="C35" s="31" t="s">
        <v>26</v>
      </c>
      <c r="E35" s="33" t="s">
        <v>380</v>
      </c>
      <c r="J35" s="32">
        <f>0</f>
      </c>
      <c s="32">
        <f>0</f>
      </c>
      <c s="32">
        <f>0+L36</f>
      </c>
      <c s="32">
        <f>0+M36</f>
      </c>
    </row>
    <row r="36" spans="1:16" ht="25.5">
      <c r="A36" t="s">
        <v>48</v>
      </c>
      <c s="34" t="s">
        <v>77</v>
      </c>
      <c s="34" t="s">
        <v>960</v>
      </c>
      <c s="35" t="s">
        <v>5</v>
      </c>
      <c s="6" t="s">
        <v>961</v>
      </c>
      <c s="36" t="s">
        <v>135</v>
      </c>
      <c s="37">
        <v>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130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962</v>
      </c>
    </row>
    <row r="39" spans="1:5" ht="63.75">
      <c r="A39" t="s">
        <v>57</v>
      </c>
      <c r="E39" s="39" t="s">
        <v>531</v>
      </c>
    </row>
    <row r="40" spans="1:13" ht="12.75">
      <c r="A40" t="s">
        <v>45</v>
      </c>
      <c r="C40" s="31" t="s">
        <v>25</v>
      </c>
      <c r="E40" s="33" t="s">
        <v>395</v>
      </c>
      <c r="J40" s="32">
        <f>0</f>
      </c>
      <c s="32">
        <f>0</f>
      </c>
      <c s="32">
        <f>0+L41+L45+L49+L53+L57+L61+L65</f>
      </c>
      <c s="32">
        <f>0+M41+M45+M49+M53+M57+M61+M65</f>
      </c>
    </row>
    <row r="41" spans="1:16" ht="12.75">
      <c r="A41" t="s">
        <v>48</v>
      </c>
      <c s="34" t="s">
        <v>81</v>
      </c>
      <c s="34" t="s">
        <v>817</v>
      </c>
      <c s="35" t="s">
        <v>5</v>
      </c>
      <c s="6" t="s">
        <v>818</v>
      </c>
      <c s="36" t="s">
        <v>129</v>
      </c>
      <c s="37">
        <v>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130</v>
      </c>
      <c>
        <f>(M41*21)/100</f>
      </c>
      <c t="s">
        <v>26</v>
      </c>
    </row>
    <row r="42" spans="1:5" ht="12.75">
      <c r="A42" s="35" t="s">
        <v>55</v>
      </c>
      <c r="E42" s="39" t="s">
        <v>5</v>
      </c>
    </row>
    <row r="43" spans="1:5" ht="25.5">
      <c r="A43" s="35" t="s">
        <v>56</v>
      </c>
      <c r="E43" s="40" t="s">
        <v>963</v>
      </c>
    </row>
    <row r="44" spans="1:5" ht="382.5">
      <c r="A44" t="s">
        <v>57</v>
      </c>
      <c r="E44" s="39" t="s">
        <v>820</v>
      </c>
    </row>
    <row r="45" spans="1:16" ht="12.75">
      <c r="A45" t="s">
        <v>48</v>
      </c>
      <c s="34" t="s">
        <v>85</v>
      </c>
      <c s="34" t="s">
        <v>821</v>
      </c>
      <c s="35" t="s">
        <v>5</v>
      </c>
      <c s="6" t="s">
        <v>822</v>
      </c>
      <c s="36" t="s">
        <v>53</v>
      </c>
      <c s="37">
        <v>1.404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130</v>
      </c>
      <c>
        <f>(M45*21)/100</f>
      </c>
      <c t="s">
        <v>26</v>
      </c>
    </row>
    <row r="46" spans="1:5" ht="12.75">
      <c r="A46" s="35" t="s">
        <v>55</v>
      </c>
      <c r="E46" s="39" t="s">
        <v>5</v>
      </c>
    </row>
    <row r="47" spans="1:5" ht="25.5">
      <c r="A47" s="35" t="s">
        <v>56</v>
      </c>
      <c r="E47" s="40" t="s">
        <v>964</v>
      </c>
    </row>
    <row r="48" spans="1:5" ht="242.25">
      <c r="A48" t="s">
        <v>57</v>
      </c>
      <c r="E48" s="39" t="s">
        <v>824</v>
      </c>
    </row>
    <row r="49" spans="1:16" ht="12.75">
      <c r="A49" t="s">
        <v>48</v>
      </c>
      <c s="34" t="s">
        <v>89</v>
      </c>
      <c s="34" t="s">
        <v>723</v>
      </c>
      <c s="35" t="s">
        <v>5</v>
      </c>
      <c s="6" t="s">
        <v>724</v>
      </c>
      <c s="36" t="s">
        <v>129</v>
      </c>
      <c s="37">
        <v>3.38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130</v>
      </c>
      <c>
        <f>(M49*21)/100</f>
      </c>
      <c t="s">
        <v>26</v>
      </c>
    </row>
    <row r="50" spans="1:5" ht="12.75">
      <c r="A50" s="35" t="s">
        <v>55</v>
      </c>
      <c r="E50" s="39" t="s">
        <v>5</v>
      </c>
    </row>
    <row r="51" spans="1:5" ht="25.5">
      <c r="A51" s="35" t="s">
        <v>56</v>
      </c>
      <c r="E51" s="40" t="s">
        <v>965</v>
      </c>
    </row>
    <row r="52" spans="1:5" ht="51">
      <c r="A52" t="s">
        <v>57</v>
      </c>
      <c r="E52" s="39" t="s">
        <v>726</v>
      </c>
    </row>
    <row r="53" spans="1:16" ht="12.75">
      <c r="A53" t="s">
        <v>48</v>
      </c>
      <c s="34" t="s">
        <v>93</v>
      </c>
      <c s="34" t="s">
        <v>966</v>
      </c>
      <c s="35" t="s">
        <v>5</v>
      </c>
      <c s="6" t="s">
        <v>967</v>
      </c>
      <c s="36" t="s">
        <v>129</v>
      </c>
      <c s="37">
        <v>60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130</v>
      </c>
      <c>
        <f>(M53*21)/100</f>
      </c>
      <c t="s">
        <v>26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968</v>
      </c>
    </row>
    <row r="56" spans="1:5" ht="369.75">
      <c r="A56" t="s">
        <v>57</v>
      </c>
      <c r="E56" s="39" t="s">
        <v>560</v>
      </c>
    </row>
    <row r="57" spans="1:16" ht="12.75">
      <c r="A57" t="s">
        <v>48</v>
      </c>
      <c s="34" t="s">
        <v>97</v>
      </c>
      <c s="34" t="s">
        <v>918</v>
      </c>
      <c s="35" t="s">
        <v>5</v>
      </c>
      <c s="6" t="s">
        <v>919</v>
      </c>
      <c s="36" t="s">
        <v>53</v>
      </c>
      <c s="37">
        <v>7.566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130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25.5">
      <c r="A59" s="35" t="s">
        <v>56</v>
      </c>
      <c r="E59" s="40" t="s">
        <v>969</v>
      </c>
    </row>
    <row r="60" spans="1:5" ht="267.75">
      <c r="A60" t="s">
        <v>57</v>
      </c>
      <c r="E60" s="39" t="s">
        <v>546</v>
      </c>
    </row>
    <row r="61" spans="1:16" ht="12.75">
      <c r="A61" t="s">
        <v>48</v>
      </c>
      <c s="34" t="s">
        <v>102</v>
      </c>
      <c s="34" t="s">
        <v>826</v>
      </c>
      <c s="35" t="s">
        <v>5</v>
      </c>
      <c s="6" t="s">
        <v>827</v>
      </c>
      <c s="36" t="s">
        <v>129</v>
      </c>
      <c s="37">
        <v>2.238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130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25.5">
      <c r="A63" s="35" t="s">
        <v>56</v>
      </c>
      <c r="E63" s="40" t="s">
        <v>970</v>
      </c>
    </row>
    <row r="64" spans="1:5" ht="229.5">
      <c r="A64" t="s">
        <v>57</v>
      </c>
      <c r="E64" s="39" t="s">
        <v>400</v>
      </c>
    </row>
    <row r="65" spans="1:16" ht="12.75">
      <c r="A65" t="s">
        <v>48</v>
      </c>
      <c s="34" t="s">
        <v>216</v>
      </c>
      <c s="34" t="s">
        <v>829</v>
      </c>
      <c s="35" t="s">
        <v>5</v>
      </c>
      <c s="6" t="s">
        <v>586</v>
      </c>
      <c s="36" t="s">
        <v>587</v>
      </c>
      <c s="37">
        <v>1794.85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130</v>
      </c>
      <c>
        <f>(M65*21)/100</f>
      </c>
      <c t="s">
        <v>26</v>
      </c>
    </row>
    <row r="66" spans="1:5" ht="12.75">
      <c r="A66" s="35" t="s">
        <v>55</v>
      </c>
      <c r="E66" s="39" t="s">
        <v>878</v>
      </c>
    </row>
    <row r="67" spans="1:5" ht="25.5">
      <c r="A67" s="35" t="s">
        <v>56</v>
      </c>
      <c r="E67" s="40" t="s">
        <v>971</v>
      </c>
    </row>
    <row r="68" spans="1:5" ht="293.25">
      <c r="A68" t="s">
        <v>57</v>
      </c>
      <c r="E68" s="39" t="s">
        <v>565</v>
      </c>
    </row>
    <row r="69" spans="1:13" ht="12.75">
      <c r="A69" t="s">
        <v>45</v>
      </c>
      <c r="C69" s="31" t="s">
        <v>65</v>
      </c>
      <c r="E69" s="33" t="s">
        <v>406</v>
      </c>
      <c r="J69" s="32">
        <f>0</f>
      </c>
      <c s="32">
        <f>0</f>
      </c>
      <c s="32">
        <f>0+L70+L74+L78+L82+L86</f>
      </c>
      <c s="32">
        <f>0+M70+M74+M78+M82+M86</f>
      </c>
    </row>
    <row r="70" spans="1:16" ht="12.75">
      <c r="A70" t="s">
        <v>48</v>
      </c>
      <c s="34" t="s">
        <v>222</v>
      </c>
      <c s="34" t="s">
        <v>832</v>
      </c>
      <c s="35" t="s">
        <v>5</v>
      </c>
      <c s="6" t="s">
        <v>833</v>
      </c>
      <c s="36" t="s">
        <v>129</v>
      </c>
      <c s="37">
        <v>7.594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130</v>
      </c>
      <c>
        <f>(M70*21)/100</f>
      </c>
      <c t="s">
        <v>26</v>
      </c>
    </row>
    <row r="71" spans="1:5" ht="12.75">
      <c r="A71" s="35" t="s">
        <v>55</v>
      </c>
      <c r="E71" s="39" t="s">
        <v>5</v>
      </c>
    </row>
    <row r="72" spans="1:5" ht="25.5">
      <c r="A72" s="35" t="s">
        <v>56</v>
      </c>
      <c r="E72" s="40" t="s">
        <v>972</v>
      </c>
    </row>
    <row r="73" spans="1:5" ht="369.75">
      <c r="A73" t="s">
        <v>57</v>
      </c>
      <c r="E73" s="39" t="s">
        <v>560</v>
      </c>
    </row>
    <row r="74" spans="1:16" ht="12.75">
      <c r="A74" t="s">
        <v>48</v>
      </c>
      <c s="34" t="s">
        <v>227</v>
      </c>
      <c s="34" t="s">
        <v>727</v>
      </c>
      <c s="35" t="s">
        <v>5</v>
      </c>
      <c s="6" t="s">
        <v>728</v>
      </c>
      <c s="36" t="s">
        <v>129</v>
      </c>
      <c s="37">
        <v>10.32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130</v>
      </c>
      <c>
        <f>(M74*21)/100</f>
      </c>
      <c t="s">
        <v>26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973</v>
      </c>
    </row>
    <row r="77" spans="1:5" ht="369.75">
      <c r="A77" t="s">
        <v>57</v>
      </c>
      <c r="E77" s="39" t="s">
        <v>560</v>
      </c>
    </row>
    <row r="78" spans="1:16" ht="12.75">
      <c r="A78" t="s">
        <v>48</v>
      </c>
      <c s="34" t="s">
        <v>232</v>
      </c>
      <c s="34" t="s">
        <v>730</v>
      </c>
      <c s="35" t="s">
        <v>5</v>
      </c>
      <c s="6" t="s">
        <v>731</v>
      </c>
      <c s="36" t="s">
        <v>53</v>
      </c>
      <c s="37">
        <v>0.527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130</v>
      </c>
      <c>
        <f>(M78*21)/100</f>
      </c>
      <c t="s">
        <v>26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974</v>
      </c>
    </row>
    <row r="81" spans="1:5" ht="178.5">
      <c r="A81" t="s">
        <v>57</v>
      </c>
      <c r="E81" s="39" t="s">
        <v>733</v>
      </c>
    </row>
    <row r="82" spans="1:16" ht="12.75">
      <c r="A82" t="s">
        <v>48</v>
      </c>
      <c s="34" t="s">
        <v>238</v>
      </c>
      <c s="34" t="s">
        <v>975</v>
      </c>
      <c s="35" t="s">
        <v>5</v>
      </c>
      <c s="6" t="s">
        <v>976</v>
      </c>
      <c s="36" t="s">
        <v>129</v>
      </c>
      <c s="37">
        <v>5.807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130</v>
      </c>
      <c>
        <f>(M82*21)/100</f>
      </c>
      <c t="s">
        <v>26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977</v>
      </c>
    </row>
    <row r="85" spans="1:5" ht="369.75">
      <c r="A85" t="s">
        <v>57</v>
      </c>
      <c r="E85" s="39" t="s">
        <v>560</v>
      </c>
    </row>
    <row r="86" spans="1:16" ht="12.75">
      <c r="A86" t="s">
        <v>48</v>
      </c>
      <c s="34" t="s">
        <v>244</v>
      </c>
      <c s="34" t="s">
        <v>745</v>
      </c>
      <c s="35" t="s">
        <v>5</v>
      </c>
      <c s="6" t="s">
        <v>746</v>
      </c>
      <c s="36" t="s">
        <v>129</v>
      </c>
      <c s="37">
        <v>20.64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130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978</v>
      </c>
    </row>
    <row r="89" spans="1:5" ht="102">
      <c r="A89" t="s">
        <v>57</v>
      </c>
      <c r="E89" s="39" t="s">
        <v>748</v>
      </c>
    </row>
    <row r="90" spans="1:13" ht="12.75">
      <c r="A90" t="s">
        <v>45</v>
      </c>
      <c r="C90" s="31" t="s">
        <v>73</v>
      </c>
      <c r="E90" s="33" t="s">
        <v>610</v>
      </c>
      <c r="J90" s="32">
        <f>0</f>
      </c>
      <c s="32">
        <f>0</f>
      </c>
      <c s="32">
        <f>0+L91</f>
      </c>
      <c s="32">
        <f>0+M91</f>
      </c>
    </row>
    <row r="91" spans="1:16" ht="12.75">
      <c r="A91" t="s">
        <v>48</v>
      </c>
      <c s="34" t="s">
        <v>249</v>
      </c>
      <c s="34" t="s">
        <v>761</v>
      </c>
      <c s="35" t="s">
        <v>5</v>
      </c>
      <c s="6" t="s">
        <v>762</v>
      </c>
      <c s="36" t="s">
        <v>148</v>
      </c>
      <c s="37">
        <v>84.5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130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979</v>
      </c>
    </row>
    <row r="94" spans="1:5" ht="89.25">
      <c r="A94" t="s">
        <v>57</v>
      </c>
      <c r="E94" s="39" t="s">
        <v>764</v>
      </c>
    </row>
    <row r="95" spans="1:13" ht="12.75">
      <c r="A95" t="s">
        <v>45</v>
      </c>
      <c r="C95" s="31" t="s">
        <v>77</v>
      </c>
      <c r="E95" s="33" t="s">
        <v>237</v>
      </c>
      <c r="J95" s="32">
        <f>0</f>
      </c>
      <c s="32">
        <f>0</f>
      </c>
      <c s="32">
        <f>0+L96+L100+L104</f>
      </c>
      <c s="32">
        <f>0+M96+M100+M104</f>
      </c>
    </row>
    <row r="96" spans="1:16" ht="25.5">
      <c r="A96" t="s">
        <v>48</v>
      </c>
      <c s="34" t="s">
        <v>254</v>
      </c>
      <c s="34" t="s">
        <v>765</v>
      </c>
      <c s="35" t="s">
        <v>5</v>
      </c>
      <c s="6" t="s">
        <v>766</v>
      </c>
      <c s="36" t="s">
        <v>148</v>
      </c>
      <c s="37">
        <v>238.526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130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38.25">
      <c r="A98" s="35" t="s">
        <v>56</v>
      </c>
      <c r="E98" s="40" t="s">
        <v>980</v>
      </c>
    </row>
    <row r="99" spans="1:5" ht="191.25">
      <c r="A99" t="s">
        <v>57</v>
      </c>
      <c r="E99" s="39" t="s">
        <v>768</v>
      </c>
    </row>
    <row r="100" spans="1:16" ht="12.75">
      <c r="A100" t="s">
        <v>48</v>
      </c>
      <c s="34" t="s">
        <v>259</v>
      </c>
      <c s="34" t="s">
        <v>769</v>
      </c>
      <c s="35" t="s">
        <v>5</v>
      </c>
      <c s="6" t="s">
        <v>770</v>
      </c>
      <c s="36" t="s">
        <v>148</v>
      </c>
      <c s="37">
        <v>205.484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130</v>
      </c>
      <c>
        <f>(M100*21)/100</f>
      </c>
      <c t="s">
        <v>26</v>
      </c>
    </row>
    <row r="101" spans="1:5" ht="12.75">
      <c r="A101" s="35" t="s">
        <v>55</v>
      </c>
      <c r="E101" s="39" t="s">
        <v>890</v>
      </c>
    </row>
    <row r="102" spans="1:5" ht="12.75">
      <c r="A102" s="35" t="s">
        <v>56</v>
      </c>
      <c r="E102" s="40" t="s">
        <v>981</v>
      </c>
    </row>
    <row r="103" spans="1:5" ht="204">
      <c r="A103" t="s">
        <v>57</v>
      </c>
      <c r="E103" s="39" t="s">
        <v>772</v>
      </c>
    </row>
    <row r="104" spans="1:16" ht="12.75">
      <c r="A104" t="s">
        <v>48</v>
      </c>
      <c s="34" t="s">
        <v>265</v>
      </c>
      <c s="34" t="s">
        <v>773</v>
      </c>
      <c s="35" t="s">
        <v>5</v>
      </c>
      <c s="6" t="s">
        <v>774</v>
      </c>
      <c s="36" t="s">
        <v>148</v>
      </c>
      <c s="37">
        <v>205.484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130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982</v>
      </c>
    </row>
    <row r="107" spans="1:5" ht="38.25">
      <c r="A107" t="s">
        <v>57</v>
      </c>
      <c r="E107" s="39" t="s">
        <v>776</v>
      </c>
    </row>
    <row r="108" spans="1:13" ht="12.75">
      <c r="A108" t="s">
        <v>45</v>
      </c>
      <c r="C108" s="31" t="s">
        <v>81</v>
      </c>
      <c r="E108" s="33" t="s">
        <v>468</v>
      </c>
      <c r="J108" s="32">
        <f>0</f>
      </c>
      <c s="32">
        <f>0</f>
      </c>
      <c s="32">
        <f>0+L109</f>
      </c>
      <c s="32">
        <f>0+M109</f>
      </c>
    </row>
    <row r="109" spans="1:16" ht="12.75">
      <c r="A109" t="s">
        <v>48</v>
      </c>
      <c s="34" t="s">
        <v>270</v>
      </c>
      <c s="34" t="s">
        <v>780</v>
      </c>
      <c s="35" t="s">
        <v>5</v>
      </c>
      <c s="6" t="s">
        <v>781</v>
      </c>
      <c s="36" t="s">
        <v>135</v>
      </c>
      <c s="37">
        <v>77.7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130</v>
      </c>
      <c>
        <f>(M109*21)/100</f>
      </c>
      <c t="s">
        <v>26</v>
      </c>
    </row>
    <row r="110" spans="1:5" ht="12.75">
      <c r="A110" s="35" t="s">
        <v>55</v>
      </c>
      <c r="E110" s="39" t="s">
        <v>5</v>
      </c>
    </row>
    <row r="111" spans="1:5" ht="25.5">
      <c r="A111" s="35" t="s">
        <v>56</v>
      </c>
      <c r="E111" s="40" t="s">
        <v>983</v>
      </c>
    </row>
    <row r="112" spans="1:5" ht="242.25">
      <c r="A112" t="s">
        <v>57</v>
      </c>
      <c r="E112" s="39" t="s">
        <v>783</v>
      </c>
    </row>
    <row r="113" spans="1:13" ht="12.75">
      <c r="A113" t="s">
        <v>45</v>
      </c>
      <c r="C113" s="31" t="s">
        <v>85</v>
      </c>
      <c r="E113" s="33" t="s">
        <v>248</v>
      </c>
      <c r="J113" s="32">
        <f>0</f>
      </c>
      <c s="32">
        <f>0</f>
      </c>
      <c s="32">
        <f>0+L114+L118+L122+L126+L130+L134+L138</f>
      </c>
      <c s="32">
        <f>0+M114+M118+M122+M126+M130+M134+M138</f>
      </c>
    </row>
    <row r="114" spans="1:16" ht="12.75">
      <c r="A114" t="s">
        <v>48</v>
      </c>
      <c s="34" t="s">
        <v>381</v>
      </c>
      <c s="34" t="s">
        <v>798</v>
      </c>
      <c s="35" t="s">
        <v>5</v>
      </c>
      <c s="6" t="s">
        <v>799</v>
      </c>
      <c s="36" t="s">
        <v>135</v>
      </c>
      <c s="37">
        <v>66.285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130</v>
      </c>
      <c>
        <f>(M114*21)/100</f>
      </c>
      <c t="s">
        <v>26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984</v>
      </c>
    </row>
    <row r="117" spans="1:5" ht="38.25">
      <c r="A117" t="s">
        <v>57</v>
      </c>
      <c r="E117" s="39" t="s">
        <v>801</v>
      </c>
    </row>
    <row r="118" spans="1:16" ht="12.75">
      <c r="A118" t="s">
        <v>48</v>
      </c>
      <c s="34" t="s">
        <v>387</v>
      </c>
      <c s="34" t="s">
        <v>662</v>
      </c>
      <c s="35" t="s">
        <v>5</v>
      </c>
      <c s="6" t="s">
        <v>663</v>
      </c>
      <c s="36" t="s">
        <v>148</v>
      </c>
      <c s="37">
        <v>14.14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130</v>
      </c>
      <c>
        <f>(M118*21)/100</f>
      </c>
      <c t="s">
        <v>26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985</v>
      </c>
    </row>
    <row r="121" spans="1:5" ht="25.5">
      <c r="A121" t="s">
        <v>57</v>
      </c>
      <c r="E121" s="39" t="s">
        <v>666</v>
      </c>
    </row>
    <row r="122" spans="1:16" ht="12.75">
      <c r="A122" t="s">
        <v>48</v>
      </c>
      <c s="34" t="s">
        <v>391</v>
      </c>
      <c s="34" t="s">
        <v>944</v>
      </c>
      <c s="35" t="s">
        <v>5</v>
      </c>
      <c s="6" t="s">
        <v>945</v>
      </c>
      <c s="36" t="s">
        <v>129</v>
      </c>
      <c s="37">
        <v>0.024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130</v>
      </c>
      <c>
        <f>(M122*21)/100</f>
      </c>
      <c t="s">
        <v>26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986</v>
      </c>
    </row>
    <row r="125" spans="1:5" ht="38.25">
      <c r="A125" t="s">
        <v>57</v>
      </c>
      <c r="E125" s="39" t="s">
        <v>671</v>
      </c>
    </row>
    <row r="126" spans="1:16" ht="12.75">
      <c r="A126" t="s">
        <v>48</v>
      </c>
      <c s="34" t="s">
        <v>396</v>
      </c>
      <c s="34" t="s">
        <v>947</v>
      </c>
      <c s="35" t="s">
        <v>5</v>
      </c>
      <c s="6" t="s">
        <v>948</v>
      </c>
      <c s="36" t="s">
        <v>135</v>
      </c>
      <c s="37">
        <v>29.4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130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987</v>
      </c>
    </row>
    <row r="129" spans="1:5" ht="25.5">
      <c r="A129" t="s">
        <v>57</v>
      </c>
      <c r="E129" s="39" t="s">
        <v>666</v>
      </c>
    </row>
    <row r="130" spans="1:16" ht="12.75">
      <c r="A130" t="s">
        <v>48</v>
      </c>
      <c s="34" t="s">
        <v>401</v>
      </c>
      <c s="34" t="s">
        <v>988</v>
      </c>
      <c s="35" t="s">
        <v>5</v>
      </c>
      <c s="6" t="s">
        <v>989</v>
      </c>
      <c s="36" t="s">
        <v>148</v>
      </c>
      <c s="37">
        <v>169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130</v>
      </c>
      <c>
        <f>(M130*21)/100</f>
      </c>
      <c t="s">
        <v>26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990</v>
      </c>
    </row>
    <row r="133" spans="1:5" ht="25.5">
      <c r="A133" t="s">
        <v>57</v>
      </c>
      <c r="E133" s="39" t="s">
        <v>787</v>
      </c>
    </row>
    <row r="134" spans="1:16" ht="12.75">
      <c r="A134" t="s">
        <v>48</v>
      </c>
      <c s="34" t="s">
        <v>407</v>
      </c>
      <c s="34" t="s">
        <v>898</v>
      </c>
      <c s="35" t="s">
        <v>5</v>
      </c>
      <c s="6" t="s">
        <v>899</v>
      </c>
      <c s="36" t="s">
        <v>148</v>
      </c>
      <c s="37">
        <v>169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130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991</v>
      </c>
    </row>
    <row r="137" spans="1:5" ht="25.5">
      <c r="A137" t="s">
        <v>57</v>
      </c>
      <c r="E137" s="39" t="s">
        <v>787</v>
      </c>
    </row>
    <row r="138" spans="1:16" ht="12.75">
      <c r="A138" t="s">
        <v>48</v>
      </c>
      <c s="34" t="s">
        <v>413</v>
      </c>
      <c s="34" t="s">
        <v>992</v>
      </c>
      <c s="35" t="s">
        <v>5</v>
      </c>
      <c s="6" t="s">
        <v>993</v>
      </c>
      <c s="36" t="s">
        <v>129</v>
      </c>
      <c s="37">
        <v>79.542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130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994</v>
      </c>
    </row>
    <row r="141" spans="1:5" ht="114.75">
      <c r="A141" t="s">
        <v>57</v>
      </c>
      <c r="E141" s="39" t="s">
        <v>995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3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686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686</v>
      </c>
      <c r="E4" s="26" t="s">
        <v>687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COUNTIFS(L8:L306,"=0",A8:A306,"P")+COUNTIFS(L8:L306,"",A8:A306,"P")+SUM(Q8:Q306)</f>
      </c>
    </row>
    <row r="8" spans="1:13" ht="12.75">
      <c r="A8" t="s">
        <v>43</v>
      </c>
      <c r="C8" s="28" t="s">
        <v>998</v>
      </c>
      <c r="E8" s="30" t="s">
        <v>997</v>
      </c>
      <c r="J8" s="29">
        <f>0+J9+J38+J83+J116+J141+J166+J207+J244+J257</f>
      </c>
      <c s="29">
        <f>0+K9+K38+K83+K116+K141+K166+K207+K244+K257</f>
      </c>
      <c s="29">
        <f>0+L9+L38+L83+L116+L141+L166+L207+L244+L257</f>
      </c>
      <c s="29">
        <f>0+M9+M38+M83+M116+M141+M166+M207+M244+M257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49</v>
      </c>
      <c s="34" t="s">
        <v>999</v>
      </c>
      <c s="35" t="s">
        <v>5</v>
      </c>
      <c s="6" t="s">
        <v>1000</v>
      </c>
      <c s="36" t="s">
        <v>212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1001</v>
      </c>
    </row>
    <row r="13" spans="1:5" ht="12.75">
      <c r="A13" t="s">
        <v>57</v>
      </c>
      <c r="E13" s="39" t="s">
        <v>507</v>
      </c>
    </row>
    <row r="14" spans="1:16" ht="12.75">
      <c r="A14" t="s">
        <v>48</v>
      </c>
      <c s="34" t="s">
        <v>26</v>
      </c>
      <c s="34" t="s">
        <v>1002</v>
      </c>
      <c s="35" t="s">
        <v>5</v>
      </c>
      <c s="6" t="s">
        <v>1003</v>
      </c>
      <c s="36" t="s">
        <v>212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1001</v>
      </c>
    </row>
    <row r="17" spans="1:5" ht="51">
      <c r="A17" t="s">
        <v>57</v>
      </c>
      <c r="E17" s="39" t="s">
        <v>1004</v>
      </c>
    </row>
    <row r="18" spans="1:16" ht="25.5">
      <c r="A18" t="s">
        <v>48</v>
      </c>
      <c s="34" t="s">
        <v>25</v>
      </c>
      <c s="34" t="s">
        <v>50</v>
      </c>
      <c s="35" t="s">
        <v>51</v>
      </c>
      <c s="6" t="s">
        <v>1005</v>
      </c>
      <c s="36" t="s">
        <v>53</v>
      </c>
      <c s="37">
        <v>3620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171</v>
      </c>
    </row>
    <row r="20" spans="1:5" ht="12.75">
      <c r="A20" s="35" t="s">
        <v>56</v>
      </c>
      <c r="E20" s="40" t="s">
        <v>1006</v>
      </c>
    </row>
    <row r="21" spans="1:5" ht="140.25">
      <c r="A21" t="s">
        <v>57</v>
      </c>
      <c r="E21" s="39" t="s">
        <v>1007</v>
      </c>
    </row>
    <row r="22" spans="1:16" ht="25.5">
      <c r="A22" t="s">
        <v>48</v>
      </c>
      <c s="34" t="s">
        <v>65</v>
      </c>
      <c s="34" t="s">
        <v>70</v>
      </c>
      <c s="35" t="s">
        <v>71</v>
      </c>
      <c s="6" t="s">
        <v>1008</v>
      </c>
      <c s="36" t="s">
        <v>53</v>
      </c>
      <c s="37">
        <v>723.288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171</v>
      </c>
    </row>
    <row r="24" spans="1:5" ht="12.75">
      <c r="A24" s="35" t="s">
        <v>56</v>
      </c>
      <c r="E24" s="40" t="s">
        <v>1009</v>
      </c>
    </row>
    <row r="25" spans="1:5" ht="140.25">
      <c r="A25" t="s">
        <v>57</v>
      </c>
      <c r="E25" s="39" t="s">
        <v>1007</v>
      </c>
    </row>
    <row r="26" spans="1:16" ht="25.5">
      <c r="A26" t="s">
        <v>48</v>
      </c>
      <c s="34" t="s">
        <v>69</v>
      </c>
      <c s="34" t="s">
        <v>74</v>
      </c>
      <c s="35" t="s">
        <v>75</v>
      </c>
      <c s="6" t="s">
        <v>1010</v>
      </c>
      <c s="36" t="s">
        <v>53</v>
      </c>
      <c s="37">
        <v>243.872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171</v>
      </c>
    </row>
    <row r="28" spans="1:5" ht="12.75">
      <c r="A28" s="35" t="s">
        <v>56</v>
      </c>
      <c r="E28" s="40" t="s">
        <v>1011</v>
      </c>
    </row>
    <row r="29" spans="1:5" ht="140.25">
      <c r="A29" t="s">
        <v>57</v>
      </c>
      <c r="E29" s="39" t="s">
        <v>1007</v>
      </c>
    </row>
    <row r="30" spans="1:16" ht="25.5">
      <c r="A30" t="s">
        <v>48</v>
      </c>
      <c s="34" t="s">
        <v>73</v>
      </c>
      <c s="34" t="s">
        <v>98</v>
      </c>
      <c s="35" t="s">
        <v>99</v>
      </c>
      <c s="6" t="s">
        <v>100</v>
      </c>
      <c s="36" t="s">
        <v>53</v>
      </c>
      <c s="37">
        <v>7.362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171</v>
      </c>
    </row>
    <row r="32" spans="1:5" ht="12.75">
      <c r="A32" s="35" t="s">
        <v>56</v>
      </c>
      <c r="E32" s="40" t="s">
        <v>1012</v>
      </c>
    </row>
    <row r="33" spans="1:5" ht="127.5">
      <c r="A33" t="s">
        <v>57</v>
      </c>
      <c r="E33" s="39" t="s">
        <v>1013</v>
      </c>
    </row>
    <row r="34" spans="1:16" ht="25.5">
      <c r="A34" t="s">
        <v>48</v>
      </c>
      <c s="34" t="s">
        <v>77</v>
      </c>
      <c s="34" t="s">
        <v>103</v>
      </c>
      <c s="35" t="s">
        <v>104</v>
      </c>
      <c s="6" t="s">
        <v>1014</v>
      </c>
      <c s="36" t="s">
        <v>53</v>
      </c>
      <c s="37">
        <v>157.536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25.5">
      <c r="A35" s="35" t="s">
        <v>55</v>
      </c>
      <c r="E35" s="39" t="s">
        <v>171</v>
      </c>
    </row>
    <row r="36" spans="1:5" ht="25.5">
      <c r="A36" s="35" t="s">
        <v>56</v>
      </c>
      <c r="E36" s="40" t="s">
        <v>1015</v>
      </c>
    </row>
    <row r="37" spans="1:5" ht="140.25">
      <c r="A37" t="s">
        <v>57</v>
      </c>
      <c r="E37" s="39" t="s">
        <v>1016</v>
      </c>
    </row>
    <row r="38" spans="1:13" ht="12.75">
      <c r="A38" t="s">
        <v>45</v>
      </c>
      <c r="C38" s="31" t="s">
        <v>49</v>
      </c>
      <c r="E38" s="33" t="s">
        <v>312</v>
      </c>
      <c r="J38" s="32">
        <f>0</f>
      </c>
      <c s="32">
        <f>0</f>
      </c>
      <c s="32">
        <f>0+L39+L43+L47+L51+L55+L59+L63+L67+L71+L75+L79</f>
      </c>
      <c s="32">
        <f>0+M39+M43+M47+M51+M55+M59+M63+M67+M71+M75+M79</f>
      </c>
    </row>
    <row r="39" spans="1:16" ht="12.75">
      <c r="A39" t="s">
        <v>48</v>
      </c>
      <c s="34" t="s">
        <v>81</v>
      </c>
      <c s="34" t="s">
        <v>313</v>
      </c>
      <c s="35" t="s">
        <v>5</v>
      </c>
      <c s="6" t="s">
        <v>314</v>
      </c>
      <c s="36" t="s">
        <v>148</v>
      </c>
      <c s="37">
        <v>180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1017</v>
      </c>
    </row>
    <row r="42" spans="1:5" ht="38.25">
      <c r="A42" t="s">
        <v>57</v>
      </c>
      <c r="E42" s="39" t="s">
        <v>317</v>
      </c>
    </row>
    <row r="43" spans="1:16" ht="12.75">
      <c r="A43" t="s">
        <v>48</v>
      </c>
      <c s="34" t="s">
        <v>85</v>
      </c>
      <c s="34" t="s">
        <v>1018</v>
      </c>
      <c s="35" t="s">
        <v>5</v>
      </c>
      <c s="6" t="s">
        <v>1019</v>
      </c>
      <c s="36" t="s">
        <v>129</v>
      </c>
      <c s="37">
        <v>200.704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1020</v>
      </c>
    </row>
    <row r="46" spans="1:5" ht="63.75">
      <c r="A46" t="s">
        <v>57</v>
      </c>
      <c r="E46" s="39" t="s">
        <v>329</v>
      </c>
    </row>
    <row r="47" spans="1:16" ht="12.75">
      <c r="A47" t="s">
        <v>48</v>
      </c>
      <c s="34" t="s">
        <v>89</v>
      </c>
      <c s="34" t="s">
        <v>1021</v>
      </c>
      <c s="35" t="s">
        <v>5</v>
      </c>
      <c s="6" t="s">
        <v>1022</v>
      </c>
      <c s="36" t="s">
        <v>129</v>
      </c>
      <c s="37">
        <v>180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1023</v>
      </c>
    </row>
    <row r="49" spans="1:5" ht="38.25">
      <c r="A49" s="35" t="s">
        <v>56</v>
      </c>
      <c r="E49" s="40" t="s">
        <v>1024</v>
      </c>
    </row>
    <row r="50" spans="1:5" ht="38.25">
      <c r="A50" t="s">
        <v>57</v>
      </c>
      <c r="E50" s="39" t="s">
        <v>697</v>
      </c>
    </row>
    <row r="51" spans="1:16" ht="12.75">
      <c r="A51" t="s">
        <v>48</v>
      </c>
      <c s="34" t="s">
        <v>93</v>
      </c>
      <c s="34" t="s">
        <v>514</v>
      </c>
      <c s="35" t="s">
        <v>5</v>
      </c>
      <c s="6" t="s">
        <v>515</v>
      </c>
      <c s="36" t="s">
        <v>129</v>
      </c>
      <c s="37">
        <v>1810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130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1025</v>
      </c>
    </row>
    <row r="54" spans="1:5" ht="318.75">
      <c r="A54" t="s">
        <v>57</v>
      </c>
      <c r="E54" s="39" t="s">
        <v>340</v>
      </c>
    </row>
    <row r="55" spans="1:16" ht="12.75">
      <c r="A55" t="s">
        <v>48</v>
      </c>
      <c s="34" t="s">
        <v>97</v>
      </c>
      <c s="34" t="s">
        <v>707</v>
      </c>
      <c s="35" t="s">
        <v>5</v>
      </c>
      <c s="6" t="s">
        <v>708</v>
      </c>
      <c s="36" t="s">
        <v>129</v>
      </c>
      <c s="37">
        <v>1810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130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1026</v>
      </c>
    </row>
    <row r="58" spans="1:5" ht="191.25">
      <c r="A58" t="s">
        <v>57</v>
      </c>
      <c r="E58" s="39" t="s">
        <v>710</v>
      </c>
    </row>
    <row r="59" spans="1:16" ht="12.75">
      <c r="A59" t="s">
        <v>48</v>
      </c>
      <c s="34" t="s">
        <v>102</v>
      </c>
      <c s="34" t="s">
        <v>711</v>
      </c>
      <c s="35" t="s">
        <v>5</v>
      </c>
      <c s="6" t="s">
        <v>712</v>
      </c>
      <c s="36" t="s">
        <v>129</v>
      </c>
      <c s="37">
        <v>1394.674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130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51">
      <c r="A61" s="35" t="s">
        <v>56</v>
      </c>
      <c r="E61" s="40" t="s">
        <v>1027</v>
      </c>
    </row>
    <row r="62" spans="1:5" ht="229.5">
      <c r="A62" t="s">
        <v>57</v>
      </c>
      <c r="E62" s="39" t="s">
        <v>714</v>
      </c>
    </row>
    <row r="63" spans="1:16" ht="12.75">
      <c r="A63" t="s">
        <v>48</v>
      </c>
      <c s="34" t="s">
        <v>216</v>
      </c>
      <c s="34" t="s">
        <v>1028</v>
      </c>
      <c s="35" t="s">
        <v>5</v>
      </c>
      <c s="6" t="s">
        <v>1029</v>
      </c>
      <c s="36" t="s">
        <v>129</v>
      </c>
      <c s="37">
        <v>99.09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130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38.25">
      <c r="A65" s="35" t="s">
        <v>56</v>
      </c>
      <c r="E65" s="40" t="s">
        <v>1030</v>
      </c>
    </row>
    <row r="66" spans="1:5" ht="293.25">
      <c r="A66" t="s">
        <v>57</v>
      </c>
      <c r="E66" s="39" t="s">
        <v>1031</v>
      </c>
    </row>
    <row r="67" spans="1:16" ht="12.75">
      <c r="A67" t="s">
        <v>48</v>
      </c>
      <c s="34" t="s">
        <v>222</v>
      </c>
      <c s="34" t="s">
        <v>345</v>
      </c>
      <c s="35" t="s">
        <v>5</v>
      </c>
      <c s="6" t="s">
        <v>346</v>
      </c>
      <c s="36" t="s">
        <v>148</v>
      </c>
      <c s="37">
        <v>180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130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1017</v>
      </c>
    </row>
    <row r="70" spans="1:5" ht="25.5">
      <c r="A70" t="s">
        <v>57</v>
      </c>
      <c r="E70" s="39" t="s">
        <v>349</v>
      </c>
    </row>
    <row r="71" spans="1:16" ht="12.75">
      <c r="A71" t="s">
        <v>48</v>
      </c>
      <c s="34" t="s">
        <v>227</v>
      </c>
      <c s="34" t="s">
        <v>715</v>
      </c>
      <c s="35" t="s">
        <v>5</v>
      </c>
      <c s="6" t="s">
        <v>716</v>
      </c>
      <c s="36" t="s">
        <v>148</v>
      </c>
      <c s="37">
        <v>180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130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1032</v>
      </c>
    </row>
    <row r="74" spans="1:5" ht="38.25">
      <c r="A74" t="s">
        <v>57</v>
      </c>
      <c r="E74" s="39" t="s">
        <v>362</v>
      </c>
    </row>
    <row r="75" spans="1:16" ht="12.75">
      <c r="A75" t="s">
        <v>48</v>
      </c>
      <c s="34" t="s">
        <v>232</v>
      </c>
      <c s="34" t="s">
        <v>520</v>
      </c>
      <c s="35" t="s">
        <v>5</v>
      </c>
      <c s="6" t="s">
        <v>521</v>
      </c>
      <c s="36" t="s">
        <v>148</v>
      </c>
      <c s="37">
        <v>180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130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25.5">
      <c r="A77" s="35" t="s">
        <v>56</v>
      </c>
      <c r="E77" s="40" t="s">
        <v>1017</v>
      </c>
    </row>
    <row r="78" spans="1:5" ht="25.5">
      <c r="A78" t="s">
        <v>57</v>
      </c>
      <c r="E78" s="39" t="s">
        <v>522</v>
      </c>
    </row>
    <row r="79" spans="1:16" ht="12.75">
      <c r="A79" t="s">
        <v>48</v>
      </c>
      <c s="34" t="s">
        <v>238</v>
      </c>
      <c s="34" t="s">
        <v>719</v>
      </c>
      <c s="35" t="s">
        <v>5</v>
      </c>
      <c s="6" t="s">
        <v>720</v>
      </c>
      <c s="36" t="s">
        <v>148</v>
      </c>
      <c s="37">
        <v>180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130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25.5">
      <c r="A81" s="35" t="s">
        <v>56</v>
      </c>
      <c r="E81" s="40" t="s">
        <v>1017</v>
      </c>
    </row>
    <row r="82" spans="1:5" ht="38.25">
      <c r="A82" t="s">
        <v>57</v>
      </c>
      <c r="E82" s="39" t="s">
        <v>722</v>
      </c>
    </row>
    <row r="83" spans="1:13" ht="12.75">
      <c r="A83" t="s">
        <v>45</v>
      </c>
      <c r="C83" s="31" t="s">
        <v>26</v>
      </c>
      <c r="E83" s="33" t="s">
        <v>380</v>
      </c>
      <c r="J83" s="32">
        <f>0</f>
      </c>
      <c s="32">
        <f>0</f>
      </c>
      <c s="32">
        <f>0+L84+L88+L92+L96+L100+L104+L108+L112</f>
      </c>
      <c s="32">
        <f>0+M84+M88+M92+M96+M100+M104+M108+M112</f>
      </c>
    </row>
    <row r="84" spans="1:16" ht="12.75">
      <c r="A84" t="s">
        <v>48</v>
      </c>
      <c s="34" t="s">
        <v>244</v>
      </c>
      <c s="34" t="s">
        <v>1033</v>
      </c>
      <c s="35" t="s">
        <v>5</v>
      </c>
      <c s="6" t="s">
        <v>1034</v>
      </c>
      <c s="36" t="s">
        <v>129</v>
      </c>
      <c s="37">
        <v>2.464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130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1035</v>
      </c>
    </row>
    <row r="87" spans="1:5" ht="51">
      <c r="A87" t="s">
        <v>57</v>
      </c>
      <c r="E87" s="39" t="s">
        <v>1036</v>
      </c>
    </row>
    <row r="88" spans="1:16" ht="12.75">
      <c r="A88" t="s">
        <v>48</v>
      </c>
      <c s="34" t="s">
        <v>249</v>
      </c>
      <c s="34" t="s">
        <v>1037</v>
      </c>
      <c s="35" t="s">
        <v>5</v>
      </c>
      <c s="6" t="s">
        <v>1038</v>
      </c>
      <c s="36" t="s">
        <v>129</v>
      </c>
      <c s="37">
        <v>127.53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130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25.5">
      <c r="A90" s="35" t="s">
        <v>56</v>
      </c>
      <c r="E90" s="40" t="s">
        <v>1039</v>
      </c>
    </row>
    <row r="91" spans="1:5" ht="38.25">
      <c r="A91" t="s">
        <v>57</v>
      </c>
      <c r="E91" s="39" t="s">
        <v>737</v>
      </c>
    </row>
    <row r="92" spans="1:16" ht="12.75">
      <c r="A92" t="s">
        <v>48</v>
      </c>
      <c s="34" t="s">
        <v>254</v>
      </c>
      <c s="34" t="s">
        <v>1040</v>
      </c>
      <c s="35" t="s">
        <v>5</v>
      </c>
      <c s="6" t="s">
        <v>1041</v>
      </c>
      <c s="36" t="s">
        <v>53</v>
      </c>
      <c s="37">
        <v>9.129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130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25.5">
      <c r="A94" s="35" t="s">
        <v>56</v>
      </c>
      <c r="E94" s="40" t="s">
        <v>1042</v>
      </c>
    </row>
    <row r="95" spans="1:5" ht="38.25">
      <c r="A95" t="s">
        <v>57</v>
      </c>
      <c r="E95" s="39" t="s">
        <v>1043</v>
      </c>
    </row>
    <row r="96" spans="1:16" ht="12.75">
      <c r="A96" t="s">
        <v>48</v>
      </c>
      <c s="34" t="s">
        <v>259</v>
      </c>
      <c s="34" t="s">
        <v>1044</v>
      </c>
      <c s="35" t="s">
        <v>5</v>
      </c>
      <c s="6" t="s">
        <v>1045</v>
      </c>
      <c s="36" t="s">
        <v>148</v>
      </c>
      <c s="37">
        <v>78.2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130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1046</v>
      </c>
    </row>
    <row r="99" spans="1:5" ht="25.5">
      <c r="A99" t="s">
        <v>57</v>
      </c>
      <c r="E99" s="39" t="s">
        <v>1047</v>
      </c>
    </row>
    <row r="100" spans="1:16" ht="12.75">
      <c r="A100" t="s">
        <v>48</v>
      </c>
      <c s="34" t="s">
        <v>265</v>
      </c>
      <c s="34" t="s">
        <v>1048</v>
      </c>
      <c s="35" t="s">
        <v>5</v>
      </c>
      <c s="6" t="s">
        <v>1049</v>
      </c>
      <c s="36" t="s">
        <v>135</v>
      </c>
      <c s="37">
        <v>216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130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1050</v>
      </c>
    </row>
    <row r="103" spans="1:5" ht="191.25">
      <c r="A103" t="s">
        <v>57</v>
      </c>
      <c r="E103" s="39" t="s">
        <v>1051</v>
      </c>
    </row>
    <row r="104" spans="1:16" ht="12.75">
      <c r="A104" t="s">
        <v>48</v>
      </c>
      <c s="34" t="s">
        <v>270</v>
      </c>
      <c s="34" t="s">
        <v>534</v>
      </c>
      <c s="35" t="s">
        <v>5</v>
      </c>
      <c s="6" t="s">
        <v>535</v>
      </c>
      <c s="36" t="s">
        <v>129</v>
      </c>
      <c s="37">
        <v>0.7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130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1052</v>
      </c>
    </row>
    <row r="107" spans="1:5" ht="369.75">
      <c r="A107" t="s">
        <v>57</v>
      </c>
      <c r="E107" s="39" t="s">
        <v>538</v>
      </c>
    </row>
    <row r="108" spans="1:16" ht="12.75">
      <c r="A108" t="s">
        <v>48</v>
      </c>
      <c s="34" t="s">
        <v>381</v>
      </c>
      <c s="34" t="s">
        <v>539</v>
      </c>
      <c s="35" t="s">
        <v>5</v>
      </c>
      <c s="6" t="s">
        <v>540</v>
      </c>
      <c s="36" t="s">
        <v>129</v>
      </c>
      <c s="37">
        <v>184.4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130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25.5">
      <c r="A110" s="35" t="s">
        <v>56</v>
      </c>
      <c r="E110" s="40" t="s">
        <v>1053</v>
      </c>
    </row>
    <row r="111" spans="1:5" ht="369.75">
      <c r="A111" t="s">
        <v>57</v>
      </c>
      <c r="E111" s="39" t="s">
        <v>538</v>
      </c>
    </row>
    <row r="112" spans="1:16" ht="12.75">
      <c r="A112" t="s">
        <v>48</v>
      </c>
      <c s="34" t="s">
        <v>387</v>
      </c>
      <c s="34" t="s">
        <v>542</v>
      </c>
      <c s="35" t="s">
        <v>5</v>
      </c>
      <c s="6" t="s">
        <v>543</v>
      </c>
      <c s="36" t="s">
        <v>53</v>
      </c>
      <c s="37">
        <v>27.66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130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1054</v>
      </c>
    </row>
    <row r="115" spans="1:5" ht="267.75">
      <c r="A115" t="s">
        <v>57</v>
      </c>
      <c r="E115" s="39" t="s">
        <v>546</v>
      </c>
    </row>
    <row r="116" spans="1:13" ht="12.75">
      <c r="A116" t="s">
        <v>45</v>
      </c>
      <c r="C116" s="31" t="s">
        <v>25</v>
      </c>
      <c r="E116" s="33" t="s">
        <v>395</v>
      </c>
      <c r="J116" s="32">
        <f>0</f>
      </c>
      <c s="32">
        <f>0</f>
      </c>
      <c s="32">
        <f>0+L117+L121+L125+L129+L133+L137</f>
      </c>
      <c s="32">
        <f>0+M117+M121+M125+M129+M133+M137</f>
      </c>
    </row>
    <row r="117" spans="1:16" ht="12.75">
      <c r="A117" t="s">
        <v>48</v>
      </c>
      <c s="34" t="s">
        <v>391</v>
      </c>
      <c s="34" t="s">
        <v>817</v>
      </c>
      <c s="35" t="s">
        <v>5</v>
      </c>
      <c s="6" t="s">
        <v>818</v>
      </c>
      <c s="36" t="s">
        <v>129</v>
      </c>
      <c s="37">
        <v>38.8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130</v>
      </c>
      <c>
        <f>(M117*21)/100</f>
      </c>
      <c t="s">
        <v>26</v>
      </c>
    </row>
    <row r="118" spans="1:5" ht="12.75">
      <c r="A118" s="35" t="s">
        <v>55</v>
      </c>
      <c r="E118" s="39" t="s">
        <v>1055</v>
      </c>
    </row>
    <row r="119" spans="1:5" ht="25.5">
      <c r="A119" s="35" t="s">
        <v>56</v>
      </c>
      <c r="E119" s="40" t="s">
        <v>1056</v>
      </c>
    </row>
    <row r="120" spans="1:5" ht="382.5">
      <c r="A120" t="s">
        <v>57</v>
      </c>
      <c r="E120" s="39" t="s">
        <v>820</v>
      </c>
    </row>
    <row r="121" spans="1:16" ht="12.75">
      <c r="A121" t="s">
        <v>48</v>
      </c>
      <c s="34" t="s">
        <v>396</v>
      </c>
      <c s="34" t="s">
        <v>821</v>
      </c>
      <c s="35" t="s">
        <v>5</v>
      </c>
      <c s="6" t="s">
        <v>822</v>
      </c>
      <c s="36" t="s">
        <v>53</v>
      </c>
      <c s="37">
        <v>5.466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130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25.5">
      <c r="A123" s="35" t="s">
        <v>56</v>
      </c>
      <c r="E123" s="40" t="s">
        <v>1057</v>
      </c>
    </row>
    <row r="124" spans="1:5" ht="242.25">
      <c r="A124" t="s">
        <v>57</v>
      </c>
      <c r="E124" s="39" t="s">
        <v>824</v>
      </c>
    </row>
    <row r="125" spans="1:16" ht="12.75">
      <c r="A125" t="s">
        <v>48</v>
      </c>
      <c s="34" t="s">
        <v>401</v>
      </c>
      <c s="34" t="s">
        <v>872</v>
      </c>
      <c s="35" t="s">
        <v>5</v>
      </c>
      <c s="6" t="s">
        <v>873</v>
      </c>
      <c s="36" t="s">
        <v>129</v>
      </c>
      <c s="37">
        <v>112.9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130</v>
      </c>
      <c>
        <f>(M125*21)/100</f>
      </c>
      <c t="s">
        <v>26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1058</v>
      </c>
    </row>
    <row r="128" spans="1:5" ht="369.75">
      <c r="A128" t="s">
        <v>57</v>
      </c>
      <c r="E128" s="39" t="s">
        <v>560</v>
      </c>
    </row>
    <row r="129" spans="1:16" ht="12.75">
      <c r="A129" t="s">
        <v>48</v>
      </c>
      <c s="34" t="s">
        <v>407</v>
      </c>
      <c s="34" t="s">
        <v>875</v>
      </c>
      <c s="35" t="s">
        <v>5</v>
      </c>
      <c s="6" t="s">
        <v>876</v>
      </c>
      <c s="36" t="s">
        <v>53</v>
      </c>
      <c s="37">
        <v>20.56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130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63.75">
      <c r="A131" s="35" t="s">
        <v>56</v>
      </c>
      <c r="E131" s="40" t="s">
        <v>1059</v>
      </c>
    </row>
    <row r="132" spans="1:5" ht="267.75">
      <c r="A132" t="s">
        <v>57</v>
      </c>
      <c r="E132" s="39" t="s">
        <v>546</v>
      </c>
    </row>
    <row r="133" spans="1:16" ht="12.75">
      <c r="A133" t="s">
        <v>48</v>
      </c>
      <c s="34" t="s">
        <v>413</v>
      </c>
      <c s="34" t="s">
        <v>1060</v>
      </c>
      <c s="35" t="s">
        <v>5</v>
      </c>
      <c s="6" t="s">
        <v>1061</v>
      </c>
      <c s="36" t="s">
        <v>129</v>
      </c>
      <c s="37">
        <v>256.8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130</v>
      </c>
      <c>
        <f>(M133*21)/100</f>
      </c>
      <c t="s">
        <v>26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1062</v>
      </c>
    </row>
    <row r="136" spans="1:5" ht="369.75">
      <c r="A136" t="s">
        <v>57</v>
      </c>
      <c r="E136" s="39" t="s">
        <v>560</v>
      </c>
    </row>
    <row r="137" spans="1:16" ht="12.75">
      <c r="A137" t="s">
        <v>48</v>
      </c>
      <c s="34" t="s">
        <v>419</v>
      </c>
      <c s="34" t="s">
        <v>1063</v>
      </c>
      <c s="35" t="s">
        <v>5</v>
      </c>
      <c s="6" t="s">
        <v>1064</v>
      </c>
      <c s="36" t="s">
        <v>53</v>
      </c>
      <c s="37">
        <v>35.699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130</v>
      </c>
      <c>
        <f>(M137*21)/100</f>
      </c>
      <c t="s">
        <v>26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1065</v>
      </c>
    </row>
    <row r="140" spans="1:5" ht="267.75">
      <c r="A140" t="s">
        <v>57</v>
      </c>
      <c r="E140" s="39" t="s">
        <v>546</v>
      </c>
    </row>
    <row r="141" spans="1:13" ht="12.75">
      <c r="A141" t="s">
        <v>45</v>
      </c>
      <c r="C141" s="31" t="s">
        <v>65</v>
      </c>
      <c r="E141" s="33" t="s">
        <v>406</v>
      </c>
      <c r="J141" s="32">
        <f>0</f>
      </c>
      <c s="32">
        <f>0</f>
      </c>
      <c s="32">
        <f>0+L142+L146+L150+L154+L158+L162</f>
      </c>
      <c s="32">
        <f>0+M142+M146+M150+M154+M158+M162</f>
      </c>
    </row>
    <row r="142" spans="1:16" ht="12.75">
      <c r="A142" t="s">
        <v>48</v>
      </c>
      <c s="34" t="s">
        <v>425</v>
      </c>
      <c s="34" t="s">
        <v>1066</v>
      </c>
      <c s="35" t="s">
        <v>5</v>
      </c>
      <c s="6" t="s">
        <v>1067</v>
      </c>
      <c s="36" t="s">
        <v>53</v>
      </c>
      <c s="37">
        <v>27.655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26</v>
      </c>
    </row>
    <row r="143" spans="1:5" ht="12.75">
      <c r="A143" s="35" t="s">
        <v>55</v>
      </c>
      <c r="E143" s="39" t="s">
        <v>1068</v>
      </c>
    </row>
    <row r="144" spans="1:5" ht="12.75">
      <c r="A144" s="35" t="s">
        <v>56</v>
      </c>
      <c r="E144" s="40" t="s">
        <v>1069</v>
      </c>
    </row>
    <row r="145" spans="1:5" ht="293.25">
      <c r="A145" t="s">
        <v>57</v>
      </c>
      <c r="E145" s="39" t="s">
        <v>1070</v>
      </c>
    </row>
    <row r="146" spans="1:16" ht="12.75">
      <c r="A146" t="s">
        <v>48</v>
      </c>
      <c s="34" t="s">
        <v>431</v>
      </c>
      <c s="34" t="s">
        <v>832</v>
      </c>
      <c s="35" t="s">
        <v>5</v>
      </c>
      <c s="6" t="s">
        <v>833</v>
      </c>
      <c s="36" t="s">
        <v>129</v>
      </c>
      <c s="37">
        <v>179.25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130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38.25">
      <c r="A148" s="35" t="s">
        <v>56</v>
      </c>
      <c r="E148" s="40" t="s">
        <v>1071</v>
      </c>
    </row>
    <row r="149" spans="1:5" ht="369.75">
      <c r="A149" t="s">
        <v>57</v>
      </c>
      <c r="E149" s="39" t="s">
        <v>560</v>
      </c>
    </row>
    <row r="150" spans="1:16" ht="12.75">
      <c r="A150" t="s">
        <v>48</v>
      </c>
      <c s="34" t="s">
        <v>436</v>
      </c>
      <c s="34" t="s">
        <v>727</v>
      </c>
      <c s="35" t="s">
        <v>5</v>
      </c>
      <c s="6" t="s">
        <v>728</v>
      </c>
      <c s="36" t="s">
        <v>129</v>
      </c>
      <c s="37">
        <v>4.204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130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38.25">
      <c r="A152" s="35" t="s">
        <v>56</v>
      </c>
      <c r="E152" s="40" t="s">
        <v>1072</v>
      </c>
    </row>
    <row r="153" spans="1:5" ht="369.75">
      <c r="A153" t="s">
        <v>57</v>
      </c>
      <c r="E153" s="39" t="s">
        <v>560</v>
      </c>
    </row>
    <row r="154" spans="1:16" ht="12.75">
      <c r="A154" t="s">
        <v>48</v>
      </c>
      <c s="34" t="s">
        <v>442</v>
      </c>
      <c s="34" t="s">
        <v>730</v>
      </c>
      <c s="35" t="s">
        <v>5</v>
      </c>
      <c s="6" t="s">
        <v>731</v>
      </c>
      <c s="36" t="s">
        <v>53</v>
      </c>
      <c s="37">
        <v>0.209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130</v>
      </c>
      <c>
        <f>(M154*21)/100</f>
      </c>
      <c t="s">
        <v>26</v>
      </c>
    </row>
    <row r="155" spans="1:5" ht="12.75">
      <c r="A155" s="35" t="s">
        <v>55</v>
      </c>
      <c r="E155" s="39" t="s">
        <v>5</v>
      </c>
    </row>
    <row r="156" spans="1:5" ht="38.25">
      <c r="A156" s="35" t="s">
        <v>56</v>
      </c>
      <c r="E156" s="40" t="s">
        <v>1073</v>
      </c>
    </row>
    <row r="157" spans="1:5" ht="178.5">
      <c r="A157" t="s">
        <v>57</v>
      </c>
      <c r="E157" s="39" t="s">
        <v>733</v>
      </c>
    </row>
    <row r="158" spans="1:16" ht="12.75">
      <c r="A158" t="s">
        <v>48</v>
      </c>
      <c s="34" t="s">
        <v>446</v>
      </c>
      <c s="34" t="s">
        <v>745</v>
      </c>
      <c s="35" t="s">
        <v>5</v>
      </c>
      <c s="6" t="s">
        <v>746</v>
      </c>
      <c s="36" t="s">
        <v>129</v>
      </c>
      <c s="37">
        <v>8.408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130</v>
      </c>
      <c>
        <f>(M158*21)/100</f>
      </c>
      <c t="s">
        <v>26</v>
      </c>
    </row>
    <row r="159" spans="1:5" ht="12.75">
      <c r="A159" s="35" t="s">
        <v>55</v>
      </c>
      <c r="E159" s="39" t="s">
        <v>5</v>
      </c>
    </row>
    <row r="160" spans="1:5" ht="38.25">
      <c r="A160" s="35" t="s">
        <v>56</v>
      </c>
      <c r="E160" s="40" t="s">
        <v>1074</v>
      </c>
    </row>
    <row r="161" spans="1:5" ht="102">
      <c r="A161" t="s">
        <v>57</v>
      </c>
      <c r="E161" s="39" t="s">
        <v>748</v>
      </c>
    </row>
    <row r="162" spans="1:16" ht="12.75">
      <c r="A162" t="s">
        <v>48</v>
      </c>
      <c s="34" t="s">
        <v>452</v>
      </c>
      <c s="34" t="s">
        <v>1075</v>
      </c>
      <c s="35" t="s">
        <v>5</v>
      </c>
      <c s="6" t="s">
        <v>1076</v>
      </c>
      <c s="36" t="s">
        <v>148</v>
      </c>
      <c s="37">
        <v>4.495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130</v>
      </c>
      <c>
        <f>(M162*21)/100</f>
      </c>
      <c t="s">
        <v>26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1077</v>
      </c>
    </row>
    <row r="165" spans="1:5" ht="102">
      <c r="A165" t="s">
        <v>57</v>
      </c>
      <c r="E165" s="39" t="s">
        <v>1078</v>
      </c>
    </row>
    <row r="166" spans="1:13" ht="12.75">
      <c r="A166" t="s">
        <v>45</v>
      </c>
      <c r="C166" s="31" t="s">
        <v>69</v>
      </c>
      <c r="E166" s="33" t="s">
        <v>176</v>
      </c>
      <c r="J166" s="32">
        <f>0</f>
      </c>
      <c s="32">
        <f>0</f>
      </c>
      <c s="32">
        <f>0+L167+L171+L175+L179+L183+L187+L191+L195+L199+L203</f>
      </c>
      <c s="32">
        <f>0+M167+M171+M175+M179+M183+M187+M191+M195+M199+M203</f>
      </c>
    </row>
    <row r="167" spans="1:16" ht="12.75">
      <c r="A167" t="s">
        <v>48</v>
      </c>
      <c s="34" t="s">
        <v>457</v>
      </c>
      <c s="34" t="s">
        <v>1079</v>
      </c>
      <c s="35" t="s">
        <v>5</v>
      </c>
      <c s="6" t="s">
        <v>1080</v>
      </c>
      <c s="36" t="s">
        <v>148</v>
      </c>
      <c s="37">
        <v>43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130</v>
      </c>
      <c>
        <f>(M167*21)/100</f>
      </c>
      <c t="s">
        <v>26</v>
      </c>
    </row>
    <row r="168" spans="1:5" ht="12.75">
      <c r="A168" s="35" t="s">
        <v>55</v>
      </c>
      <c r="E168" s="39" t="s">
        <v>5</v>
      </c>
    </row>
    <row r="169" spans="1:5" ht="25.5">
      <c r="A169" s="35" t="s">
        <v>56</v>
      </c>
      <c r="E169" s="40" t="s">
        <v>1081</v>
      </c>
    </row>
    <row r="170" spans="1:5" ht="51">
      <c r="A170" t="s">
        <v>57</v>
      </c>
      <c r="E170" s="39" t="s">
        <v>461</v>
      </c>
    </row>
    <row r="171" spans="1:16" ht="12.75">
      <c r="A171" t="s">
        <v>48</v>
      </c>
      <c s="34" t="s">
        <v>462</v>
      </c>
      <c s="34" t="s">
        <v>1082</v>
      </c>
      <c s="35" t="s">
        <v>5</v>
      </c>
      <c s="6" t="s">
        <v>1083</v>
      </c>
      <c s="36" t="s">
        <v>148</v>
      </c>
      <c s="37">
        <v>609.68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130</v>
      </c>
      <c>
        <f>(M171*21)/100</f>
      </c>
      <c t="s">
        <v>26</v>
      </c>
    </row>
    <row r="172" spans="1:5" ht="12.75">
      <c r="A172" s="35" t="s">
        <v>55</v>
      </c>
      <c r="E172" s="39" t="s">
        <v>5</v>
      </c>
    </row>
    <row r="173" spans="1:5" ht="25.5">
      <c r="A173" s="35" t="s">
        <v>56</v>
      </c>
      <c r="E173" s="40" t="s">
        <v>1084</v>
      </c>
    </row>
    <row r="174" spans="1:5" ht="51">
      <c r="A174" t="s">
        <v>57</v>
      </c>
      <c r="E174" s="39" t="s">
        <v>461</v>
      </c>
    </row>
    <row r="175" spans="1:16" ht="12.75">
      <c r="A175" t="s">
        <v>48</v>
      </c>
      <c s="34" t="s">
        <v>469</v>
      </c>
      <c s="34" t="s">
        <v>1085</v>
      </c>
      <c s="35" t="s">
        <v>5</v>
      </c>
      <c s="6" t="s">
        <v>1086</v>
      </c>
      <c s="36" t="s">
        <v>148</v>
      </c>
      <c s="37">
        <v>20.46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130</v>
      </c>
      <c>
        <f>(M175*21)/100</f>
      </c>
      <c t="s">
        <v>26</v>
      </c>
    </row>
    <row r="176" spans="1:5" ht="12.75">
      <c r="A176" s="35" t="s">
        <v>55</v>
      </c>
      <c r="E176" s="39" t="s">
        <v>5</v>
      </c>
    </row>
    <row r="177" spans="1:5" ht="25.5">
      <c r="A177" s="35" t="s">
        <v>56</v>
      </c>
      <c r="E177" s="40" t="s">
        <v>1087</v>
      </c>
    </row>
    <row r="178" spans="1:5" ht="38.25">
      <c r="A178" t="s">
        <v>57</v>
      </c>
      <c r="E178" s="39" t="s">
        <v>1088</v>
      </c>
    </row>
    <row r="179" spans="1:16" ht="12.75">
      <c r="A179" t="s">
        <v>48</v>
      </c>
      <c s="34" t="s">
        <v>475</v>
      </c>
      <c s="34" t="s">
        <v>1089</v>
      </c>
      <c s="35" t="s">
        <v>5</v>
      </c>
      <c s="6" t="s">
        <v>1090</v>
      </c>
      <c s="36" t="s">
        <v>148</v>
      </c>
      <c s="37">
        <v>304.84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130</v>
      </c>
      <c>
        <f>(M179*21)/100</f>
      </c>
      <c t="s">
        <v>26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1091</v>
      </c>
    </row>
    <row r="182" spans="1:5" ht="51">
      <c r="A182" t="s">
        <v>57</v>
      </c>
      <c r="E182" s="39" t="s">
        <v>1092</v>
      </c>
    </row>
    <row r="183" spans="1:16" ht="12.75">
      <c r="A183" t="s">
        <v>48</v>
      </c>
      <c s="34" t="s">
        <v>480</v>
      </c>
      <c s="34" t="s">
        <v>1093</v>
      </c>
      <c s="35" t="s">
        <v>5</v>
      </c>
      <c s="6" t="s">
        <v>1094</v>
      </c>
      <c s="36" t="s">
        <v>148</v>
      </c>
      <c s="37">
        <v>393.84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130</v>
      </c>
      <c>
        <f>(M183*21)/100</f>
      </c>
      <c t="s">
        <v>26</v>
      </c>
    </row>
    <row r="184" spans="1:5" ht="12.75">
      <c r="A184" s="35" t="s">
        <v>55</v>
      </c>
      <c r="E184" s="39" t="s">
        <v>5</v>
      </c>
    </row>
    <row r="185" spans="1:5" ht="25.5">
      <c r="A185" s="35" t="s">
        <v>56</v>
      </c>
      <c r="E185" s="40" t="s">
        <v>1095</v>
      </c>
    </row>
    <row r="186" spans="1:5" ht="51">
      <c r="A186" t="s">
        <v>57</v>
      </c>
      <c r="E186" s="39" t="s">
        <v>1092</v>
      </c>
    </row>
    <row r="187" spans="1:16" ht="12.75">
      <c r="A187" t="s">
        <v>48</v>
      </c>
      <c s="34" t="s">
        <v>485</v>
      </c>
      <c s="34" t="s">
        <v>1096</v>
      </c>
      <c s="35" t="s">
        <v>5</v>
      </c>
      <c s="6" t="s">
        <v>1097</v>
      </c>
      <c s="36" t="s">
        <v>148</v>
      </c>
      <c s="37">
        <v>304.84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130</v>
      </c>
      <c>
        <f>(M187*21)/100</f>
      </c>
      <c t="s">
        <v>26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1091</v>
      </c>
    </row>
    <row r="190" spans="1:5" ht="140.25">
      <c r="A190" t="s">
        <v>57</v>
      </c>
      <c r="E190" s="39" t="s">
        <v>1098</v>
      </c>
    </row>
    <row r="191" spans="1:16" ht="12.75">
      <c r="A191" t="s">
        <v>48</v>
      </c>
      <c s="34" t="s">
        <v>490</v>
      </c>
      <c s="34" t="s">
        <v>1099</v>
      </c>
      <c s="35" t="s">
        <v>5</v>
      </c>
      <c s="6" t="s">
        <v>1100</v>
      </c>
      <c s="36" t="s">
        <v>148</v>
      </c>
      <c s="37">
        <v>89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130</v>
      </c>
      <c>
        <f>(M191*21)/100</f>
      </c>
      <c t="s">
        <v>26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1101</v>
      </c>
    </row>
    <row r="194" spans="1:5" ht="140.25">
      <c r="A194" t="s">
        <v>57</v>
      </c>
      <c r="E194" s="39" t="s">
        <v>1098</v>
      </c>
    </row>
    <row r="195" spans="1:16" ht="12.75">
      <c r="A195" t="s">
        <v>48</v>
      </c>
      <c s="34" t="s">
        <v>676</v>
      </c>
      <c s="34" t="s">
        <v>1102</v>
      </c>
      <c s="35" t="s">
        <v>5</v>
      </c>
      <c s="6" t="s">
        <v>1103</v>
      </c>
      <c s="36" t="s">
        <v>148</v>
      </c>
      <c s="37">
        <v>304.84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130</v>
      </c>
      <c>
        <f>(M195*21)/100</f>
      </c>
      <c t="s">
        <v>26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1091</v>
      </c>
    </row>
    <row r="198" spans="1:5" ht="140.25">
      <c r="A198" t="s">
        <v>57</v>
      </c>
      <c r="E198" s="39" t="s">
        <v>1098</v>
      </c>
    </row>
    <row r="199" spans="1:16" ht="12.75">
      <c r="A199" t="s">
        <v>48</v>
      </c>
      <c s="34" t="s">
        <v>681</v>
      </c>
      <c s="34" t="s">
        <v>1104</v>
      </c>
      <c s="35" t="s">
        <v>5</v>
      </c>
      <c s="6" t="s">
        <v>1105</v>
      </c>
      <c s="36" t="s">
        <v>148</v>
      </c>
      <c s="37">
        <v>89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130</v>
      </c>
      <c>
        <f>(M199*21)/100</f>
      </c>
      <c t="s">
        <v>26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1106</v>
      </c>
    </row>
    <row r="202" spans="1:5" ht="140.25">
      <c r="A202" t="s">
        <v>57</v>
      </c>
      <c r="E202" s="39" t="s">
        <v>1098</v>
      </c>
    </row>
    <row r="203" spans="1:16" ht="12.75">
      <c r="A203" t="s">
        <v>48</v>
      </c>
      <c s="34" t="s">
        <v>1107</v>
      </c>
      <c s="34" t="s">
        <v>1108</v>
      </c>
      <c s="35" t="s">
        <v>5</v>
      </c>
      <c s="6" t="s">
        <v>1109</v>
      </c>
      <c s="36" t="s">
        <v>148</v>
      </c>
      <c s="37">
        <v>43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130</v>
      </c>
      <c>
        <f>(M203*21)/100</f>
      </c>
      <c t="s">
        <v>26</v>
      </c>
    </row>
    <row r="204" spans="1:5" ht="12.75">
      <c r="A204" s="35" t="s">
        <v>55</v>
      </c>
      <c r="E204" s="39" t="s">
        <v>5</v>
      </c>
    </row>
    <row r="205" spans="1:5" ht="25.5">
      <c r="A205" s="35" t="s">
        <v>56</v>
      </c>
      <c r="E205" s="40" t="s">
        <v>1110</v>
      </c>
    </row>
    <row r="206" spans="1:5" ht="153">
      <c r="A206" t="s">
        <v>57</v>
      </c>
      <c r="E206" s="39" t="s">
        <v>1111</v>
      </c>
    </row>
    <row r="207" spans="1:13" ht="12.75">
      <c r="A207" t="s">
        <v>45</v>
      </c>
      <c r="C207" s="31" t="s">
        <v>77</v>
      </c>
      <c r="E207" s="33" t="s">
        <v>237</v>
      </c>
      <c r="J207" s="32">
        <f>0</f>
      </c>
      <c s="32">
        <f>0</f>
      </c>
      <c s="32">
        <f>0+L208+L212+L216+L220+L224+L228+L232+L236+L240</f>
      </c>
      <c s="32">
        <f>0+M208+M212+M216+M220+M224+M228+M232+M236+M240</f>
      </c>
    </row>
    <row r="208" spans="1:16" ht="12.75">
      <c r="A208" t="s">
        <v>48</v>
      </c>
      <c s="34" t="s">
        <v>1112</v>
      </c>
      <c s="34" t="s">
        <v>1113</v>
      </c>
      <c s="35" t="s">
        <v>5</v>
      </c>
      <c s="6" t="s">
        <v>1114</v>
      </c>
      <c s="36" t="s">
        <v>135</v>
      </c>
      <c s="37">
        <v>192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130</v>
      </c>
      <c>
        <f>(M208*21)/100</f>
      </c>
      <c t="s">
        <v>26</v>
      </c>
    </row>
    <row r="209" spans="1:5" ht="12.75">
      <c r="A209" s="35" t="s">
        <v>55</v>
      </c>
      <c r="E209" s="39" t="s">
        <v>5</v>
      </c>
    </row>
    <row r="210" spans="1:5" ht="12.75">
      <c r="A210" s="35" t="s">
        <v>56</v>
      </c>
      <c r="E210" s="40" t="s">
        <v>1115</v>
      </c>
    </row>
    <row r="211" spans="1:5" ht="76.5">
      <c r="A211" t="s">
        <v>57</v>
      </c>
      <c r="E211" s="39" t="s">
        <v>1116</v>
      </c>
    </row>
    <row r="212" spans="1:16" ht="25.5">
      <c r="A212" t="s">
        <v>48</v>
      </c>
      <c s="34" t="s">
        <v>1117</v>
      </c>
      <c s="34" t="s">
        <v>1118</v>
      </c>
      <c s="35" t="s">
        <v>5</v>
      </c>
      <c s="6" t="s">
        <v>1119</v>
      </c>
      <c s="36" t="s">
        <v>148</v>
      </c>
      <c s="37">
        <v>556.802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26</v>
      </c>
    </row>
    <row r="213" spans="1:5" ht="12.75">
      <c r="A213" s="35" t="s">
        <v>55</v>
      </c>
      <c r="E213" s="39" t="s">
        <v>5</v>
      </c>
    </row>
    <row r="214" spans="1:5" ht="51">
      <c r="A214" s="35" t="s">
        <v>56</v>
      </c>
      <c r="E214" s="40" t="s">
        <v>1120</v>
      </c>
    </row>
    <row r="215" spans="1:5" ht="191.25">
      <c r="A215" t="s">
        <v>57</v>
      </c>
      <c r="E215" s="39" t="s">
        <v>1121</v>
      </c>
    </row>
    <row r="216" spans="1:16" ht="25.5">
      <c r="A216" t="s">
        <v>48</v>
      </c>
      <c s="34" t="s">
        <v>1122</v>
      </c>
      <c s="34" t="s">
        <v>1123</v>
      </c>
      <c s="35" t="s">
        <v>5</v>
      </c>
      <c s="6" t="s">
        <v>1124</v>
      </c>
      <c s="36" t="s">
        <v>148</v>
      </c>
      <c s="37">
        <v>428.783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130</v>
      </c>
      <c>
        <f>(M216*21)/100</f>
      </c>
      <c t="s">
        <v>26</v>
      </c>
    </row>
    <row r="217" spans="1:5" ht="12.75">
      <c r="A217" s="35" t="s">
        <v>55</v>
      </c>
      <c r="E217" s="39" t="s">
        <v>5</v>
      </c>
    </row>
    <row r="218" spans="1:5" ht="63.75">
      <c r="A218" s="35" t="s">
        <v>56</v>
      </c>
      <c r="E218" s="40" t="s">
        <v>1125</v>
      </c>
    </row>
    <row r="219" spans="1:5" ht="191.25">
      <c r="A219" t="s">
        <v>57</v>
      </c>
      <c r="E219" s="39" t="s">
        <v>768</v>
      </c>
    </row>
    <row r="220" spans="1:16" ht="12.75">
      <c r="A220" t="s">
        <v>48</v>
      </c>
      <c s="34" t="s">
        <v>1126</v>
      </c>
      <c s="34" t="s">
        <v>1127</v>
      </c>
      <c s="35" t="s">
        <v>5</v>
      </c>
      <c s="6" t="s">
        <v>1128</v>
      </c>
      <c s="36" t="s">
        <v>148</v>
      </c>
      <c s="37">
        <v>273.35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130</v>
      </c>
      <c>
        <f>(M220*21)/100</f>
      </c>
      <c t="s">
        <v>26</v>
      </c>
    </row>
    <row r="221" spans="1:5" ht="12.75">
      <c r="A221" s="35" t="s">
        <v>55</v>
      </c>
      <c r="E221" s="39" t="s">
        <v>5</v>
      </c>
    </row>
    <row r="222" spans="1:5" ht="25.5">
      <c r="A222" s="35" t="s">
        <v>56</v>
      </c>
      <c r="E222" s="40" t="s">
        <v>1129</v>
      </c>
    </row>
    <row r="223" spans="1:5" ht="191.25">
      <c r="A223" t="s">
        <v>57</v>
      </c>
      <c r="E223" s="39" t="s">
        <v>768</v>
      </c>
    </row>
    <row r="224" spans="1:16" ht="12.75">
      <c r="A224" t="s">
        <v>48</v>
      </c>
      <c s="34" t="s">
        <v>1130</v>
      </c>
      <c s="34" t="s">
        <v>769</v>
      </c>
      <c s="35" t="s">
        <v>5</v>
      </c>
      <c s="6" t="s">
        <v>770</v>
      </c>
      <c s="36" t="s">
        <v>148</v>
      </c>
      <c s="37">
        <v>556.802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130</v>
      </c>
      <c>
        <f>(M224*21)/100</f>
      </c>
      <c t="s">
        <v>26</v>
      </c>
    </row>
    <row r="225" spans="1:5" ht="12.75">
      <c r="A225" s="35" t="s">
        <v>55</v>
      </c>
      <c r="E225" s="39" t="s">
        <v>5</v>
      </c>
    </row>
    <row r="226" spans="1:5" ht="51">
      <c r="A226" s="35" t="s">
        <v>56</v>
      </c>
      <c r="E226" s="40" t="s">
        <v>1120</v>
      </c>
    </row>
    <row r="227" spans="1:5" ht="204">
      <c r="A227" t="s">
        <v>57</v>
      </c>
      <c r="E227" s="39" t="s">
        <v>772</v>
      </c>
    </row>
    <row r="228" spans="1:16" ht="25.5">
      <c r="A228" t="s">
        <v>48</v>
      </c>
      <c s="34" t="s">
        <v>1131</v>
      </c>
      <c s="34" t="s">
        <v>1132</v>
      </c>
      <c s="35" t="s">
        <v>5</v>
      </c>
      <c s="6" t="s">
        <v>1133</v>
      </c>
      <c s="36" t="s">
        <v>148</v>
      </c>
      <c s="37">
        <v>125.4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130</v>
      </c>
      <c>
        <f>(M228*21)/100</f>
      </c>
      <c t="s">
        <v>26</v>
      </c>
    </row>
    <row r="229" spans="1:5" ht="12.75">
      <c r="A229" s="35" t="s">
        <v>55</v>
      </c>
      <c r="E229" s="39" t="s">
        <v>5</v>
      </c>
    </row>
    <row r="230" spans="1:5" ht="12.75">
      <c r="A230" s="35" t="s">
        <v>56</v>
      </c>
      <c r="E230" s="40" t="s">
        <v>1134</v>
      </c>
    </row>
    <row r="231" spans="1:5" ht="204">
      <c r="A231" t="s">
        <v>57</v>
      </c>
      <c r="E231" s="39" t="s">
        <v>772</v>
      </c>
    </row>
    <row r="232" spans="1:16" ht="12.75">
      <c r="A232" t="s">
        <v>48</v>
      </c>
      <c s="34" t="s">
        <v>1135</v>
      </c>
      <c s="34" t="s">
        <v>773</v>
      </c>
      <c s="35" t="s">
        <v>5</v>
      </c>
      <c s="6" t="s">
        <v>774</v>
      </c>
      <c s="36" t="s">
        <v>148</v>
      </c>
      <c s="37">
        <v>556.802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130</v>
      </c>
      <c>
        <f>(M232*21)/100</f>
      </c>
      <c t="s">
        <v>26</v>
      </c>
    </row>
    <row r="233" spans="1:5" ht="12.75">
      <c r="A233" s="35" t="s">
        <v>55</v>
      </c>
      <c r="E233" s="39" t="s">
        <v>5</v>
      </c>
    </row>
    <row r="234" spans="1:5" ht="51">
      <c r="A234" s="35" t="s">
        <v>56</v>
      </c>
      <c r="E234" s="40" t="s">
        <v>1120</v>
      </c>
    </row>
    <row r="235" spans="1:5" ht="38.25">
      <c r="A235" t="s">
        <v>57</v>
      </c>
      <c r="E235" s="39" t="s">
        <v>776</v>
      </c>
    </row>
    <row r="236" spans="1:16" ht="12.75">
      <c r="A236" t="s">
        <v>48</v>
      </c>
      <c s="34" t="s">
        <v>1136</v>
      </c>
      <c s="34" t="s">
        <v>1137</v>
      </c>
      <c s="35" t="s">
        <v>5</v>
      </c>
      <c s="6" t="s">
        <v>1138</v>
      </c>
      <c s="36" t="s">
        <v>114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26</v>
      </c>
    </row>
    <row r="237" spans="1:5" ht="12.75">
      <c r="A237" s="35" t="s">
        <v>55</v>
      </c>
      <c r="E237" s="39" t="s">
        <v>5</v>
      </c>
    </row>
    <row r="238" spans="1:5" ht="12.75">
      <c r="A238" s="35" t="s">
        <v>56</v>
      </c>
      <c r="E238" s="40" t="s">
        <v>1139</v>
      </c>
    </row>
    <row r="239" spans="1:5" ht="12.75">
      <c r="A239" t="s">
        <v>57</v>
      </c>
      <c r="E239" s="39" t="s">
        <v>5</v>
      </c>
    </row>
    <row r="240" spans="1:16" ht="12.75">
      <c r="A240" t="s">
        <v>48</v>
      </c>
      <c s="34" t="s">
        <v>1140</v>
      </c>
      <c s="34" t="s">
        <v>1141</v>
      </c>
      <c s="35" t="s">
        <v>1142</v>
      </c>
      <c s="6" t="s">
        <v>1143</v>
      </c>
      <c s="36" t="s">
        <v>148</v>
      </c>
      <c s="37">
        <v>91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26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56</v>
      </c>
      <c r="E242" s="40" t="s">
        <v>1144</v>
      </c>
    </row>
    <row r="243" spans="1:5" ht="12.75">
      <c r="A243" t="s">
        <v>57</v>
      </c>
      <c r="E243" s="39" t="s">
        <v>5</v>
      </c>
    </row>
    <row r="244" spans="1:13" ht="12.75">
      <c r="A244" t="s">
        <v>45</v>
      </c>
      <c r="C244" s="31" t="s">
        <v>81</v>
      </c>
      <c r="E244" s="33" t="s">
        <v>468</v>
      </c>
      <c r="J244" s="32">
        <f>0</f>
      </c>
      <c s="32">
        <f>0</f>
      </c>
      <c s="32">
        <f>0+L245+L249+L253</f>
      </c>
      <c s="32">
        <f>0+M245+M249+M253</f>
      </c>
    </row>
    <row r="245" spans="1:16" ht="12.75">
      <c r="A245" t="s">
        <v>48</v>
      </c>
      <c s="34" t="s">
        <v>1145</v>
      </c>
      <c s="34" t="s">
        <v>470</v>
      </c>
      <c s="35" t="s">
        <v>5</v>
      </c>
      <c s="6" t="s">
        <v>471</v>
      </c>
      <c s="36" t="s">
        <v>135</v>
      </c>
      <c s="37">
        <v>4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130</v>
      </c>
      <c>
        <f>(M245*21)/100</f>
      </c>
      <c t="s">
        <v>26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56</v>
      </c>
      <c r="E247" s="40" t="s">
        <v>1146</v>
      </c>
    </row>
    <row r="248" spans="1:5" ht="255">
      <c r="A248" t="s">
        <v>57</v>
      </c>
      <c r="E248" s="39" t="s">
        <v>474</v>
      </c>
    </row>
    <row r="249" spans="1:16" ht="12.75">
      <c r="A249" t="s">
        <v>48</v>
      </c>
      <c s="34" t="s">
        <v>1147</v>
      </c>
      <c s="34" t="s">
        <v>780</v>
      </c>
      <c s="35" t="s">
        <v>5</v>
      </c>
      <c s="6" t="s">
        <v>781</v>
      </c>
      <c s="36" t="s">
        <v>135</v>
      </c>
      <c s="37">
        <v>15.42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130</v>
      </c>
      <c>
        <f>(M249*21)/100</f>
      </c>
      <c t="s">
        <v>26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1148</v>
      </c>
    </row>
    <row r="252" spans="1:5" ht="242.25">
      <c r="A252" t="s">
        <v>57</v>
      </c>
      <c r="E252" s="39" t="s">
        <v>783</v>
      </c>
    </row>
    <row r="253" spans="1:16" ht="12.75">
      <c r="A253" t="s">
        <v>48</v>
      </c>
      <c s="34" t="s">
        <v>1149</v>
      </c>
      <c s="34" t="s">
        <v>1150</v>
      </c>
      <c s="35" t="s">
        <v>5</v>
      </c>
      <c s="6" t="s">
        <v>1151</v>
      </c>
      <c s="36" t="s">
        <v>212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130</v>
      </c>
      <c>
        <f>(M253*21)/100</f>
      </c>
      <c t="s">
        <v>26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56</v>
      </c>
      <c r="E255" s="40" t="s">
        <v>1001</v>
      </c>
    </row>
    <row r="256" spans="1:5" ht="76.5">
      <c r="A256" t="s">
        <v>57</v>
      </c>
      <c r="E256" s="39" t="s">
        <v>1152</v>
      </c>
    </row>
    <row r="257" spans="1:13" ht="12.75">
      <c r="A257" t="s">
        <v>45</v>
      </c>
      <c r="C257" s="31" t="s">
        <v>85</v>
      </c>
      <c r="E257" s="33" t="s">
        <v>248</v>
      </c>
      <c r="J257" s="32">
        <f>0</f>
      </c>
      <c s="32">
        <f>0</f>
      </c>
      <c s="32">
        <f>0+L258+L262+L266+L270+L274+L278+L282+L286+L290+L294+L298+L302+L306</f>
      </c>
      <c s="32">
        <f>0+M258+M262+M266+M270+M274+M278+M282+M286+M290+M294+M298+M302+M306</f>
      </c>
    </row>
    <row r="258" spans="1:16" ht="12.75">
      <c r="A258" t="s">
        <v>48</v>
      </c>
      <c s="34" t="s">
        <v>1153</v>
      </c>
      <c s="34" t="s">
        <v>798</v>
      </c>
      <c s="35" t="s">
        <v>5</v>
      </c>
      <c s="6" t="s">
        <v>799</v>
      </c>
      <c s="36" t="s">
        <v>135</v>
      </c>
      <c s="37">
        <v>80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130</v>
      </c>
      <c>
        <f>(M258*21)/100</f>
      </c>
      <c t="s">
        <v>26</v>
      </c>
    </row>
    <row r="259" spans="1:5" ht="12.75">
      <c r="A259" s="35" t="s">
        <v>55</v>
      </c>
      <c r="E259" s="39" t="s">
        <v>5</v>
      </c>
    </row>
    <row r="260" spans="1:5" ht="25.5">
      <c r="A260" s="35" t="s">
        <v>56</v>
      </c>
      <c r="E260" s="40" t="s">
        <v>1154</v>
      </c>
    </row>
    <row r="261" spans="1:5" ht="38.25">
      <c r="A261" t="s">
        <v>57</v>
      </c>
      <c r="E261" s="39" t="s">
        <v>801</v>
      </c>
    </row>
    <row r="262" spans="1:16" ht="12.75">
      <c r="A262" t="s">
        <v>48</v>
      </c>
      <c s="34" t="s">
        <v>1155</v>
      </c>
      <c s="34" t="s">
        <v>1156</v>
      </c>
      <c s="35" t="s">
        <v>5</v>
      </c>
      <c s="6" t="s">
        <v>1157</v>
      </c>
      <c s="36" t="s">
        <v>135</v>
      </c>
      <c s="37">
        <v>91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54</v>
      </c>
      <c>
        <f>(M262*21)/100</f>
      </c>
      <c t="s">
        <v>26</v>
      </c>
    </row>
    <row r="263" spans="1:5" ht="12.75">
      <c r="A263" s="35" t="s">
        <v>55</v>
      </c>
      <c r="E263" s="39" t="s">
        <v>1068</v>
      </c>
    </row>
    <row r="264" spans="1:5" ht="25.5">
      <c r="A264" s="35" t="s">
        <v>56</v>
      </c>
      <c r="E264" s="40" t="s">
        <v>1158</v>
      </c>
    </row>
    <row r="265" spans="1:5" ht="63.75">
      <c r="A265" t="s">
        <v>57</v>
      </c>
      <c r="E265" s="39" t="s">
        <v>1159</v>
      </c>
    </row>
    <row r="266" spans="1:16" ht="25.5">
      <c r="A266" t="s">
        <v>48</v>
      </c>
      <c s="34" t="s">
        <v>1160</v>
      </c>
      <c s="34" t="s">
        <v>1161</v>
      </c>
      <c s="35" t="s">
        <v>5</v>
      </c>
      <c s="6" t="s">
        <v>1162</v>
      </c>
      <c s="36" t="s">
        <v>135</v>
      </c>
      <c s="37">
        <v>20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130</v>
      </c>
      <c>
        <f>(M266*21)/100</f>
      </c>
      <c t="s">
        <v>26</v>
      </c>
    </row>
    <row r="267" spans="1:5" ht="12.75">
      <c r="A267" s="35" t="s">
        <v>55</v>
      </c>
      <c r="E267" s="39" t="s">
        <v>5</v>
      </c>
    </row>
    <row r="268" spans="1:5" ht="12.75">
      <c r="A268" s="35" t="s">
        <v>56</v>
      </c>
      <c r="E268" s="40" t="s">
        <v>1163</v>
      </c>
    </row>
    <row r="269" spans="1:5" ht="127.5">
      <c r="A269" t="s">
        <v>57</v>
      </c>
      <c r="E269" s="39" t="s">
        <v>1164</v>
      </c>
    </row>
    <row r="270" spans="1:16" ht="12.75">
      <c r="A270" t="s">
        <v>48</v>
      </c>
      <c s="34" t="s">
        <v>1165</v>
      </c>
      <c s="34" t="s">
        <v>1166</v>
      </c>
      <c s="35" t="s">
        <v>5</v>
      </c>
      <c s="6" t="s">
        <v>1167</v>
      </c>
      <c s="36" t="s">
        <v>212</v>
      </c>
      <c s="37">
        <v>2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130</v>
      </c>
      <c>
        <f>(M270*21)/100</f>
      </c>
      <c t="s">
        <v>26</v>
      </c>
    </row>
    <row r="271" spans="1:5" ht="12.75">
      <c r="A271" s="35" t="s">
        <v>55</v>
      </c>
      <c r="E271" s="39" t="s">
        <v>5</v>
      </c>
    </row>
    <row r="272" spans="1:5" ht="12.75">
      <c r="A272" s="35" t="s">
        <v>56</v>
      </c>
      <c r="E272" s="40" t="s">
        <v>1168</v>
      </c>
    </row>
    <row r="273" spans="1:5" ht="38.25">
      <c r="A273" t="s">
        <v>57</v>
      </c>
      <c r="E273" s="39" t="s">
        <v>1169</v>
      </c>
    </row>
    <row r="274" spans="1:16" ht="12.75">
      <c r="A274" t="s">
        <v>48</v>
      </c>
      <c s="34" t="s">
        <v>1170</v>
      </c>
      <c s="34" t="s">
        <v>657</v>
      </c>
      <c s="35" t="s">
        <v>5</v>
      </c>
      <c s="6" t="s">
        <v>658</v>
      </c>
      <c s="36" t="s">
        <v>135</v>
      </c>
      <c s="37">
        <v>124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130</v>
      </c>
      <c>
        <f>(M274*21)/100</f>
      </c>
      <c t="s">
        <v>26</v>
      </c>
    </row>
    <row r="275" spans="1:5" ht="12.75">
      <c r="A275" s="35" t="s">
        <v>55</v>
      </c>
      <c r="E275" s="39" t="s">
        <v>5</v>
      </c>
    </row>
    <row r="276" spans="1:5" ht="25.5">
      <c r="A276" s="35" t="s">
        <v>56</v>
      </c>
      <c r="E276" s="40" t="s">
        <v>1171</v>
      </c>
    </row>
    <row r="277" spans="1:5" ht="51">
      <c r="A277" t="s">
        <v>57</v>
      </c>
      <c r="E277" s="39" t="s">
        <v>661</v>
      </c>
    </row>
    <row r="278" spans="1:16" ht="12.75">
      <c r="A278" t="s">
        <v>48</v>
      </c>
      <c s="34" t="s">
        <v>1172</v>
      </c>
      <c s="34" t="s">
        <v>1173</v>
      </c>
      <c s="35" t="s">
        <v>5</v>
      </c>
      <c s="6" t="s">
        <v>1174</v>
      </c>
      <c s="36" t="s">
        <v>135</v>
      </c>
      <c s="37">
        <v>53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130</v>
      </c>
      <c>
        <f>(M278*21)/100</f>
      </c>
      <c t="s">
        <v>26</v>
      </c>
    </row>
    <row r="279" spans="1:5" ht="12.75">
      <c r="A279" s="35" t="s">
        <v>55</v>
      </c>
      <c r="E279" s="39" t="s">
        <v>5</v>
      </c>
    </row>
    <row r="280" spans="1:5" ht="25.5">
      <c r="A280" s="35" t="s">
        <v>56</v>
      </c>
      <c r="E280" s="40" t="s">
        <v>1175</v>
      </c>
    </row>
    <row r="281" spans="1:5" ht="51">
      <c r="A281" t="s">
        <v>57</v>
      </c>
      <c r="E281" s="39" t="s">
        <v>661</v>
      </c>
    </row>
    <row r="282" spans="1:16" ht="12.75">
      <c r="A282" t="s">
        <v>48</v>
      </c>
      <c s="34" t="s">
        <v>1176</v>
      </c>
      <c s="34" t="s">
        <v>1177</v>
      </c>
      <c s="35" t="s">
        <v>5</v>
      </c>
      <c s="6" t="s">
        <v>1178</v>
      </c>
      <c s="36" t="s">
        <v>135</v>
      </c>
      <c s="37">
        <v>27.5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130</v>
      </c>
      <c>
        <f>(M282*21)/100</f>
      </c>
      <c t="s">
        <v>26</v>
      </c>
    </row>
    <row r="283" spans="1:5" ht="12.75">
      <c r="A283" s="35" t="s">
        <v>55</v>
      </c>
      <c r="E283" s="39" t="s">
        <v>5</v>
      </c>
    </row>
    <row r="284" spans="1:5" ht="25.5">
      <c r="A284" s="35" t="s">
        <v>56</v>
      </c>
      <c r="E284" s="40" t="s">
        <v>1179</v>
      </c>
    </row>
    <row r="285" spans="1:5" ht="25.5">
      <c r="A285" t="s">
        <v>57</v>
      </c>
      <c r="E285" s="39" t="s">
        <v>1180</v>
      </c>
    </row>
    <row r="286" spans="1:16" ht="12.75">
      <c r="A286" t="s">
        <v>48</v>
      </c>
      <c s="34" t="s">
        <v>1181</v>
      </c>
      <c s="34" t="s">
        <v>662</v>
      </c>
      <c s="35" t="s">
        <v>5</v>
      </c>
      <c s="6" t="s">
        <v>663</v>
      </c>
      <c s="36" t="s">
        <v>148</v>
      </c>
      <c s="37">
        <v>42.09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130</v>
      </c>
      <c>
        <f>(M286*21)/100</f>
      </c>
      <c t="s">
        <v>26</v>
      </c>
    </row>
    <row r="287" spans="1:5" ht="12.75">
      <c r="A287" s="35" t="s">
        <v>55</v>
      </c>
      <c r="E287" s="39" t="s">
        <v>5</v>
      </c>
    </row>
    <row r="288" spans="1:5" ht="25.5">
      <c r="A288" s="35" t="s">
        <v>56</v>
      </c>
      <c r="E288" s="40" t="s">
        <v>1182</v>
      </c>
    </row>
    <row r="289" spans="1:5" ht="25.5">
      <c r="A289" t="s">
        <v>57</v>
      </c>
      <c r="E289" s="39" t="s">
        <v>666</v>
      </c>
    </row>
    <row r="290" spans="1:16" ht="12.75">
      <c r="A290" t="s">
        <v>48</v>
      </c>
      <c s="34" t="s">
        <v>1183</v>
      </c>
      <c s="34" t="s">
        <v>944</v>
      </c>
      <c s="35" t="s">
        <v>5</v>
      </c>
      <c s="6" t="s">
        <v>945</v>
      </c>
      <c s="36" t="s">
        <v>129</v>
      </c>
      <c s="37">
        <v>0.112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130</v>
      </c>
      <c>
        <f>(M290*21)/100</f>
      </c>
      <c t="s">
        <v>26</v>
      </c>
    </row>
    <row r="291" spans="1:5" ht="12.75">
      <c r="A291" s="35" t="s">
        <v>55</v>
      </c>
      <c r="E291" s="39" t="s">
        <v>5</v>
      </c>
    </row>
    <row r="292" spans="1:5" ht="25.5">
      <c r="A292" s="35" t="s">
        <v>56</v>
      </c>
      <c r="E292" s="40" t="s">
        <v>1184</v>
      </c>
    </row>
    <row r="293" spans="1:5" ht="38.25">
      <c r="A293" t="s">
        <v>57</v>
      </c>
      <c r="E293" s="39" t="s">
        <v>671</v>
      </c>
    </row>
    <row r="294" spans="1:16" ht="12.75">
      <c r="A294" t="s">
        <v>48</v>
      </c>
      <c s="34" t="s">
        <v>1185</v>
      </c>
      <c s="34" t="s">
        <v>947</v>
      </c>
      <c s="35" t="s">
        <v>5</v>
      </c>
      <c s="6" t="s">
        <v>948</v>
      </c>
      <c s="36" t="s">
        <v>135</v>
      </c>
      <c s="37">
        <v>139.3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130</v>
      </c>
      <c>
        <f>(M294*21)/100</f>
      </c>
      <c t="s">
        <v>26</v>
      </c>
    </row>
    <row r="295" spans="1:5" ht="12.75">
      <c r="A295" s="35" t="s">
        <v>55</v>
      </c>
      <c r="E295" s="39" t="s">
        <v>5</v>
      </c>
    </row>
    <row r="296" spans="1:5" ht="25.5">
      <c r="A296" s="35" t="s">
        <v>56</v>
      </c>
      <c r="E296" s="40" t="s">
        <v>1186</v>
      </c>
    </row>
    <row r="297" spans="1:5" ht="25.5">
      <c r="A297" t="s">
        <v>57</v>
      </c>
      <c r="E297" s="39" t="s">
        <v>666</v>
      </c>
    </row>
    <row r="298" spans="1:16" ht="12.75">
      <c r="A298" t="s">
        <v>48</v>
      </c>
      <c s="34" t="s">
        <v>1187</v>
      </c>
      <c s="34" t="s">
        <v>1188</v>
      </c>
      <c s="35" t="s">
        <v>5</v>
      </c>
      <c s="6" t="s">
        <v>1189</v>
      </c>
      <c s="36" t="s">
        <v>148</v>
      </c>
      <c s="37">
        <v>50.4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130</v>
      </c>
      <c>
        <f>(M298*21)/100</f>
      </c>
      <c t="s">
        <v>26</v>
      </c>
    </row>
    <row r="299" spans="1:5" ht="12.75">
      <c r="A299" s="35" t="s">
        <v>55</v>
      </c>
      <c r="E299" s="39" t="s">
        <v>1190</v>
      </c>
    </row>
    <row r="300" spans="1:5" ht="12.75">
      <c r="A300" s="35" t="s">
        <v>56</v>
      </c>
      <c r="E300" s="40" t="s">
        <v>1191</v>
      </c>
    </row>
    <row r="301" spans="1:5" ht="102">
      <c r="A301" t="s">
        <v>57</v>
      </c>
      <c r="E301" s="39" t="s">
        <v>1192</v>
      </c>
    </row>
    <row r="302" spans="1:16" ht="12.75">
      <c r="A302" t="s">
        <v>48</v>
      </c>
      <c s="34" t="s">
        <v>1193</v>
      </c>
      <c s="34" t="s">
        <v>1194</v>
      </c>
      <c s="35" t="s">
        <v>5</v>
      </c>
      <c s="6" t="s">
        <v>1195</v>
      </c>
      <c s="36" t="s">
        <v>129</v>
      </c>
      <c s="37">
        <v>289.315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130</v>
      </c>
      <c>
        <f>(M302*21)/100</f>
      </c>
      <c t="s">
        <v>26</v>
      </c>
    </row>
    <row r="303" spans="1:5" ht="12.75">
      <c r="A303" s="35" t="s">
        <v>55</v>
      </c>
      <c r="E303" s="39" t="s">
        <v>5</v>
      </c>
    </row>
    <row r="304" spans="1:5" ht="76.5">
      <c r="A304" s="35" t="s">
        <v>56</v>
      </c>
      <c r="E304" s="40" t="s">
        <v>1196</v>
      </c>
    </row>
    <row r="305" spans="1:5" ht="102">
      <c r="A305" t="s">
        <v>57</v>
      </c>
      <c r="E305" s="39" t="s">
        <v>675</v>
      </c>
    </row>
    <row r="306" spans="1:16" ht="12.75">
      <c r="A306" t="s">
        <v>48</v>
      </c>
      <c s="34" t="s">
        <v>1197</v>
      </c>
      <c s="34" t="s">
        <v>1198</v>
      </c>
      <c s="35" t="s">
        <v>5</v>
      </c>
      <c s="6" t="s">
        <v>1199</v>
      </c>
      <c s="36" t="s">
        <v>148</v>
      </c>
      <c s="37">
        <v>105.176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130</v>
      </c>
      <c>
        <f>(M306*21)/100</f>
      </c>
      <c t="s">
        <v>26</v>
      </c>
    </row>
    <row r="307" spans="1:5" ht="12.75">
      <c r="A307" s="35" t="s">
        <v>55</v>
      </c>
      <c r="E307" s="39" t="s">
        <v>5</v>
      </c>
    </row>
    <row r="308" spans="1:5" ht="12.75">
      <c r="A308" s="35" t="s">
        <v>56</v>
      </c>
      <c r="E308" s="40" t="s">
        <v>1200</v>
      </c>
    </row>
    <row r="309" spans="1:5" ht="76.5">
      <c r="A309" t="s">
        <v>57</v>
      </c>
      <c r="E309" s="39" t="s">
        <v>905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1201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1201</v>
      </c>
      <c r="E4" s="26" t="s">
        <v>1202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COUNTIFS(L8:L60,"=0",A8:A60,"P")+COUNTIFS(L8:L60,"",A8:A60,"P")+SUM(Q8:Q60)</f>
      </c>
    </row>
    <row r="8" spans="1:13" ht="12.75">
      <c r="A8" t="s">
        <v>43</v>
      </c>
      <c r="C8" s="28" t="s">
        <v>1205</v>
      </c>
      <c r="E8" s="30" t="s">
        <v>1204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1206</v>
      </c>
      <c s="35" t="s">
        <v>5</v>
      </c>
      <c s="6" t="s">
        <v>1207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1208</v>
      </c>
    </row>
    <row r="13" spans="1:5" ht="38.25">
      <c r="A13" t="s">
        <v>57</v>
      </c>
      <c r="E13" s="39" t="s">
        <v>1209</v>
      </c>
    </row>
    <row r="14" spans="1:16" ht="12.75">
      <c r="A14" t="s">
        <v>48</v>
      </c>
      <c s="34" t="s">
        <v>26</v>
      </c>
      <c s="34" t="s">
        <v>1210</v>
      </c>
      <c s="35" t="s">
        <v>5</v>
      </c>
      <c s="6" t="s">
        <v>1211</v>
      </c>
      <c s="36" t="s">
        <v>114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1212</v>
      </c>
    </row>
    <row r="17" spans="1:5" ht="12.75">
      <c r="A17" t="s">
        <v>57</v>
      </c>
      <c r="E17" s="39" t="s">
        <v>507</v>
      </c>
    </row>
    <row r="18" spans="1:13" ht="12.75">
      <c r="A18" t="s">
        <v>45</v>
      </c>
      <c r="C18" s="31" t="s">
        <v>49</v>
      </c>
      <c r="E18" s="33" t="s">
        <v>312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1213</v>
      </c>
      <c s="35" t="s">
        <v>5</v>
      </c>
      <c s="6" t="s">
        <v>1214</v>
      </c>
      <c s="36" t="s">
        <v>129</v>
      </c>
      <c s="37">
        <v>26.25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130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1215</v>
      </c>
    </row>
    <row r="22" spans="1:5" ht="318.75">
      <c r="A22" t="s">
        <v>57</v>
      </c>
      <c r="E22" s="39" t="s">
        <v>340</v>
      </c>
    </row>
    <row r="23" spans="1:16" ht="12.75">
      <c r="A23" t="s">
        <v>48</v>
      </c>
      <c s="34" t="s">
        <v>65</v>
      </c>
      <c s="34" t="s">
        <v>341</v>
      </c>
      <c s="35" t="s">
        <v>5</v>
      </c>
      <c s="6" t="s">
        <v>342</v>
      </c>
      <c s="36" t="s">
        <v>129</v>
      </c>
      <c s="37">
        <v>26.25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1215</v>
      </c>
    </row>
    <row r="26" spans="1:5" ht="229.5">
      <c r="A26" t="s">
        <v>57</v>
      </c>
      <c r="E26" s="39" t="s">
        <v>344</v>
      </c>
    </row>
    <row r="27" spans="1:13" ht="12.75">
      <c r="A27" t="s">
        <v>45</v>
      </c>
      <c r="C27" s="31" t="s">
        <v>77</v>
      </c>
      <c r="E27" s="33" t="s">
        <v>1216</v>
      </c>
      <c r="J27" s="32">
        <f>0</f>
      </c>
      <c s="32">
        <f>0</f>
      </c>
      <c s="32">
        <f>0+L28+L32+L36+L40+L44+L48+L52+L56+L60</f>
      </c>
      <c s="32">
        <f>0+M28+M32+M36+M40+M44+M48+M52+M56+M60</f>
      </c>
    </row>
    <row r="28" spans="1:16" ht="12.75">
      <c r="A28" t="s">
        <v>48</v>
      </c>
      <c s="34" t="s">
        <v>69</v>
      </c>
      <c s="34" t="s">
        <v>1217</v>
      </c>
      <c s="35" t="s">
        <v>5</v>
      </c>
      <c s="6" t="s">
        <v>1218</v>
      </c>
      <c s="36" t="s">
        <v>212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130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1219</v>
      </c>
    </row>
    <row r="31" spans="1:5" ht="127.5">
      <c r="A31" t="s">
        <v>57</v>
      </c>
      <c r="E31" s="39" t="s">
        <v>264</v>
      </c>
    </row>
    <row r="32" spans="1:16" ht="12.75">
      <c r="A32" t="s">
        <v>48</v>
      </c>
      <c s="34" t="s">
        <v>73</v>
      </c>
      <c s="34" t="s">
        <v>1220</v>
      </c>
      <c s="35" t="s">
        <v>5</v>
      </c>
      <c s="6" t="s">
        <v>1221</v>
      </c>
      <c s="36" t="s">
        <v>135</v>
      </c>
      <c s="37">
        <v>30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130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02">
      <c r="A35" t="s">
        <v>57</v>
      </c>
      <c r="E35" s="39" t="s">
        <v>1222</v>
      </c>
    </row>
    <row r="36" spans="1:16" ht="12.75">
      <c r="A36" t="s">
        <v>48</v>
      </c>
      <c s="34" t="s">
        <v>77</v>
      </c>
      <c s="34" t="s">
        <v>1223</v>
      </c>
      <c s="35" t="s">
        <v>5</v>
      </c>
      <c s="6" t="s">
        <v>1224</v>
      </c>
      <c s="36" t="s">
        <v>135</v>
      </c>
      <c s="37">
        <v>20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130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02">
      <c r="A39" t="s">
        <v>57</v>
      </c>
      <c r="E39" s="39" t="s">
        <v>1225</v>
      </c>
    </row>
    <row r="40" spans="1:16" ht="12.75">
      <c r="A40" t="s">
        <v>48</v>
      </c>
      <c s="34" t="s">
        <v>81</v>
      </c>
      <c s="34" t="s">
        <v>1226</v>
      </c>
      <c s="35" t="s">
        <v>5</v>
      </c>
      <c s="6" t="s">
        <v>1227</v>
      </c>
      <c s="36" t="s">
        <v>135</v>
      </c>
      <c s="37">
        <v>50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130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40.25">
      <c r="A43" t="s">
        <v>57</v>
      </c>
      <c r="E43" s="39" t="s">
        <v>1228</v>
      </c>
    </row>
    <row r="44" spans="1:16" ht="12.75">
      <c r="A44" t="s">
        <v>48</v>
      </c>
      <c s="34" t="s">
        <v>85</v>
      </c>
      <c s="34" t="s">
        <v>1229</v>
      </c>
      <c s="35" t="s">
        <v>5</v>
      </c>
      <c s="6" t="s">
        <v>1230</v>
      </c>
      <c s="36" t="s">
        <v>135</v>
      </c>
      <c s="37">
        <v>15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130</v>
      </c>
      <c>
        <f>(M44*21)/100</f>
      </c>
      <c t="s">
        <v>26</v>
      </c>
    </row>
    <row r="45" spans="1:5" ht="12.75">
      <c r="A45" s="35" t="s">
        <v>55</v>
      </c>
      <c r="E45" s="39" t="s">
        <v>1231</v>
      </c>
    </row>
    <row r="46" spans="1:5" ht="12.75">
      <c r="A46" s="35" t="s">
        <v>56</v>
      </c>
      <c r="E46" s="40" t="s">
        <v>5</v>
      </c>
    </row>
    <row r="47" spans="1:5" ht="140.25">
      <c r="A47" t="s">
        <v>57</v>
      </c>
      <c r="E47" s="39" t="s">
        <v>1232</v>
      </c>
    </row>
    <row r="48" spans="1:16" ht="25.5">
      <c r="A48" t="s">
        <v>48</v>
      </c>
      <c s="34" t="s">
        <v>89</v>
      </c>
      <c s="34" t="s">
        <v>1233</v>
      </c>
      <c s="35" t="s">
        <v>5</v>
      </c>
      <c s="6" t="s">
        <v>1234</v>
      </c>
      <c s="36" t="s">
        <v>135</v>
      </c>
      <c s="37">
        <v>50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130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27.5">
      <c r="A51" t="s">
        <v>57</v>
      </c>
      <c r="E51" s="39" t="s">
        <v>1235</v>
      </c>
    </row>
    <row r="52" spans="1:16" ht="12.75">
      <c r="A52" t="s">
        <v>48</v>
      </c>
      <c s="34" t="s">
        <v>93</v>
      </c>
      <c s="34" t="s">
        <v>1236</v>
      </c>
      <c s="35" t="s">
        <v>5</v>
      </c>
      <c s="6" t="s">
        <v>1237</v>
      </c>
      <c s="36" t="s">
        <v>212</v>
      </c>
      <c s="37">
        <v>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130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02">
      <c r="A55" t="s">
        <v>57</v>
      </c>
      <c r="E55" s="39" t="s">
        <v>1238</v>
      </c>
    </row>
    <row r="56" spans="1:16" ht="12.75">
      <c r="A56" t="s">
        <v>48</v>
      </c>
      <c s="34" t="s">
        <v>97</v>
      </c>
      <c s="34" t="s">
        <v>1239</v>
      </c>
      <c s="35" t="s">
        <v>5</v>
      </c>
      <c s="6" t="s">
        <v>1240</v>
      </c>
      <c s="36" t="s">
        <v>212</v>
      </c>
      <c s="37">
        <v>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130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27.5">
      <c r="A59" t="s">
        <v>57</v>
      </c>
      <c r="E59" s="39" t="s">
        <v>1241</v>
      </c>
    </row>
    <row r="60" spans="1:16" ht="25.5">
      <c r="A60" t="s">
        <v>48</v>
      </c>
      <c s="34" t="s">
        <v>102</v>
      </c>
      <c s="34" t="s">
        <v>1242</v>
      </c>
      <c s="35" t="s">
        <v>5</v>
      </c>
      <c s="6" t="s">
        <v>1243</v>
      </c>
      <c s="36" t="s">
        <v>1244</v>
      </c>
      <c s="37">
        <v>50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130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127.5">
      <c r="A63" t="s">
        <v>57</v>
      </c>
      <c r="E63" s="39" t="s">
        <v>1245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1201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1201</v>
      </c>
      <c r="E4" s="26" t="s">
        <v>1202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COUNTIFS(L8:L56,"=0",A8:A56,"P")+COUNTIFS(L8:L56,"",A8:A56,"P")+SUM(Q8:Q56)</f>
      </c>
    </row>
    <row r="8" spans="1:13" ht="12.75">
      <c r="A8" t="s">
        <v>43</v>
      </c>
      <c r="C8" s="28" t="s">
        <v>1248</v>
      </c>
      <c r="E8" s="30" t="s">
        <v>1247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48</v>
      </c>
      <c s="34" t="s">
        <v>49</v>
      </c>
      <c s="34" t="s">
        <v>1206</v>
      </c>
      <c s="35" t="s">
        <v>5</v>
      </c>
      <c s="6" t="s">
        <v>1207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1208</v>
      </c>
    </row>
    <row r="13" spans="1:5" ht="38.25">
      <c r="A13" t="s">
        <v>57</v>
      </c>
      <c r="E13" s="39" t="s">
        <v>1209</v>
      </c>
    </row>
    <row r="14" spans="1:16" ht="12.75">
      <c r="A14" t="s">
        <v>48</v>
      </c>
      <c s="34" t="s">
        <v>26</v>
      </c>
      <c s="34" t="s">
        <v>1210</v>
      </c>
      <c s="35" t="s">
        <v>5</v>
      </c>
      <c s="6" t="s">
        <v>1211</v>
      </c>
      <c s="36" t="s">
        <v>114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1212</v>
      </c>
    </row>
    <row r="17" spans="1:5" ht="12.75">
      <c r="A17" t="s">
        <v>57</v>
      </c>
      <c r="E17" s="39" t="s">
        <v>507</v>
      </c>
    </row>
    <row r="18" spans="1:13" ht="12.75">
      <c r="A18" t="s">
        <v>45</v>
      </c>
      <c r="C18" s="31" t="s">
        <v>49</v>
      </c>
      <c r="E18" s="33" t="s">
        <v>312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1213</v>
      </c>
      <c s="35" t="s">
        <v>5</v>
      </c>
      <c s="6" t="s">
        <v>1214</v>
      </c>
      <c s="36" t="s">
        <v>129</v>
      </c>
      <c s="37">
        <v>10.5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130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1249</v>
      </c>
    </row>
    <row r="22" spans="1:5" ht="318.75">
      <c r="A22" t="s">
        <v>57</v>
      </c>
      <c r="E22" s="39" t="s">
        <v>340</v>
      </c>
    </row>
    <row r="23" spans="1:16" ht="12.75">
      <c r="A23" t="s">
        <v>48</v>
      </c>
      <c s="34" t="s">
        <v>65</v>
      </c>
      <c s="34" t="s">
        <v>341</v>
      </c>
      <c s="35" t="s">
        <v>5</v>
      </c>
      <c s="6" t="s">
        <v>342</v>
      </c>
      <c s="36" t="s">
        <v>129</v>
      </c>
      <c s="37">
        <v>10.5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1249</v>
      </c>
    </row>
    <row r="26" spans="1:5" ht="229.5">
      <c r="A26" t="s">
        <v>57</v>
      </c>
      <c r="E26" s="39" t="s">
        <v>344</v>
      </c>
    </row>
    <row r="27" spans="1:13" ht="12.75">
      <c r="A27" t="s">
        <v>45</v>
      </c>
      <c r="C27" s="31" t="s">
        <v>77</v>
      </c>
      <c r="E27" s="33" t="s">
        <v>1216</v>
      </c>
      <c r="J27" s="32">
        <f>0</f>
      </c>
      <c s="32">
        <f>0</f>
      </c>
      <c s="32">
        <f>0+L28+L32+L36+L40+L44+L48+L52+L56</f>
      </c>
      <c s="32">
        <f>0+M28+M32+M36+M40+M44+M48+M52+M56</f>
      </c>
    </row>
    <row r="28" spans="1:16" ht="12.75">
      <c r="A28" t="s">
        <v>48</v>
      </c>
      <c s="34" t="s">
        <v>69</v>
      </c>
      <c s="34" t="s">
        <v>1217</v>
      </c>
      <c s="35" t="s">
        <v>5</v>
      </c>
      <c s="6" t="s">
        <v>1218</v>
      </c>
      <c s="36" t="s">
        <v>212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130</v>
      </c>
      <c>
        <f>(M28*21)/100</f>
      </c>
      <c t="s">
        <v>26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1219</v>
      </c>
    </row>
    <row r="31" spans="1:5" ht="127.5">
      <c r="A31" t="s">
        <v>57</v>
      </c>
      <c r="E31" s="39" t="s">
        <v>264</v>
      </c>
    </row>
    <row r="32" spans="1:16" ht="12.75">
      <c r="A32" t="s">
        <v>48</v>
      </c>
      <c s="34" t="s">
        <v>73</v>
      </c>
      <c s="34" t="s">
        <v>1220</v>
      </c>
      <c s="35" t="s">
        <v>5</v>
      </c>
      <c s="6" t="s">
        <v>1221</v>
      </c>
      <c s="36" t="s">
        <v>135</v>
      </c>
      <c s="37">
        <v>10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130</v>
      </c>
      <c>
        <f>(M32*21)/100</f>
      </c>
      <c t="s">
        <v>26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02">
      <c r="A35" t="s">
        <v>57</v>
      </c>
      <c r="E35" s="39" t="s">
        <v>1222</v>
      </c>
    </row>
    <row r="36" spans="1:16" ht="12.75">
      <c r="A36" t="s">
        <v>48</v>
      </c>
      <c s="34" t="s">
        <v>77</v>
      </c>
      <c s="34" t="s">
        <v>1223</v>
      </c>
      <c s="35" t="s">
        <v>5</v>
      </c>
      <c s="6" t="s">
        <v>1224</v>
      </c>
      <c s="36" t="s">
        <v>135</v>
      </c>
      <c s="37">
        <v>10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130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02">
      <c r="A39" t="s">
        <v>57</v>
      </c>
      <c r="E39" s="39" t="s">
        <v>1225</v>
      </c>
    </row>
    <row r="40" spans="1:16" ht="12.75">
      <c r="A40" t="s">
        <v>48</v>
      </c>
      <c s="34" t="s">
        <v>81</v>
      </c>
      <c s="34" t="s">
        <v>1226</v>
      </c>
      <c s="35" t="s">
        <v>5</v>
      </c>
      <c s="6" t="s">
        <v>1227</v>
      </c>
      <c s="36" t="s">
        <v>135</v>
      </c>
      <c s="37">
        <v>20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130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40.25">
      <c r="A43" t="s">
        <v>57</v>
      </c>
      <c r="E43" s="39" t="s">
        <v>1228</v>
      </c>
    </row>
    <row r="44" spans="1:16" ht="25.5">
      <c r="A44" t="s">
        <v>48</v>
      </c>
      <c s="34" t="s">
        <v>85</v>
      </c>
      <c s="34" t="s">
        <v>1233</v>
      </c>
      <c s="35" t="s">
        <v>5</v>
      </c>
      <c s="6" t="s">
        <v>1234</v>
      </c>
      <c s="36" t="s">
        <v>135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130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5</v>
      </c>
    </row>
    <row r="47" spans="1:5" ht="127.5">
      <c r="A47" t="s">
        <v>57</v>
      </c>
      <c r="E47" s="39" t="s">
        <v>1235</v>
      </c>
    </row>
    <row r="48" spans="1:16" ht="12.75">
      <c r="A48" t="s">
        <v>48</v>
      </c>
      <c s="34" t="s">
        <v>89</v>
      </c>
      <c s="34" t="s">
        <v>1236</v>
      </c>
      <c s="35" t="s">
        <v>5</v>
      </c>
      <c s="6" t="s">
        <v>1237</v>
      </c>
      <c s="36" t="s">
        <v>212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130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02">
      <c r="A51" t="s">
        <v>57</v>
      </c>
      <c r="E51" s="39" t="s">
        <v>1238</v>
      </c>
    </row>
    <row r="52" spans="1:16" ht="25.5">
      <c r="A52" t="s">
        <v>48</v>
      </c>
      <c s="34" t="s">
        <v>93</v>
      </c>
      <c s="34" t="s">
        <v>1250</v>
      </c>
      <c s="35" t="s">
        <v>5</v>
      </c>
      <c s="6" t="s">
        <v>1251</v>
      </c>
      <c s="36" t="s">
        <v>1252</v>
      </c>
      <c s="37">
        <v>27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130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5</v>
      </c>
    </row>
    <row r="55" spans="1:5" ht="127.5">
      <c r="A55" t="s">
        <v>57</v>
      </c>
      <c r="E55" s="39" t="s">
        <v>1253</v>
      </c>
    </row>
    <row r="56" spans="1:16" ht="25.5">
      <c r="A56" t="s">
        <v>48</v>
      </c>
      <c s="34" t="s">
        <v>97</v>
      </c>
      <c s="34" t="s">
        <v>1254</v>
      </c>
      <c s="35" t="s">
        <v>5</v>
      </c>
      <c s="6" t="s">
        <v>1255</v>
      </c>
      <c s="36" t="s">
        <v>1252</v>
      </c>
      <c s="37">
        <v>27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130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127.5">
      <c r="A59" t="s">
        <v>57</v>
      </c>
      <c r="E59" s="39" t="s">
        <v>1253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1201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1201</v>
      </c>
      <c r="E4" s="26" t="s">
        <v>1202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COUNTIFS(L8:L47,"=0",A8:A47,"P")+COUNTIFS(L8:L47,"",A8:A47,"P")+SUM(Q8:Q47)</f>
      </c>
    </row>
    <row r="8" spans="1:13" ht="25.5">
      <c r="A8" t="s">
        <v>43</v>
      </c>
      <c r="C8" s="28" t="s">
        <v>1258</v>
      </c>
      <c r="E8" s="30" t="s">
        <v>1257</v>
      </c>
      <c r="J8" s="29">
        <f>0+J9+J46</f>
      </c>
      <c s="29">
        <f>0+K9+K46</f>
      </c>
      <c s="29">
        <f>0+L9+L46</f>
      </c>
      <c s="29">
        <f>0+M9+M46</f>
      </c>
    </row>
    <row r="9" spans="1:13" ht="12.75">
      <c r="A9" t="s">
        <v>45</v>
      </c>
      <c r="C9" s="31" t="s">
        <v>49</v>
      </c>
      <c r="E9" s="33" t="s">
        <v>1259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48</v>
      </c>
      <c s="34" t="s">
        <v>49</v>
      </c>
      <c s="34" t="s">
        <v>1260</v>
      </c>
      <c s="35" t="s">
        <v>5</v>
      </c>
      <c s="6" t="s">
        <v>1261</v>
      </c>
      <c s="36" t="s">
        <v>129</v>
      </c>
      <c s="37">
        <v>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1262</v>
      </c>
    </row>
    <row r="13" spans="1:5" ht="318.75">
      <c r="A13" t="s">
        <v>57</v>
      </c>
      <c r="E13" s="39" t="s">
        <v>1263</v>
      </c>
    </row>
    <row r="14" spans="1:16" ht="12.75">
      <c r="A14" t="s">
        <v>48</v>
      </c>
      <c s="34" t="s">
        <v>26</v>
      </c>
      <c s="34" t="s">
        <v>341</v>
      </c>
      <c s="35" t="s">
        <v>5</v>
      </c>
      <c s="6" t="s">
        <v>342</v>
      </c>
      <c s="36" t="s">
        <v>129</v>
      </c>
      <c s="37">
        <v>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1262</v>
      </c>
    </row>
    <row r="17" spans="1:5" ht="229.5">
      <c r="A17" t="s">
        <v>57</v>
      </c>
      <c r="E17" s="39" t="s">
        <v>344</v>
      </c>
    </row>
    <row r="18" spans="1:16" ht="12.75">
      <c r="A18" t="s">
        <v>48</v>
      </c>
      <c s="34" t="s">
        <v>25</v>
      </c>
      <c s="34" t="s">
        <v>1264</v>
      </c>
      <c s="35" t="s">
        <v>5</v>
      </c>
      <c s="6" t="s">
        <v>1265</v>
      </c>
      <c s="36" t="s">
        <v>114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1262</v>
      </c>
    </row>
    <row r="21" spans="1:5" ht="76.5">
      <c r="A21" t="s">
        <v>57</v>
      </c>
      <c r="E21" s="39" t="s">
        <v>1266</v>
      </c>
    </row>
    <row r="22" spans="1:16" ht="12.75">
      <c r="A22" t="s">
        <v>48</v>
      </c>
      <c s="34" t="s">
        <v>65</v>
      </c>
      <c s="34" t="s">
        <v>1267</v>
      </c>
      <c s="35" t="s">
        <v>5</v>
      </c>
      <c s="6" t="s">
        <v>1268</v>
      </c>
      <c s="36" t="s">
        <v>129</v>
      </c>
      <c s="37">
        <v>2.7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130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1262</v>
      </c>
    </row>
    <row r="25" spans="1:5" ht="140.25">
      <c r="A25" t="s">
        <v>57</v>
      </c>
      <c r="E25" s="39" t="s">
        <v>1269</v>
      </c>
    </row>
    <row r="26" spans="1:16" ht="12.75">
      <c r="A26" t="s">
        <v>48</v>
      </c>
      <c s="34" t="s">
        <v>69</v>
      </c>
      <c s="34" t="s">
        <v>1220</v>
      </c>
      <c s="35" t="s">
        <v>5</v>
      </c>
      <c s="6" t="s">
        <v>1221</v>
      </c>
      <c s="36" t="s">
        <v>135</v>
      </c>
      <c s="37">
        <v>16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130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1262</v>
      </c>
    </row>
    <row r="29" spans="1:5" ht="102">
      <c r="A29" t="s">
        <v>57</v>
      </c>
      <c r="E29" s="39" t="s">
        <v>1222</v>
      </c>
    </row>
    <row r="30" spans="1:16" ht="12.75">
      <c r="A30" t="s">
        <v>48</v>
      </c>
      <c s="34" t="s">
        <v>73</v>
      </c>
      <c s="34" t="s">
        <v>1270</v>
      </c>
      <c s="35" t="s">
        <v>5</v>
      </c>
      <c s="6" t="s">
        <v>1271</v>
      </c>
      <c s="36" t="s">
        <v>135</v>
      </c>
      <c s="37">
        <v>16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130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1262</v>
      </c>
    </row>
    <row r="33" spans="1:5" ht="140.25">
      <c r="A33" t="s">
        <v>57</v>
      </c>
      <c r="E33" s="39" t="s">
        <v>1232</v>
      </c>
    </row>
    <row r="34" spans="1:16" ht="12.75">
      <c r="A34" t="s">
        <v>48</v>
      </c>
      <c s="34" t="s">
        <v>77</v>
      </c>
      <c s="34" t="s">
        <v>1272</v>
      </c>
      <c s="35" t="s">
        <v>5</v>
      </c>
      <c s="6" t="s">
        <v>1273</v>
      </c>
      <c s="36" t="s">
        <v>212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130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1262</v>
      </c>
    </row>
    <row r="37" spans="1:5" ht="89.25">
      <c r="A37" t="s">
        <v>57</v>
      </c>
      <c r="E37" s="39" t="s">
        <v>1274</v>
      </c>
    </row>
    <row r="38" spans="1:16" ht="12.75">
      <c r="A38" t="s">
        <v>48</v>
      </c>
      <c s="34" t="s">
        <v>81</v>
      </c>
      <c s="34" t="s">
        <v>1275</v>
      </c>
      <c s="35" t="s">
        <v>5</v>
      </c>
      <c s="6" t="s">
        <v>1276</v>
      </c>
      <c s="36" t="s">
        <v>1277</v>
      </c>
      <c s="37">
        <v>0.36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130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1262</v>
      </c>
    </row>
    <row r="41" spans="1:5" ht="76.5">
      <c r="A41" t="s">
        <v>57</v>
      </c>
      <c r="E41" s="39" t="s">
        <v>1278</v>
      </c>
    </row>
    <row r="42" spans="1:16" ht="25.5">
      <c r="A42" t="s">
        <v>48</v>
      </c>
      <c s="34" t="s">
        <v>85</v>
      </c>
      <c s="34" t="s">
        <v>1279</v>
      </c>
      <c s="35" t="s">
        <v>5</v>
      </c>
      <c s="6" t="s">
        <v>1280</v>
      </c>
      <c s="36" t="s">
        <v>212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130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1262</v>
      </c>
    </row>
    <row r="45" spans="1:5" ht="140.25">
      <c r="A45" t="s">
        <v>57</v>
      </c>
      <c r="E45" s="39" t="s">
        <v>1281</v>
      </c>
    </row>
    <row r="46" spans="1:13" ht="12.75">
      <c r="A46" t="s">
        <v>45</v>
      </c>
      <c r="C46" s="31" t="s">
        <v>26</v>
      </c>
      <c r="E46" s="33" t="s">
        <v>1282</v>
      </c>
      <c r="J46" s="32">
        <f>0</f>
      </c>
      <c s="32">
        <f>0</f>
      </c>
      <c s="32">
        <f>0+L47</f>
      </c>
      <c s="32">
        <f>0+M47</f>
      </c>
    </row>
    <row r="47" spans="1:16" ht="25.5">
      <c r="A47" t="s">
        <v>48</v>
      </c>
      <c s="34" t="s">
        <v>89</v>
      </c>
      <c s="34" t="s">
        <v>1283</v>
      </c>
      <c s="35" t="s">
        <v>5</v>
      </c>
      <c s="6" t="s">
        <v>1284</v>
      </c>
      <c s="36" t="s">
        <v>212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1285</v>
      </c>
    </row>
    <row r="50" spans="1:5" ht="114.75">
      <c r="A50" t="s">
        <v>57</v>
      </c>
      <c r="E50" s="39" t="s">
        <v>1286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1201</v>
      </c>
      <c s="41">
        <f>Rekapitulace!C29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1201</v>
      </c>
      <c r="E4" s="26" t="s">
        <v>1202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COUNTIFS(L8:L63,"=0",A8:A63,"P")+COUNTIFS(L8:L63,"",A8:A63,"P")+SUM(Q8:Q63)</f>
      </c>
    </row>
    <row r="8" spans="1:13" ht="25.5">
      <c r="A8" t="s">
        <v>43</v>
      </c>
      <c r="C8" s="28" t="s">
        <v>1289</v>
      </c>
      <c r="E8" s="30" t="s">
        <v>1288</v>
      </c>
      <c r="J8" s="29">
        <f>0+J9+J58</f>
      </c>
      <c s="29">
        <f>0+K9+K58</f>
      </c>
      <c s="29">
        <f>0+L9+L58</f>
      </c>
      <c s="29">
        <f>0+M9+M58</f>
      </c>
    </row>
    <row r="9" spans="1:13" ht="12.75">
      <c r="A9" t="s">
        <v>45</v>
      </c>
      <c r="C9" s="31" t="s">
        <v>49</v>
      </c>
      <c r="E9" s="33" t="s">
        <v>1259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12.75">
      <c r="A10" t="s">
        <v>48</v>
      </c>
      <c s="34" t="s">
        <v>49</v>
      </c>
      <c s="34" t="s">
        <v>1290</v>
      </c>
      <c s="35" t="s">
        <v>5</v>
      </c>
      <c s="6" t="s">
        <v>1291</v>
      </c>
      <c s="36" t="s">
        <v>129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1262</v>
      </c>
    </row>
    <row r="13" spans="1:5" ht="318.75">
      <c r="A13" t="s">
        <v>57</v>
      </c>
      <c r="E13" s="39" t="s">
        <v>1263</v>
      </c>
    </row>
    <row r="14" spans="1:16" ht="12.75">
      <c r="A14" t="s">
        <v>48</v>
      </c>
      <c s="34" t="s">
        <v>26</v>
      </c>
      <c s="34" t="s">
        <v>1260</v>
      </c>
      <c s="35" t="s">
        <v>5</v>
      </c>
      <c s="6" t="s">
        <v>1261</v>
      </c>
      <c s="36" t="s">
        <v>129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1262</v>
      </c>
    </row>
    <row r="17" spans="1:5" ht="318.75">
      <c r="A17" t="s">
        <v>57</v>
      </c>
      <c r="E17" s="39" t="s">
        <v>1263</v>
      </c>
    </row>
    <row r="18" spans="1:16" ht="12.75">
      <c r="A18" t="s">
        <v>48</v>
      </c>
      <c s="34" t="s">
        <v>25</v>
      </c>
      <c s="34" t="s">
        <v>341</v>
      </c>
      <c s="35" t="s">
        <v>5</v>
      </c>
      <c s="6" t="s">
        <v>342</v>
      </c>
      <c s="36" t="s">
        <v>129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1262</v>
      </c>
    </row>
    <row r="21" spans="1:5" ht="229.5">
      <c r="A21" t="s">
        <v>57</v>
      </c>
      <c r="E21" s="39" t="s">
        <v>344</v>
      </c>
    </row>
    <row r="22" spans="1:16" ht="12.75">
      <c r="A22" t="s">
        <v>48</v>
      </c>
      <c s="34" t="s">
        <v>65</v>
      </c>
      <c s="34" t="s">
        <v>534</v>
      </c>
      <c s="35" t="s">
        <v>5</v>
      </c>
      <c s="6" t="s">
        <v>535</v>
      </c>
      <c s="36" t="s">
        <v>129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130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1262</v>
      </c>
    </row>
    <row r="25" spans="1:5" ht="369.75">
      <c r="A25" t="s">
        <v>57</v>
      </c>
      <c r="E25" s="39" t="s">
        <v>538</v>
      </c>
    </row>
    <row r="26" spans="1:16" ht="12.75">
      <c r="A26" t="s">
        <v>48</v>
      </c>
      <c s="34" t="s">
        <v>69</v>
      </c>
      <c s="34" t="s">
        <v>1264</v>
      </c>
      <c s="35" t="s">
        <v>5</v>
      </c>
      <c s="6" t="s">
        <v>1265</v>
      </c>
      <c s="36" t="s">
        <v>114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130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1262</v>
      </c>
    </row>
    <row r="29" spans="1:5" ht="76.5">
      <c r="A29" t="s">
        <v>57</v>
      </c>
      <c r="E29" s="39" t="s">
        <v>1266</v>
      </c>
    </row>
    <row r="30" spans="1:16" ht="12.75">
      <c r="A30" t="s">
        <v>48</v>
      </c>
      <c s="34" t="s">
        <v>73</v>
      </c>
      <c s="34" t="s">
        <v>1220</v>
      </c>
      <c s="35" t="s">
        <v>5</v>
      </c>
      <c s="6" t="s">
        <v>1221</v>
      </c>
      <c s="36" t="s">
        <v>135</v>
      </c>
      <c s="37">
        <v>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130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1262</v>
      </c>
    </row>
    <row r="33" spans="1:5" ht="102">
      <c r="A33" t="s">
        <v>57</v>
      </c>
      <c r="E33" s="39" t="s">
        <v>1222</v>
      </c>
    </row>
    <row r="34" spans="1:16" ht="12.75">
      <c r="A34" t="s">
        <v>48</v>
      </c>
      <c s="34" t="s">
        <v>77</v>
      </c>
      <c s="34" t="s">
        <v>1270</v>
      </c>
      <c s="35" t="s">
        <v>5</v>
      </c>
      <c s="6" t="s">
        <v>1271</v>
      </c>
      <c s="36" t="s">
        <v>135</v>
      </c>
      <c s="37">
        <v>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130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1262</v>
      </c>
    </row>
    <row r="37" spans="1:5" ht="140.25">
      <c r="A37" t="s">
        <v>57</v>
      </c>
      <c r="E37" s="39" t="s">
        <v>1232</v>
      </c>
    </row>
    <row r="38" spans="1:16" ht="12.75">
      <c r="A38" t="s">
        <v>48</v>
      </c>
      <c s="34" t="s">
        <v>81</v>
      </c>
      <c s="34" t="s">
        <v>1292</v>
      </c>
      <c s="35" t="s">
        <v>5</v>
      </c>
      <c s="6" t="s">
        <v>1293</v>
      </c>
      <c s="36" t="s">
        <v>135</v>
      </c>
      <c s="37">
        <v>30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130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1262</v>
      </c>
    </row>
    <row r="41" spans="1:5" ht="89.25">
      <c r="A41" t="s">
        <v>57</v>
      </c>
      <c r="E41" s="39" t="s">
        <v>1294</v>
      </c>
    </row>
    <row r="42" spans="1:16" ht="25.5">
      <c r="A42" t="s">
        <v>48</v>
      </c>
      <c s="34" t="s">
        <v>85</v>
      </c>
      <c s="34" t="s">
        <v>1295</v>
      </c>
      <c s="35" t="s">
        <v>5</v>
      </c>
      <c s="6" t="s">
        <v>1296</v>
      </c>
      <c s="36" t="s">
        <v>212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130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1262</v>
      </c>
    </row>
    <row r="45" spans="1:5" ht="102">
      <c r="A45" t="s">
        <v>57</v>
      </c>
      <c r="E45" s="39" t="s">
        <v>1297</v>
      </c>
    </row>
    <row r="46" spans="1:16" ht="25.5">
      <c r="A46" t="s">
        <v>48</v>
      </c>
      <c s="34" t="s">
        <v>89</v>
      </c>
      <c s="34" t="s">
        <v>1298</v>
      </c>
      <c s="35" t="s">
        <v>5</v>
      </c>
      <c s="6" t="s">
        <v>1299</v>
      </c>
      <c s="36" t="s">
        <v>212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130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1262</v>
      </c>
    </row>
    <row r="49" spans="1:5" ht="102">
      <c r="A49" t="s">
        <v>57</v>
      </c>
      <c r="E49" s="39" t="s">
        <v>1297</v>
      </c>
    </row>
    <row r="50" spans="1:16" ht="12.75">
      <c r="A50" t="s">
        <v>48</v>
      </c>
      <c s="34" t="s">
        <v>93</v>
      </c>
      <c s="34" t="s">
        <v>1272</v>
      </c>
      <c s="35" t="s">
        <v>5</v>
      </c>
      <c s="6" t="s">
        <v>1273</v>
      </c>
      <c s="36" t="s">
        <v>212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130</v>
      </c>
      <c>
        <f>(M50*21)/100</f>
      </c>
      <c t="s">
        <v>26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1262</v>
      </c>
    </row>
    <row r="53" spans="1:5" ht="89.25">
      <c r="A53" t="s">
        <v>57</v>
      </c>
      <c r="E53" s="39" t="s">
        <v>1274</v>
      </c>
    </row>
    <row r="54" spans="1:16" ht="12.75">
      <c r="A54" t="s">
        <v>48</v>
      </c>
      <c s="34" t="s">
        <v>97</v>
      </c>
      <c s="34" t="s">
        <v>1300</v>
      </c>
      <c s="35" t="s">
        <v>5</v>
      </c>
      <c s="6" t="s">
        <v>1301</v>
      </c>
      <c s="36" t="s">
        <v>114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1262</v>
      </c>
    </row>
    <row r="57" spans="1:5" ht="114.75">
      <c r="A57" t="s">
        <v>57</v>
      </c>
      <c r="E57" s="39" t="s">
        <v>1302</v>
      </c>
    </row>
    <row r="58" spans="1:13" ht="12.75">
      <c r="A58" t="s">
        <v>45</v>
      </c>
      <c r="C58" s="31" t="s">
        <v>26</v>
      </c>
      <c r="E58" s="33" t="s">
        <v>1282</v>
      </c>
      <c r="J58" s="32">
        <f>0</f>
      </c>
      <c s="32">
        <f>0</f>
      </c>
      <c s="32">
        <f>0+L59+L63</f>
      </c>
      <c s="32">
        <f>0+M59+M63</f>
      </c>
    </row>
    <row r="59" spans="1:16" ht="25.5">
      <c r="A59" t="s">
        <v>48</v>
      </c>
      <c s="34" t="s">
        <v>102</v>
      </c>
      <c s="34" t="s">
        <v>1303</v>
      </c>
      <c s="35" t="s">
        <v>5</v>
      </c>
      <c s="6" t="s">
        <v>1304</v>
      </c>
      <c s="36" t="s">
        <v>212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130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1285</v>
      </c>
    </row>
    <row r="62" spans="1:5" ht="114.75">
      <c r="A62" t="s">
        <v>57</v>
      </c>
      <c r="E62" s="39" t="s">
        <v>1286</v>
      </c>
    </row>
    <row r="63" spans="1:16" ht="12.75">
      <c r="A63" t="s">
        <v>48</v>
      </c>
      <c s="34" t="s">
        <v>216</v>
      </c>
      <c s="34" t="s">
        <v>1305</v>
      </c>
      <c s="35" t="s">
        <v>5</v>
      </c>
      <c s="6" t="s">
        <v>1306</v>
      </c>
      <c s="36" t="s">
        <v>212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130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1285</v>
      </c>
    </row>
    <row r="66" spans="1:5" ht="76.5">
      <c r="A66" t="s">
        <v>57</v>
      </c>
      <c r="E66" s="39" t="s">
        <v>1307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1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1308</v>
      </c>
      <c s="41">
        <f>Rekapitulace!C34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1308</v>
      </c>
      <c r="E4" s="26" t="s">
        <v>1309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COUNTIFS(L8:L150,"=0",A8:A150,"P")+COUNTIFS(L8:L150,"",A8:A150,"P")+SUM(Q8:Q150)</f>
      </c>
    </row>
    <row r="8" spans="1:13" ht="12.75">
      <c r="A8" t="s">
        <v>43</v>
      </c>
      <c r="C8" s="28" t="s">
        <v>1312</v>
      </c>
      <c r="E8" s="30" t="s">
        <v>1311</v>
      </c>
      <c r="J8" s="29">
        <f>0+J9+J30+J55+J72+J89+J98+J103+J120+J125</f>
      </c>
      <c s="29">
        <f>0+K9+K30+K55+K72+K89+K98+K103+K120+K125</f>
      </c>
      <c s="29">
        <f>0+L9+L30+L55+L72+L89+L98+L103+L120+L125</f>
      </c>
      <c s="29">
        <f>0+M9+M30+M55+M72+M89+M98+M103+M120+M125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504</v>
      </c>
      <c s="35" t="s">
        <v>5</v>
      </c>
      <c s="6" t="s">
        <v>505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1313</v>
      </c>
    </row>
    <row r="13" spans="1:5" ht="12.75">
      <c r="A13" t="s">
        <v>57</v>
      </c>
      <c r="E13" s="39" t="s">
        <v>507</v>
      </c>
    </row>
    <row r="14" spans="1:16" ht="25.5">
      <c r="A14" t="s">
        <v>48</v>
      </c>
      <c s="34" t="s">
        <v>26</v>
      </c>
      <c s="34" t="s">
        <v>50</v>
      </c>
      <c s="35" t="s">
        <v>51</v>
      </c>
      <c s="6" t="s">
        <v>52</v>
      </c>
      <c s="36" t="s">
        <v>53</v>
      </c>
      <c s="37">
        <v>791.934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171</v>
      </c>
    </row>
    <row r="16" spans="1:5" ht="12.75">
      <c r="A16" s="35" t="s">
        <v>56</v>
      </c>
      <c r="E16" s="40" t="s">
        <v>1314</v>
      </c>
    </row>
    <row r="17" spans="1:5" ht="165.75">
      <c r="A17" t="s">
        <v>57</v>
      </c>
      <c r="E17" s="39" t="s">
        <v>58</v>
      </c>
    </row>
    <row r="18" spans="1:16" ht="25.5">
      <c r="A18" t="s">
        <v>48</v>
      </c>
      <c s="34" t="s">
        <v>25</v>
      </c>
      <c s="34" t="s">
        <v>66</v>
      </c>
      <c s="35" t="s">
        <v>67</v>
      </c>
      <c s="6" t="s">
        <v>68</v>
      </c>
      <c s="36" t="s">
        <v>53</v>
      </c>
      <c s="37">
        <v>139.751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171</v>
      </c>
    </row>
    <row r="20" spans="1:5" ht="12.75">
      <c r="A20" s="35" t="s">
        <v>56</v>
      </c>
      <c r="E20" s="40" t="s">
        <v>1315</v>
      </c>
    </row>
    <row r="21" spans="1:5" ht="165.75">
      <c r="A21" t="s">
        <v>57</v>
      </c>
      <c r="E21" s="39" t="s">
        <v>58</v>
      </c>
    </row>
    <row r="22" spans="1:16" ht="25.5">
      <c r="A22" t="s">
        <v>48</v>
      </c>
      <c s="34" t="s">
        <v>65</v>
      </c>
      <c s="34" t="s">
        <v>70</v>
      </c>
      <c s="35" t="s">
        <v>71</v>
      </c>
      <c s="6" t="s">
        <v>72</v>
      </c>
      <c s="36" t="s">
        <v>53</v>
      </c>
      <c s="37">
        <v>0.805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171</v>
      </c>
    </row>
    <row r="24" spans="1:5" ht="25.5">
      <c r="A24" s="35" t="s">
        <v>56</v>
      </c>
      <c r="E24" s="40" t="s">
        <v>1316</v>
      </c>
    </row>
    <row r="25" spans="1:5" ht="165.75">
      <c r="A25" t="s">
        <v>57</v>
      </c>
      <c r="E25" s="39" t="s">
        <v>58</v>
      </c>
    </row>
    <row r="26" spans="1:16" ht="25.5">
      <c r="A26" t="s">
        <v>48</v>
      </c>
      <c s="34" t="s">
        <v>69</v>
      </c>
      <c s="34" t="s">
        <v>94</v>
      </c>
      <c s="35" t="s">
        <v>95</v>
      </c>
      <c s="6" t="s">
        <v>96</v>
      </c>
      <c s="36" t="s">
        <v>53</v>
      </c>
      <c s="37">
        <v>0.545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171</v>
      </c>
    </row>
    <row r="28" spans="1:5" ht="38.25">
      <c r="A28" s="35" t="s">
        <v>56</v>
      </c>
      <c r="E28" s="40" t="s">
        <v>1317</v>
      </c>
    </row>
    <row r="29" spans="1:5" ht="165.75">
      <c r="A29" t="s">
        <v>57</v>
      </c>
      <c r="E29" s="39" t="s">
        <v>58</v>
      </c>
    </row>
    <row r="30" spans="1:13" ht="12.75">
      <c r="A30" t="s">
        <v>45</v>
      </c>
      <c r="C30" s="31" t="s">
        <v>49</v>
      </c>
      <c r="E30" s="33" t="s">
        <v>312</v>
      </c>
      <c r="J30" s="32">
        <f>0</f>
      </c>
      <c s="32">
        <f>0</f>
      </c>
      <c s="32">
        <f>0+L31+L35+L39+L43+L47+L51</f>
      </c>
      <c s="32">
        <f>0+M31+M35+M39+M43+M47+M51</f>
      </c>
    </row>
    <row r="31" spans="1:16" ht="12.75">
      <c r="A31" t="s">
        <v>48</v>
      </c>
      <c s="34" t="s">
        <v>73</v>
      </c>
      <c s="34" t="s">
        <v>1318</v>
      </c>
      <c s="35" t="s">
        <v>5</v>
      </c>
      <c s="6" t="s">
        <v>1319</v>
      </c>
      <c s="36" t="s">
        <v>129</v>
      </c>
      <c s="37">
        <v>0.318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1320</v>
      </c>
    </row>
    <row r="34" spans="1:5" ht="63.75">
      <c r="A34" t="s">
        <v>57</v>
      </c>
      <c r="E34" s="39" t="s">
        <v>329</v>
      </c>
    </row>
    <row r="35" spans="1:16" ht="12.75">
      <c r="A35" t="s">
        <v>48</v>
      </c>
      <c s="34" t="s">
        <v>77</v>
      </c>
      <c s="34" t="s">
        <v>1321</v>
      </c>
      <c s="35" t="s">
        <v>5</v>
      </c>
      <c s="6" t="s">
        <v>1322</v>
      </c>
      <c s="36" t="s">
        <v>129</v>
      </c>
      <c s="37">
        <v>66.548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56</v>
      </c>
      <c r="E37" s="40" t="s">
        <v>1323</v>
      </c>
    </row>
    <row r="38" spans="1:5" ht="63.75">
      <c r="A38" t="s">
        <v>57</v>
      </c>
      <c r="E38" s="39" t="s">
        <v>329</v>
      </c>
    </row>
    <row r="39" spans="1:16" ht="12.75">
      <c r="A39" t="s">
        <v>48</v>
      </c>
      <c s="34" t="s">
        <v>81</v>
      </c>
      <c s="34" t="s">
        <v>1324</v>
      </c>
      <c s="35" t="s">
        <v>5</v>
      </c>
      <c s="6" t="s">
        <v>1325</v>
      </c>
      <c s="36" t="s">
        <v>129</v>
      </c>
      <c s="37">
        <v>602.652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76.5">
      <c r="A41" s="35" t="s">
        <v>56</v>
      </c>
      <c r="E41" s="40" t="s">
        <v>1326</v>
      </c>
    </row>
    <row r="42" spans="1:5" ht="318.75">
      <c r="A42" t="s">
        <v>57</v>
      </c>
      <c r="E42" s="39" t="s">
        <v>1327</v>
      </c>
    </row>
    <row r="43" spans="1:16" ht="12.75">
      <c r="A43" t="s">
        <v>48</v>
      </c>
      <c s="34" t="s">
        <v>85</v>
      </c>
      <c s="34" t="s">
        <v>1328</v>
      </c>
      <c s="35" t="s">
        <v>5</v>
      </c>
      <c s="6" t="s">
        <v>1329</v>
      </c>
      <c s="36" t="s">
        <v>129</v>
      </c>
      <c s="37">
        <v>57.071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1330</v>
      </c>
    </row>
    <row r="46" spans="1:5" ht="318.75">
      <c r="A46" t="s">
        <v>57</v>
      </c>
      <c r="E46" s="39" t="s">
        <v>1263</v>
      </c>
    </row>
    <row r="47" spans="1:16" ht="12.75">
      <c r="A47" t="s">
        <v>48</v>
      </c>
      <c s="34" t="s">
        <v>89</v>
      </c>
      <c s="34" t="s">
        <v>341</v>
      </c>
      <c s="35" t="s">
        <v>5</v>
      </c>
      <c s="6" t="s">
        <v>342</v>
      </c>
      <c s="36" t="s">
        <v>129</v>
      </c>
      <c s="37">
        <v>204.076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25.5">
      <c r="A49" s="35" t="s">
        <v>56</v>
      </c>
      <c r="E49" s="40" t="s">
        <v>1331</v>
      </c>
    </row>
    <row r="50" spans="1:5" ht="229.5">
      <c r="A50" t="s">
        <v>57</v>
      </c>
      <c r="E50" s="39" t="s">
        <v>344</v>
      </c>
    </row>
    <row r="51" spans="1:16" ht="12.75">
      <c r="A51" t="s">
        <v>48</v>
      </c>
      <c s="34" t="s">
        <v>93</v>
      </c>
      <c s="34" t="s">
        <v>711</v>
      </c>
      <c s="35" t="s">
        <v>5</v>
      </c>
      <c s="6" t="s">
        <v>712</v>
      </c>
      <c s="36" t="s">
        <v>129</v>
      </c>
      <c s="37">
        <v>204.076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130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1332</v>
      </c>
    </row>
    <row r="54" spans="1:5" ht="229.5">
      <c r="A54" t="s">
        <v>57</v>
      </c>
      <c r="E54" s="39" t="s">
        <v>714</v>
      </c>
    </row>
    <row r="55" spans="1:13" ht="12.75">
      <c r="A55" t="s">
        <v>45</v>
      </c>
      <c r="C55" s="31" t="s">
        <v>25</v>
      </c>
      <c r="E55" s="33" t="s">
        <v>395</v>
      </c>
      <c r="J55" s="32">
        <f>0</f>
      </c>
      <c s="32">
        <f>0</f>
      </c>
      <c s="32">
        <f>0+L56+L60+L64+L68</f>
      </c>
      <c s="32">
        <f>0+M56+M60+M64+M68</f>
      </c>
    </row>
    <row r="56" spans="1:16" ht="12.75">
      <c r="A56" t="s">
        <v>48</v>
      </c>
      <c s="34" t="s">
        <v>97</v>
      </c>
      <c s="34" t="s">
        <v>1333</v>
      </c>
      <c s="35" t="s">
        <v>5</v>
      </c>
      <c s="6" t="s">
        <v>818</v>
      </c>
      <c s="36" t="s">
        <v>129</v>
      </c>
      <c s="37">
        <v>0.274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25.5">
      <c r="A58" s="35" t="s">
        <v>56</v>
      </c>
      <c r="E58" s="40" t="s">
        <v>1334</v>
      </c>
    </row>
    <row r="59" spans="1:5" ht="382.5">
      <c r="A59" t="s">
        <v>57</v>
      </c>
      <c r="E59" s="39" t="s">
        <v>1335</v>
      </c>
    </row>
    <row r="60" spans="1:16" ht="12.75">
      <c r="A60" t="s">
        <v>48</v>
      </c>
      <c s="34" t="s">
        <v>102</v>
      </c>
      <c s="34" t="s">
        <v>821</v>
      </c>
      <c s="35" t="s">
        <v>5</v>
      </c>
      <c s="6" t="s">
        <v>822</v>
      </c>
      <c s="36" t="s">
        <v>53</v>
      </c>
      <c s="37">
        <v>0.086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130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1336</v>
      </c>
    </row>
    <row r="63" spans="1:5" ht="242.25">
      <c r="A63" t="s">
        <v>57</v>
      </c>
      <c r="E63" s="39" t="s">
        <v>824</v>
      </c>
    </row>
    <row r="64" spans="1:16" ht="12.75">
      <c r="A64" t="s">
        <v>48</v>
      </c>
      <c s="34" t="s">
        <v>216</v>
      </c>
      <c s="34" t="s">
        <v>1337</v>
      </c>
      <c s="35" t="s">
        <v>5</v>
      </c>
      <c s="6" t="s">
        <v>1338</v>
      </c>
      <c s="36" t="s">
        <v>135</v>
      </c>
      <c s="37">
        <v>687.26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130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1339</v>
      </c>
    </row>
    <row r="67" spans="1:5" ht="38.25">
      <c r="A67" t="s">
        <v>57</v>
      </c>
      <c r="E67" s="39" t="s">
        <v>1340</v>
      </c>
    </row>
    <row r="68" spans="1:16" ht="12.75">
      <c r="A68" t="s">
        <v>48</v>
      </c>
      <c s="34" t="s">
        <v>222</v>
      </c>
      <c s="34" t="s">
        <v>1341</v>
      </c>
      <c s="35" t="s">
        <v>5</v>
      </c>
      <c s="6" t="s">
        <v>1342</v>
      </c>
      <c s="36" t="s">
        <v>135</v>
      </c>
      <c s="37">
        <v>574.25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130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1343</v>
      </c>
    </row>
    <row r="71" spans="1:5" ht="38.25">
      <c r="A71" t="s">
        <v>57</v>
      </c>
      <c r="E71" s="39" t="s">
        <v>1340</v>
      </c>
    </row>
    <row r="72" spans="1:13" ht="12.75">
      <c r="A72" t="s">
        <v>45</v>
      </c>
      <c r="C72" s="31" t="s">
        <v>65</v>
      </c>
      <c r="E72" s="33" t="s">
        <v>406</v>
      </c>
      <c r="J72" s="32">
        <f>0</f>
      </c>
      <c s="32">
        <f>0</f>
      </c>
      <c s="32">
        <f>0+L73+L77+L81+L85</f>
      </c>
      <c s="32">
        <f>0+M73+M77+M81+M85</f>
      </c>
    </row>
    <row r="73" spans="1:16" ht="12.75">
      <c r="A73" t="s">
        <v>48</v>
      </c>
      <c s="34" t="s">
        <v>227</v>
      </c>
      <c s="34" t="s">
        <v>1344</v>
      </c>
      <c s="35" t="s">
        <v>5</v>
      </c>
      <c s="6" t="s">
        <v>1345</v>
      </c>
      <c s="36" t="s">
        <v>129</v>
      </c>
      <c s="37">
        <v>71.943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130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51">
      <c r="A75" s="35" t="s">
        <v>56</v>
      </c>
      <c r="E75" s="40" t="s">
        <v>1346</v>
      </c>
    </row>
    <row r="76" spans="1:5" ht="369.75">
      <c r="A76" t="s">
        <v>57</v>
      </c>
      <c r="E76" s="39" t="s">
        <v>560</v>
      </c>
    </row>
    <row r="77" spans="1:16" ht="12.75">
      <c r="A77" t="s">
        <v>48</v>
      </c>
      <c s="34" t="s">
        <v>232</v>
      </c>
      <c s="34" t="s">
        <v>832</v>
      </c>
      <c s="35" t="s">
        <v>5</v>
      </c>
      <c s="6" t="s">
        <v>833</v>
      </c>
      <c s="36" t="s">
        <v>129</v>
      </c>
      <c s="37">
        <v>3.304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130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25.5">
      <c r="A79" s="35" t="s">
        <v>56</v>
      </c>
      <c r="E79" s="40" t="s">
        <v>1347</v>
      </c>
    </row>
    <row r="80" spans="1:5" ht="369.75">
      <c r="A80" t="s">
        <v>57</v>
      </c>
      <c r="E80" s="39" t="s">
        <v>560</v>
      </c>
    </row>
    <row r="81" spans="1:16" ht="12.75">
      <c r="A81" t="s">
        <v>48</v>
      </c>
      <c s="34" t="s">
        <v>238</v>
      </c>
      <c s="34" t="s">
        <v>1348</v>
      </c>
      <c s="35" t="s">
        <v>5</v>
      </c>
      <c s="6" t="s">
        <v>1349</v>
      </c>
      <c s="36" t="s">
        <v>129</v>
      </c>
      <c s="37">
        <v>74.596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130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1350</v>
      </c>
    </row>
    <row r="84" spans="1:5" ht="38.25">
      <c r="A84" t="s">
        <v>57</v>
      </c>
      <c r="E84" s="39" t="s">
        <v>737</v>
      </c>
    </row>
    <row r="85" spans="1:16" ht="12.75">
      <c r="A85" t="s">
        <v>48</v>
      </c>
      <c s="34" t="s">
        <v>244</v>
      </c>
      <c s="34" t="s">
        <v>414</v>
      </c>
      <c s="35" t="s">
        <v>5</v>
      </c>
      <c s="6" t="s">
        <v>415</v>
      </c>
      <c s="36" t="s">
        <v>148</v>
      </c>
      <c s="37">
        <v>119.2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130</v>
      </c>
      <c>
        <f>(M85*21)/100</f>
      </c>
      <c t="s">
        <v>26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1351</v>
      </c>
    </row>
    <row r="88" spans="1:5" ht="114.75">
      <c r="A88" t="s">
        <v>57</v>
      </c>
      <c r="E88" s="39" t="s">
        <v>418</v>
      </c>
    </row>
    <row r="89" spans="1:13" ht="12.75">
      <c r="A89" t="s">
        <v>45</v>
      </c>
      <c r="C89" s="31" t="s">
        <v>69</v>
      </c>
      <c r="E89" s="33" t="s">
        <v>176</v>
      </c>
      <c r="J89" s="32">
        <f>0</f>
      </c>
      <c s="32">
        <f>0</f>
      </c>
      <c s="32">
        <f>0+L90+L94</f>
      </c>
      <c s="32">
        <f>0+M90+M94</f>
      </c>
    </row>
    <row r="90" spans="1:16" ht="12.75">
      <c r="A90" t="s">
        <v>48</v>
      </c>
      <c s="34" t="s">
        <v>249</v>
      </c>
      <c s="34" t="s">
        <v>177</v>
      </c>
      <c s="35" t="s">
        <v>5</v>
      </c>
      <c s="6" t="s">
        <v>178</v>
      </c>
      <c s="36" t="s">
        <v>129</v>
      </c>
      <c s="37">
        <v>45.699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130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1352</v>
      </c>
    </row>
    <row r="93" spans="1:5" ht="89.25">
      <c r="A93" t="s">
        <v>57</v>
      </c>
      <c r="E93" s="39" t="s">
        <v>132</v>
      </c>
    </row>
    <row r="94" spans="1:16" ht="12.75">
      <c r="A94" t="s">
        <v>48</v>
      </c>
      <c s="34" t="s">
        <v>254</v>
      </c>
      <c s="34" t="s">
        <v>127</v>
      </c>
      <c s="35" t="s">
        <v>5</v>
      </c>
      <c s="6" t="s">
        <v>128</v>
      </c>
      <c s="36" t="s">
        <v>129</v>
      </c>
      <c s="37">
        <v>44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130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1353</v>
      </c>
    </row>
    <row r="97" spans="1:5" ht="89.25">
      <c r="A97" t="s">
        <v>57</v>
      </c>
      <c r="E97" s="39" t="s">
        <v>132</v>
      </c>
    </row>
    <row r="98" spans="1:13" ht="12.75">
      <c r="A98" t="s">
        <v>45</v>
      </c>
      <c r="C98" s="31" t="s">
        <v>73</v>
      </c>
      <c r="E98" s="33" t="s">
        <v>610</v>
      </c>
      <c r="J98" s="32">
        <f>0</f>
      </c>
      <c s="32">
        <f>0</f>
      </c>
      <c s="32">
        <f>0+L99</f>
      </c>
      <c s="32">
        <f>0+M99</f>
      </c>
    </row>
    <row r="99" spans="1:16" ht="12.75">
      <c r="A99" t="s">
        <v>48</v>
      </c>
      <c s="34" t="s">
        <v>259</v>
      </c>
      <c s="34" t="s">
        <v>1354</v>
      </c>
      <c s="35" t="s">
        <v>5</v>
      </c>
      <c s="6" t="s">
        <v>1355</v>
      </c>
      <c s="36" t="s">
        <v>148</v>
      </c>
      <c s="37">
        <v>1.44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130</v>
      </c>
      <c>
        <f>(M99*21)/100</f>
      </c>
      <c t="s">
        <v>26</v>
      </c>
    </row>
    <row r="100" spans="1:5" ht="12.75">
      <c r="A100" s="35" t="s">
        <v>55</v>
      </c>
      <c r="E100" s="39" t="s">
        <v>5</v>
      </c>
    </row>
    <row r="101" spans="1:5" ht="25.5">
      <c r="A101" s="35" t="s">
        <v>56</v>
      </c>
      <c r="E101" s="40" t="s">
        <v>1356</v>
      </c>
    </row>
    <row r="102" spans="1:5" ht="76.5">
      <c r="A102" t="s">
        <v>57</v>
      </c>
      <c r="E102" s="39" t="s">
        <v>1357</v>
      </c>
    </row>
    <row r="103" spans="1:13" ht="12.75">
      <c r="A103" t="s">
        <v>45</v>
      </c>
      <c r="C103" s="31" t="s">
        <v>77</v>
      </c>
      <c r="E103" s="33" t="s">
        <v>237</v>
      </c>
      <c r="J103" s="32">
        <f>0</f>
      </c>
      <c s="32">
        <f>0</f>
      </c>
      <c s="32">
        <f>0+L104+L108+L112+L116</f>
      </c>
      <c s="32">
        <f>0+M104+M108+M112+M116</f>
      </c>
    </row>
    <row r="104" spans="1:16" ht="12.75">
      <c r="A104" t="s">
        <v>48</v>
      </c>
      <c s="34" t="s">
        <v>265</v>
      </c>
      <c s="34" t="s">
        <v>1358</v>
      </c>
      <c s="35" t="s">
        <v>5</v>
      </c>
      <c s="6" t="s">
        <v>1359</v>
      </c>
      <c s="36" t="s">
        <v>135</v>
      </c>
      <c s="37">
        <v>302.98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130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76.5">
      <c r="A106" s="35" t="s">
        <v>56</v>
      </c>
      <c r="E106" s="40" t="s">
        <v>1360</v>
      </c>
    </row>
    <row r="107" spans="1:5" ht="102">
      <c r="A107" t="s">
        <v>57</v>
      </c>
      <c r="E107" s="39" t="s">
        <v>1222</v>
      </c>
    </row>
    <row r="108" spans="1:16" ht="12.75">
      <c r="A108" t="s">
        <v>48</v>
      </c>
      <c s="34" t="s">
        <v>270</v>
      </c>
      <c s="34" t="s">
        <v>1361</v>
      </c>
      <c s="35" t="s">
        <v>5</v>
      </c>
      <c s="6" t="s">
        <v>1362</v>
      </c>
      <c s="36" t="s">
        <v>212</v>
      </c>
      <c s="37">
        <v>21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130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51">
      <c r="A110" s="35" t="s">
        <v>56</v>
      </c>
      <c r="E110" s="40" t="s">
        <v>1363</v>
      </c>
    </row>
    <row r="111" spans="1:5" ht="178.5">
      <c r="A111" t="s">
        <v>57</v>
      </c>
      <c r="E111" s="39" t="s">
        <v>1364</v>
      </c>
    </row>
    <row r="112" spans="1:16" ht="12.75">
      <c r="A112" t="s">
        <v>48</v>
      </c>
      <c s="34" t="s">
        <v>381</v>
      </c>
      <c s="34" t="s">
        <v>1365</v>
      </c>
      <c s="35" t="s">
        <v>5</v>
      </c>
      <c s="6" t="s">
        <v>1366</v>
      </c>
      <c s="36" t="s">
        <v>212</v>
      </c>
      <c s="37">
        <v>21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130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51">
      <c r="A114" s="35" t="s">
        <v>56</v>
      </c>
      <c r="E114" s="40" t="s">
        <v>1363</v>
      </c>
    </row>
    <row r="115" spans="1:5" ht="127.5">
      <c r="A115" t="s">
        <v>57</v>
      </c>
      <c r="E115" s="39" t="s">
        <v>1367</v>
      </c>
    </row>
    <row r="116" spans="1:16" ht="12.75">
      <c r="A116" t="s">
        <v>48</v>
      </c>
      <c s="34" t="s">
        <v>387</v>
      </c>
      <c s="34" t="s">
        <v>1368</v>
      </c>
      <c s="35" t="s">
        <v>5</v>
      </c>
      <c s="6" t="s">
        <v>1369</v>
      </c>
      <c s="36" t="s">
        <v>135</v>
      </c>
      <c s="37">
        <v>203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25.5">
      <c r="A118" s="35" t="s">
        <v>56</v>
      </c>
      <c r="E118" s="40" t="s">
        <v>1370</v>
      </c>
    </row>
    <row r="119" spans="1:5" ht="114.75">
      <c r="A119" t="s">
        <v>57</v>
      </c>
      <c r="E119" s="39" t="s">
        <v>1371</v>
      </c>
    </row>
    <row r="120" spans="1:13" ht="12.75">
      <c r="A120" t="s">
        <v>45</v>
      </c>
      <c r="C120" s="31" t="s">
        <v>81</v>
      </c>
      <c r="E120" s="33" t="s">
        <v>468</v>
      </c>
      <c r="J120" s="32">
        <f>0</f>
      </c>
      <c s="32">
        <f>0</f>
      </c>
      <c s="32">
        <f>0+L121</f>
      </c>
      <c s="32">
        <f>0+M121</f>
      </c>
    </row>
    <row r="121" spans="1:16" ht="12.75">
      <c r="A121" t="s">
        <v>48</v>
      </c>
      <c s="34" t="s">
        <v>391</v>
      </c>
      <c s="34" t="s">
        <v>1372</v>
      </c>
      <c s="35" t="s">
        <v>5</v>
      </c>
      <c s="6" t="s">
        <v>1373</v>
      </c>
      <c s="36" t="s">
        <v>129</v>
      </c>
      <c s="37">
        <v>5.588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130</v>
      </c>
      <c>
        <f>(M121*21)/100</f>
      </c>
      <c t="s">
        <v>26</v>
      </c>
    </row>
    <row r="122" spans="1:5" ht="12.75">
      <c r="A122" s="35" t="s">
        <v>55</v>
      </c>
      <c r="E122" s="39" t="s">
        <v>5</v>
      </c>
    </row>
    <row r="123" spans="1:5" ht="38.25">
      <c r="A123" s="35" t="s">
        <v>56</v>
      </c>
      <c r="E123" s="40" t="s">
        <v>1374</v>
      </c>
    </row>
    <row r="124" spans="1:5" ht="369.75">
      <c r="A124" t="s">
        <v>57</v>
      </c>
      <c r="E124" s="39" t="s">
        <v>560</v>
      </c>
    </row>
    <row r="125" spans="1:13" ht="12.75">
      <c r="A125" t="s">
        <v>45</v>
      </c>
      <c r="C125" s="31" t="s">
        <v>85</v>
      </c>
      <c r="E125" s="33" t="s">
        <v>248</v>
      </c>
      <c r="J125" s="32">
        <f>0</f>
      </c>
      <c s="32">
        <f>0</f>
      </c>
      <c s="32">
        <f>0+L126+L130+L134+L138+L142+L146+L150</f>
      </c>
      <c s="32">
        <f>0+M126+M130+M134+M138+M142+M146+M150</f>
      </c>
    </row>
    <row r="126" spans="1:16" ht="12.75">
      <c r="A126" t="s">
        <v>48</v>
      </c>
      <c s="34" t="s">
        <v>396</v>
      </c>
      <c s="34" t="s">
        <v>1375</v>
      </c>
      <c s="35" t="s">
        <v>5</v>
      </c>
      <c s="6" t="s">
        <v>1376</v>
      </c>
      <c s="36" t="s">
        <v>135</v>
      </c>
      <c s="37">
        <v>2.2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130</v>
      </c>
      <c>
        <f>(M126*21)/100</f>
      </c>
      <c t="s">
        <v>26</v>
      </c>
    </row>
    <row r="127" spans="1:5" ht="12.75">
      <c r="A127" s="35" t="s">
        <v>55</v>
      </c>
      <c r="E127" s="39" t="s">
        <v>5</v>
      </c>
    </row>
    <row r="128" spans="1:5" ht="25.5">
      <c r="A128" s="35" t="s">
        <v>56</v>
      </c>
      <c r="E128" s="40" t="s">
        <v>1377</v>
      </c>
    </row>
    <row r="129" spans="1:5" ht="25.5">
      <c r="A129" t="s">
        <v>57</v>
      </c>
      <c r="E129" s="39" t="s">
        <v>942</v>
      </c>
    </row>
    <row r="130" spans="1:16" ht="12.75">
      <c r="A130" t="s">
        <v>48</v>
      </c>
      <c s="34" t="s">
        <v>401</v>
      </c>
      <c s="34" t="s">
        <v>1378</v>
      </c>
      <c s="35" t="s">
        <v>5</v>
      </c>
      <c s="6" t="s">
        <v>251</v>
      </c>
      <c s="36" t="s">
        <v>129</v>
      </c>
      <c s="37">
        <v>247.5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26</v>
      </c>
    </row>
    <row r="131" spans="1:5" ht="12.75">
      <c r="A131" s="35" t="s">
        <v>55</v>
      </c>
      <c r="E131" s="39" t="s">
        <v>1379</v>
      </c>
    </row>
    <row r="132" spans="1:5" ht="12.75">
      <c r="A132" s="35" t="s">
        <v>56</v>
      </c>
      <c r="E132" s="40" t="s">
        <v>1380</v>
      </c>
    </row>
    <row r="133" spans="1:5" ht="127.5">
      <c r="A133" t="s">
        <v>57</v>
      </c>
      <c r="E133" s="39" t="s">
        <v>1381</v>
      </c>
    </row>
    <row r="134" spans="1:16" ht="12.75">
      <c r="A134" t="s">
        <v>48</v>
      </c>
      <c s="34" t="s">
        <v>407</v>
      </c>
      <c s="34" t="s">
        <v>662</v>
      </c>
      <c s="35" t="s">
        <v>5</v>
      </c>
      <c s="6" t="s">
        <v>663</v>
      </c>
      <c s="36" t="s">
        <v>148</v>
      </c>
      <c s="37">
        <v>2.168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130</v>
      </c>
      <c>
        <f>(M134*21)/100</f>
      </c>
      <c t="s">
        <v>26</v>
      </c>
    </row>
    <row r="135" spans="1:5" ht="12.75">
      <c r="A135" s="35" t="s">
        <v>55</v>
      </c>
      <c r="E135" s="39" t="s">
        <v>5</v>
      </c>
    </row>
    <row r="136" spans="1:5" ht="38.25">
      <c r="A136" s="35" t="s">
        <v>56</v>
      </c>
      <c r="E136" s="40" t="s">
        <v>1382</v>
      </c>
    </row>
    <row r="137" spans="1:5" ht="25.5">
      <c r="A137" t="s">
        <v>57</v>
      </c>
      <c r="E137" s="39" t="s">
        <v>666</v>
      </c>
    </row>
    <row r="138" spans="1:16" ht="12.75">
      <c r="A138" t="s">
        <v>48</v>
      </c>
      <c s="34" t="s">
        <v>413</v>
      </c>
      <c s="34" t="s">
        <v>944</v>
      </c>
      <c s="35" t="s">
        <v>5</v>
      </c>
      <c s="6" t="s">
        <v>945</v>
      </c>
      <c s="36" t="s">
        <v>129</v>
      </c>
      <c s="37">
        <v>0.013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130</v>
      </c>
      <c>
        <f>(M138*21)/100</f>
      </c>
      <c t="s">
        <v>26</v>
      </c>
    </row>
    <row r="139" spans="1:5" ht="12.75">
      <c r="A139" s="35" t="s">
        <v>55</v>
      </c>
      <c r="E139" s="39" t="s">
        <v>5</v>
      </c>
    </row>
    <row r="140" spans="1:5" ht="25.5">
      <c r="A140" s="35" t="s">
        <v>56</v>
      </c>
      <c r="E140" s="40" t="s">
        <v>1383</v>
      </c>
    </row>
    <row r="141" spans="1:5" ht="38.25">
      <c r="A141" t="s">
        <v>57</v>
      </c>
      <c r="E141" s="39" t="s">
        <v>671</v>
      </c>
    </row>
    <row r="142" spans="1:16" ht="12.75">
      <c r="A142" t="s">
        <v>48</v>
      </c>
      <c s="34" t="s">
        <v>419</v>
      </c>
      <c s="34" t="s">
        <v>1384</v>
      </c>
      <c s="35" t="s">
        <v>5</v>
      </c>
      <c s="6" t="s">
        <v>1385</v>
      </c>
      <c s="36" t="s">
        <v>587</v>
      </c>
      <c s="37">
        <v>498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26</v>
      </c>
    </row>
    <row r="143" spans="1:5" ht="12.75">
      <c r="A143" s="35" t="s">
        <v>55</v>
      </c>
      <c r="E143" s="39" t="s">
        <v>878</v>
      </c>
    </row>
    <row r="144" spans="1:5" ht="25.5">
      <c r="A144" s="35" t="s">
        <v>56</v>
      </c>
      <c r="E144" s="40" t="s">
        <v>1386</v>
      </c>
    </row>
    <row r="145" spans="1:5" ht="357">
      <c r="A145" t="s">
        <v>57</v>
      </c>
      <c r="E145" s="39" t="s">
        <v>1387</v>
      </c>
    </row>
    <row r="146" spans="1:16" ht="12.75">
      <c r="A146" t="s">
        <v>48</v>
      </c>
      <c s="34" t="s">
        <v>425</v>
      </c>
      <c s="34" t="s">
        <v>255</v>
      </c>
      <c s="35" t="s">
        <v>5</v>
      </c>
      <c s="6" t="s">
        <v>256</v>
      </c>
      <c s="36" t="s">
        <v>129</v>
      </c>
      <c s="37">
        <v>44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130</v>
      </c>
      <c>
        <f>(M146*21)/100</f>
      </c>
      <c t="s">
        <v>26</v>
      </c>
    </row>
    <row r="147" spans="1:5" ht="12.75">
      <c r="A147" s="35" t="s">
        <v>55</v>
      </c>
      <c r="E147" s="39" t="s">
        <v>5</v>
      </c>
    </row>
    <row r="148" spans="1:5" ht="25.5">
      <c r="A148" s="35" t="s">
        <v>56</v>
      </c>
      <c r="E148" s="40" t="s">
        <v>1388</v>
      </c>
    </row>
    <row r="149" spans="1:5" ht="140.25">
      <c r="A149" t="s">
        <v>57</v>
      </c>
      <c r="E149" s="39" t="s">
        <v>258</v>
      </c>
    </row>
    <row r="150" spans="1:16" ht="12.75">
      <c r="A150" t="s">
        <v>48</v>
      </c>
      <c s="34" t="s">
        <v>431</v>
      </c>
      <c s="34" t="s">
        <v>1389</v>
      </c>
      <c s="35" t="s">
        <v>5</v>
      </c>
      <c s="6" t="s">
        <v>1390</v>
      </c>
      <c s="36" t="s">
        <v>129</v>
      </c>
      <c s="37">
        <v>0.322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130</v>
      </c>
      <c>
        <f>(M150*21)/100</f>
      </c>
      <c t="s">
        <v>26</v>
      </c>
    </row>
    <row r="151" spans="1:5" ht="12.75">
      <c r="A151" s="35" t="s">
        <v>55</v>
      </c>
      <c r="E151" s="39" t="s">
        <v>5</v>
      </c>
    </row>
    <row r="152" spans="1:5" ht="25.5">
      <c r="A152" s="35" t="s">
        <v>56</v>
      </c>
      <c r="E152" s="40" t="s">
        <v>1391</v>
      </c>
    </row>
    <row r="153" spans="1:5" ht="76.5">
      <c r="A153" t="s">
        <v>57</v>
      </c>
      <c r="E153" s="39" t="s">
        <v>494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COUNTIFS(L8:L58,"=0",A8:A58,"P")+COUNTIFS(L8:L58,"",A8:A58,"P")+SUM(Q8:Q58)</f>
      </c>
    </row>
    <row r="8" spans="1:13" ht="12.75">
      <c r="A8" t="s">
        <v>43</v>
      </c>
      <c r="C8" s="28" t="s">
        <v>44</v>
      </c>
      <c r="E8" s="30" t="s">
        <v>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7980.506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58</v>
      </c>
    </row>
    <row r="14" spans="1:16" ht="25.5">
      <c r="A14" t="s">
        <v>48</v>
      </c>
      <c s="34" t="s">
        <v>26</v>
      </c>
      <c s="34" t="s">
        <v>59</v>
      </c>
      <c s="35" t="s">
        <v>60</v>
      </c>
      <c s="6" t="s">
        <v>61</v>
      </c>
      <c s="36" t="s">
        <v>53</v>
      </c>
      <c s="37">
        <v>1434.17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58</v>
      </c>
    </row>
    <row r="18" spans="1:16" ht="25.5">
      <c r="A18" t="s">
        <v>48</v>
      </c>
      <c s="34" t="s">
        <v>25</v>
      </c>
      <c s="34" t="s">
        <v>62</v>
      </c>
      <c s="35" t="s">
        <v>63</v>
      </c>
      <c s="6" t="s">
        <v>64</v>
      </c>
      <c s="36" t="s">
        <v>53</v>
      </c>
      <c s="37">
        <v>1.08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65.75">
      <c r="A21" t="s">
        <v>57</v>
      </c>
      <c r="E21" s="39" t="s">
        <v>58</v>
      </c>
    </row>
    <row r="22" spans="1:16" ht="25.5">
      <c r="A22" t="s">
        <v>48</v>
      </c>
      <c s="34" t="s">
        <v>65</v>
      </c>
      <c s="34" t="s">
        <v>66</v>
      </c>
      <c s="35" t="s">
        <v>67</v>
      </c>
      <c s="6" t="s">
        <v>68</v>
      </c>
      <c s="36" t="s">
        <v>53</v>
      </c>
      <c s="37">
        <v>139.751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65.75">
      <c r="A25" t="s">
        <v>57</v>
      </c>
      <c r="E25" s="39" t="s">
        <v>58</v>
      </c>
    </row>
    <row r="26" spans="1:16" ht="25.5">
      <c r="A26" t="s">
        <v>48</v>
      </c>
      <c s="34" t="s">
        <v>69</v>
      </c>
      <c s="34" t="s">
        <v>70</v>
      </c>
      <c s="35" t="s">
        <v>71</v>
      </c>
      <c s="6" t="s">
        <v>72</v>
      </c>
      <c s="36" t="s">
        <v>53</v>
      </c>
      <c s="37">
        <v>795.52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65.75">
      <c r="A29" t="s">
        <v>57</v>
      </c>
      <c r="E29" s="39" t="s">
        <v>58</v>
      </c>
    </row>
    <row r="30" spans="1:16" ht="25.5">
      <c r="A30" t="s">
        <v>48</v>
      </c>
      <c s="34" t="s">
        <v>73</v>
      </c>
      <c s="34" t="s">
        <v>74</v>
      </c>
      <c s="35" t="s">
        <v>75</v>
      </c>
      <c s="6" t="s">
        <v>76</v>
      </c>
      <c s="36" t="s">
        <v>53</v>
      </c>
      <c s="37">
        <v>1111.76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65.75">
      <c r="A33" t="s">
        <v>57</v>
      </c>
      <c r="E33" s="39" t="s">
        <v>58</v>
      </c>
    </row>
    <row r="34" spans="1:16" ht="25.5">
      <c r="A34" t="s">
        <v>48</v>
      </c>
      <c s="34" t="s">
        <v>77</v>
      </c>
      <c s="34" t="s">
        <v>78</v>
      </c>
      <c s="35" t="s">
        <v>79</v>
      </c>
      <c s="6" t="s">
        <v>80</v>
      </c>
      <c s="36" t="s">
        <v>53</v>
      </c>
      <c s="37">
        <v>1.49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65.75">
      <c r="A37" t="s">
        <v>57</v>
      </c>
      <c r="E37" s="39" t="s">
        <v>58</v>
      </c>
    </row>
    <row r="38" spans="1:16" ht="25.5">
      <c r="A38" t="s">
        <v>48</v>
      </c>
      <c s="34" t="s">
        <v>81</v>
      </c>
      <c s="34" t="s">
        <v>82</v>
      </c>
      <c s="35" t="s">
        <v>83</v>
      </c>
      <c s="6" t="s">
        <v>84</v>
      </c>
      <c s="36" t="s">
        <v>53</v>
      </c>
      <c s="37">
        <v>373.728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65.75">
      <c r="A41" t="s">
        <v>57</v>
      </c>
      <c r="E41" s="39" t="s">
        <v>58</v>
      </c>
    </row>
    <row r="42" spans="1:16" ht="25.5">
      <c r="A42" t="s">
        <v>48</v>
      </c>
      <c s="34" t="s">
        <v>85</v>
      </c>
      <c s="34" t="s">
        <v>86</v>
      </c>
      <c s="35" t="s">
        <v>87</v>
      </c>
      <c s="6" t="s">
        <v>88</v>
      </c>
      <c s="36" t="s">
        <v>53</v>
      </c>
      <c s="37">
        <v>0.247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26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65.75">
      <c r="A45" t="s">
        <v>57</v>
      </c>
      <c r="E45" s="39" t="s">
        <v>58</v>
      </c>
    </row>
    <row r="46" spans="1:16" ht="25.5">
      <c r="A46" t="s">
        <v>48</v>
      </c>
      <c s="34" t="s">
        <v>89</v>
      </c>
      <c s="34" t="s">
        <v>90</v>
      </c>
      <c s="35" t="s">
        <v>91</v>
      </c>
      <c s="6" t="s">
        <v>92</v>
      </c>
      <c s="36" t="s">
        <v>53</v>
      </c>
      <c s="37">
        <v>0.53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26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65.75">
      <c r="A49" t="s">
        <v>57</v>
      </c>
      <c r="E49" s="39" t="s">
        <v>58</v>
      </c>
    </row>
    <row r="50" spans="1:16" ht="25.5">
      <c r="A50" t="s">
        <v>48</v>
      </c>
      <c s="34" t="s">
        <v>93</v>
      </c>
      <c s="34" t="s">
        <v>94</v>
      </c>
      <c s="35" t="s">
        <v>95</v>
      </c>
      <c s="6" t="s">
        <v>96</v>
      </c>
      <c s="36" t="s">
        <v>53</v>
      </c>
      <c s="37">
        <v>1198.103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26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65.75">
      <c r="A53" t="s">
        <v>57</v>
      </c>
      <c r="E53" s="39" t="s">
        <v>58</v>
      </c>
    </row>
    <row r="54" spans="1:16" ht="25.5">
      <c r="A54" t="s">
        <v>48</v>
      </c>
      <c s="34" t="s">
        <v>97</v>
      </c>
      <c s="34" t="s">
        <v>98</v>
      </c>
      <c s="35" t="s">
        <v>99</v>
      </c>
      <c s="6" t="s">
        <v>100</v>
      </c>
      <c s="36" t="s">
        <v>53</v>
      </c>
      <c s="37">
        <v>7.362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26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27.5">
      <c r="A57" t="s">
        <v>57</v>
      </c>
      <c r="E57" s="39" t="s">
        <v>101</v>
      </c>
    </row>
    <row r="58" spans="1:16" ht="25.5">
      <c r="A58" t="s">
        <v>48</v>
      </c>
      <c s="34" t="s">
        <v>102</v>
      </c>
      <c s="34" t="s">
        <v>103</v>
      </c>
      <c s="35" t="s">
        <v>104</v>
      </c>
      <c s="6" t="s">
        <v>105</v>
      </c>
      <c s="36" t="s">
        <v>53</v>
      </c>
      <c s="37">
        <v>157.536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26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65.75">
      <c r="A61" t="s">
        <v>57</v>
      </c>
      <c r="E61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2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1392</v>
      </c>
      <c s="41">
        <f>Rekapitulace!C36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1392</v>
      </c>
      <c r="E4" s="26" t="s">
        <v>1393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COUNTIFS(L8:L278,"=0",A8:A278,"P")+COUNTIFS(L8:L278,"",A8:A278,"P")+SUM(Q8:Q278)</f>
      </c>
    </row>
    <row r="8" spans="1:13" ht="12.75">
      <c r="A8" t="s">
        <v>43</v>
      </c>
      <c r="C8" s="28" t="s">
        <v>1396</v>
      </c>
      <c r="E8" s="30" t="s">
        <v>1395</v>
      </c>
      <c r="J8" s="29">
        <f>0+J9+J42+J75+J208+J253</f>
      </c>
      <c s="29">
        <f>0+K9+K42+K75+K208+K253</f>
      </c>
      <c s="29">
        <f>0+L9+L42+L75+L208+L253</f>
      </c>
      <c s="29">
        <f>0+M9+M42+M75+M208+M253</f>
      </c>
    </row>
    <row r="9" spans="1:13" ht="12.75">
      <c r="A9" t="s">
        <v>45</v>
      </c>
      <c r="C9" s="31" t="s">
        <v>49</v>
      </c>
      <c r="E9" s="33" t="s">
        <v>1397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48</v>
      </c>
      <c s="34" t="s">
        <v>49</v>
      </c>
      <c s="34" t="s">
        <v>1398</v>
      </c>
      <c s="35" t="s">
        <v>5</v>
      </c>
      <c s="6" t="s">
        <v>1399</v>
      </c>
      <c s="36" t="s">
        <v>129</v>
      </c>
      <c s="37">
        <v>210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1400</v>
      </c>
    </row>
    <row r="13" spans="1:5" ht="216.75">
      <c r="A13" t="s">
        <v>57</v>
      </c>
      <c r="E13" s="39" t="s">
        <v>1401</v>
      </c>
    </row>
    <row r="14" spans="1:16" ht="25.5">
      <c r="A14" t="s">
        <v>48</v>
      </c>
      <c s="34" t="s">
        <v>26</v>
      </c>
      <c s="34" t="s">
        <v>1402</v>
      </c>
      <c s="35" t="s">
        <v>5</v>
      </c>
      <c s="6" t="s">
        <v>1403</v>
      </c>
      <c s="36" t="s">
        <v>262</v>
      </c>
      <c s="37">
        <v>2100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1400</v>
      </c>
    </row>
    <row r="17" spans="1:5" ht="127.5">
      <c r="A17" t="s">
        <v>57</v>
      </c>
      <c r="E17" s="39" t="s">
        <v>1404</v>
      </c>
    </row>
    <row r="18" spans="1:16" ht="12.75">
      <c r="A18" t="s">
        <v>48</v>
      </c>
      <c s="34" t="s">
        <v>25</v>
      </c>
      <c s="34" t="s">
        <v>1405</v>
      </c>
      <c s="35" t="s">
        <v>5</v>
      </c>
      <c s="6" t="s">
        <v>1406</v>
      </c>
      <c s="36" t="s">
        <v>212</v>
      </c>
      <c s="37">
        <v>192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1407</v>
      </c>
    </row>
    <row r="21" spans="1:5" ht="89.25">
      <c r="A21" t="s">
        <v>57</v>
      </c>
      <c r="E21" s="39" t="s">
        <v>1408</v>
      </c>
    </row>
    <row r="22" spans="1:16" ht="12.75">
      <c r="A22" t="s">
        <v>48</v>
      </c>
      <c s="34" t="s">
        <v>65</v>
      </c>
      <c s="34" t="s">
        <v>1409</v>
      </c>
      <c s="35" t="s">
        <v>5</v>
      </c>
      <c s="6" t="s">
        <v>1410</v>
      </c>
      <c s="36" t="s">
        <v>212</v>
      </c>
      <c s="37">
        <v>84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130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1407</v>
      </c>
    </row>
    <row r="25" spans="1:5" ht="76.5">
      <c r="A25" t="s">
        <v>57</v>
      </c>
      <c r="E25" s="39" t="s">
        <v>1411</v>
      </c>
    </row>
    <row r="26" spans="1:16" ht="12.75">
      <c r="A26" t="s">
        <v>48</v>
      </c>
      <c s="34" t="s">
        <v>69</v>
      </c>
      <c s="34" t="s">
        <v>1412</v>
      </c>
      <c s="35" t="s">
        <v>5</v>
      </c>
      <c s="6" t="s">
        <v>1413</v>
      </c>
      <c s="36" t="s">
        <v>212</v>
      </c>
      <c s="37">
        <v>21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130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1407</v>
      </c>
    </row>
    <row r="29" spans="1:5" ht="76.5">
      <c r="A29" t="s">
        <v>57</v>
      </c>
      <c r="E29" s="39" t="s">
        <v>1414</v>
      </c>
    </row>
    <row r="30" spans="1:16" ht="12.75">
      <c r="A30" t="s">
        <v>48</v>
      </c>
      <c s="34" t="s">
        <v>73</v>
      </c>
      <c s="34" t="s">
        <v>1415</v>
      </c>
      <c s="35" t="s">
        <v>5</v>
      </c>
      <c s="6" t="s">
        <v>1416</v>
      </c>
      <c s="36" t="s">
        <v>212</v>
      </c>
      <c s="37">
        <v>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130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1407</v>
      </c>
    </row>
    <row r="33" spans="1:5" ht="76.5">
      <c r="A33" t="s">
        <v>57</v>
      </c>
      <c r="E33" s="39" t="s">
        <v>1417</v>
      </c>
    </row>
    <row r="34" spans="1:16" ht="12.75">
      <c r="A34" t="s">
        <v>48</v>
      </c>
      <c s="34" t="s">
        <v>77</v>
      </c>
      <c s="34" t="s">
        <v>1418</v>
      </c>
      <c s="35" t="s">
        <v>5</v>
      </c>
      <c s="6" t="s">
        <v>1419</v>
      </c>
      <c s="36" t="s">
        <v>212</v>
      </c>
      <c s="37">
        <v>34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130</v>
      </c>
      <c>
        <f>(M34*21)/100</f>
      </c>
      <c t="s">
        <v>26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1420</v>
      </c>
    </row>
    <row r="37" spans="1:5" ht="114.75">
      <c r="A37" t="s">
        <v>57</v>
      </c>
      <c r="E37" s="39" t="s">
        <v>1421</v>
      </c>
    </row>
    <row r="38" spans="1:16" ht="25.5">
      <c r="A38" t="s">
        <v>48</v>
      </c>
      <c s="34" t="s">
        <v>81</v>
      </c>
      <c s="34" t="s">
        <v>1422</v>
      </c>
      <c s="35" t="s">
        <v>5</v>
      </c>
      <c s="6" t="s">
        <v>1423</v>
      </c>
      <c s="36" t="s">
        <v>299</v>
      </c>
      <c s="37">
        <v>232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130</v>
      </c>
      <c>
        <f>(M38*21)/100</f>
      </c>
      <c t="s">
        <v>26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1420</v>
      </c>
    </row>
    <row r="41" spans="1:5" ht="89.25">
      <c r="A41" t="s">
        <v>57</v>
      </c>
      <c r="E41" s="39" t="s">
        <v>1424</v>
      </c>
    </row>
    <row r="42" spans="1:13" ht="12.75">
      <c r="A42" t="s">
        <v>45</v>
      </c>
      <c r="C42" s="31" t="s">
        <v>26</v>
      </c>
      <c r="E42" s="33" t="s">
        <v>1425</v>
      </c>
      <c r="J42" s="32">
        <f>0</f>
      </c>
      <c s="32">
        <f>0</f>
      </c>
      <c s="32">
        <f>0+L43+L47+L51+L55+L59+L63+L67+L71</f>
      </c>
      <c s="32">
        <f>0+M43+M47+M51+M55+M59+M63+M67+M71</f>
      </c>
    </row>
    <row r="43" spans="1:16" ht="25.5">
      <c r="A43" t="s">
        <v>48</v>
      </c>
      <c s="34" t="s">
        <v>85</v>
      </c>
      <c s="34" t="s">
        <v>1426</v>
      </c>
      <c s="35" t="s">
        <v>5</v>
      </c>
      <c s="6" t="s">
        <v>1427</v>
      </c>
      <c s="36" t="s">
        <v>212</v>
      </c>
      <c s="37">
        <v>21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1428</v>
      </c>
    </row>
    <row r="46" spans="1:5" ht="102">
      <c r="A46" t="s">
        <v>57</v>
      </c>
      <c r="E46" s="39" t="s">
        <v>1429</v>
      </c>
    </row>
    <row r="47" spans="1:16" ht="12.75">
      <c r="A47" t="s">
        <v>48</v>
      </c>
      <c s="34" t="s">
        <v>89</v>
      </c>
      <c s="34" t="s">
        <v>1430</v>
      </c>
      <c s="35" t="s">
        <v>5</v>
      </c>
      <c s="6" t="s">
        <v>1431</v>
      </c>
      <c s="36" t="s">
        <v>212</v>
      </c>
      <c s="37">
        <v>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1428</v>
      </c>
    </row>
    <row r="50" spans="1:5" ht="102">
      <c r="A50" t="s">
        <v>57</v>
      </c>
      <c r="E50" s="39" t="s">
        <v>1432</v>
      </c>
    </row>
    <row r="51" spans="1:16" ht="12.75">
      <c r="A51" t="s">
        <v>48</v>
      </c>
      <c s="34" t="s">
        <v>93</v>
      </c>
      <c s="34" t="s">
        <v>1433</v>
      </c>
      <c s="35" t="s">
        <v>5</v>
      </c>
      <c s="6" t="s">
        <v>1434</v>
      </c>
      <c s="36" t="s">
        <v>212</v>
      </c>
      <c s="37">
        <v>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130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1428</v>
      </c>
    </row>
    <row r="54" spans="1:5" ht="102">
      <c r="A54" t="s">
        <v>57</v>
      </c>
      <c r="E54" s="39" t="s">
        <v>1432</v>
      </c>
    </row>
    <row r="55" spans="1:16" ht="12.75">
      <c r="A55" t="s">
        <v>48</v>
      </c>
      <c s="34" t="s">
        <v>97</v>
      </c>
      <c s="34" t="s">
        <v>1435</v>
      </c>
      <c s="35" t="s">
        <v>5</v>
      </c>
      <c s="6" t="s">
        <v>1436</v>
      </c>
      <c s="36" t="s">
        <v>135</v>
      </c>
      <c s="37">
        <v>44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130</v>
      </c>
      <c>
        <f>(M55*21)/100</f>
      </c>
      <c t="s">
        <v>26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1437</v>
      </c>
    </row>
    <row r="58" spans="1:5" ht="102">
      <c r="A58" t="s">
        <v>57</v>
      </c>
      <c r="E58" s="39" t="s">
        <v>1438</v>
      </c>
    </row>
    <row r="59" spans="1:16" ht="25.5">
      <c r="A59" t="s">
        <v>48</v>
      </c>
      <c s="34" t="s">
        <v>102</v>
      </c>
      <c s="34" t="s">
        <v>1439</v>
      </c>
      <c s="35" t="s">
        <v>5</v>
      </c>
      <c s="6" t="s">
        <v>1440</v>
      </c>
      <c s="36" t="s">
        <v>212</v>
      </c>
      <c s="37">
        <v>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130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1437</v>
      </c>
    </row>
    <row r="62" spans="1:5" ht="114.75">
      <c r="A62" t="s">
        <v>57</v>
      </c>
      <c r="E62" s="39" t="s">
        <v>1441</v>
      </c>
    </row>
    <row r="63" spans="1:16" ht="12.75">
      <c r="A63" t="s">
        <v>48</v>
      </c>
      <c s="34" t="s">
        <v>216</v>
      </c>
      <c s="34" t="s">
        <v>1442</v>
      </c>
      <c s="35" t="s">
        <v>5</v>
      </c>
      <c s="6" t="s">
        <v>1443</v>
      </c>
      <c s="36" t="s">
        <v>212</v>
      </c>
      <c s="37">
        <v>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130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1437</v>
      </c>
    </row>
    <row r="66" spans="1:5" ht="114.75">
      <c r="A66" t="s">
        <v>57</v>
      </c>
      <c r="E66" s="39" t="s">
        <v>1444</v>
      </c>
    </row>
    <row r="67" spans="1:16" ht="25.5">
      <c r="A67" t="s">
        <v>48</v>
      </c>
      <c s="34" t="s">
        <v>222</v>
      </c>
      <c s="34" t="s">
        <v>1445</v>
      </c>
      <c s="35" t="s">
        <v>5</v>
      </c>
      <c s="6" t="s">
        <v>1446</v>
      </c>
      <c s="36" t="s">
        <v>212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130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1437</v>
      </c>
    </row>
    <row r="70" spans="1:5" ht="89.25">
      <c r="A70" t="s">
        <v>57</v>
      </c>
      <c r="E70" s="39" t="s">
        <v>1447</v>
      </c>
    </row>
    <row r="71" spans="1:16" ht="25.5">
      <c r="A71" t="s">
        <v>48</v>
      </c>
      <c s="34" t="s">
        <v>227</v>
      </c>
      <c s="34" t="s">
        <v>1448</v>
      </c>
      <c s="35" t="s">
        <v>5</v>
      </c>
      <c s="6" t="s">
        <v>1449</v>
      </c>
      <c s="36" t="s">
        <v>299</v>
      </c>
      <c s="37">
        <v>120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130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1420</v>
      </c>
    </row>
    <row r="74" spans="1:5" ht="102">
      <c r="A74" t="s">
        <v>57</v>
      </c>
      <c r="E74" s="39" t="s">
        <v>1450</v>
      </c>
    </row>
    <row r="75" spans="1:13" ht="12.75">
      <c r="A75" t="s">
        <v>45</v>
      </c>
      <c r="C75" s="31" t="s">
        <v>25</v>
      </c>
      <c r="E75" s="33" t="s">
        <v>1451</v>
      </c>
      <c r="J75" s="32">
        <f>0</f>
      </c>
      <c s="32">
        <f>0</f>
      </c>
      <c s="32">
        <f>0+L76+L80+L84+L88+L92+L96+L100+L104+L108+L112+L116+L120+L124+L128+L132+L136+L140+L144+L148+L152+L156+L160+L164+L168+L172+L176+L180+L184+L188+L192+L196+L200+L204</f>
      </c>
      <c s="32">
        <f>0+M76+M80+M84+M88+M92+M96+M100+M104+M108+M112+M116+M120+M124+M128+M132+M136+M140+M144+M148+M152+M156+M160+M164+M168+M172+M176+M180+M184+M188+M192+M196+M200+M204</f>
      </c>
    </row>
    <row r="76" spans="1:16" ht="12.75">
      <c r="A76" t="s">
        <v>48</v>
      </c>
      <c s="34" t="s">
        <v>232</v>
      </c>
      <c s="34" t="s">
        <v>1452</v>
      </c>
      <c s="35" t="s">
        <v>5</v>
      </c>
      <c s="6" t="s">
        <v>1453</v>
      </c>
      <c s="36" t="s">
        <v>212</v>
      </c>
      <c s="37">
        <v>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130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1454</v>
      </c>
    </row>
    <row r="79" spans="1:5" ht="89.25">
      <c r="A79" t="s">
        <v>57</v>
      </c>
      <c r="E79" s="39" t="s">
        <v>1455</v>
      </c>
    </row>
    <row r="80" spans="1:16" ht="12.75">
      <c r="A80" t="s">
        <v>48</v>
      </c>
      <c s="34" t="s">
        <v>238</v>
      </c>
      <c s="34" t="s">
        <v>1456</v>
      </c>
      <c s="35" t="s">
        <v>5</v>
      </c>
      <c s="6" t="s">
        <v>1457</v>
      </c>
      <c s="36" t="s">
        <v>212</v>
      </c>
      <c s="37">
        <v>23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130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1454</v>
      </c>
    </row>
    <row r="83" spans="1:5" ht="89.25">
      <c r="A83" t="s">
        <v>57</v>
      </c>
      <c r="E83" s="39" t="s">
        <v>1455</v>
      </c>
    </row>
    <row r="84" spans="1:16" ht="12.75">
      <c r="A84" t="s">
        <v>48</v>
      </c>
      <c s="34" t="s">
        <v>244</v>
      </c>
      <c s="34" t="s">
        <v>1458</v>
      </c>
      <c s="35" t="s">
        <v>5</v>
      </c>
      <c s="6" t="s">
        <v>1459</v>
      </c>
      <c s="36" t="s">
        <v>212</v>
      </c>
      <c s="37">
        <v>35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130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1460</v>
      </c>
    </row>
    <row r="87" spans="1:5" ht="89.25">
      <c r="A87" t="s">
        <v>57</v>
      </c>
      <c r="E87" s="39" t="s">
        <v>1461</v>
      </c>
    </row>
    <row r="88" spans="1:16" ht="12.75">
      <c r="A88" t="s">
        <v>48</v>
      </c>
      <c s="34" t="s">
        <v>249</v>
      </c>
      <c s="34" t="s">
        <v>1462</v>
      </c>
      <c s="35" t="s">
        <v>5</v>
      </c>
      <c s="6" t="s">
        <v>1463</v>
      </c>
      <c s="36" t="s">
        <v>212</v>
      </c>
      <c s="37">
        <v>68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130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1285</v>
      </c>
    </row>
    <row r="91" spans="1:5" ht="89.25">
      <c r="A91" t="s">
        <v>57</v>
      </c>
      <c r="E91" s="39" t="s">
        <v>1464</v>
      </c>
    </row>
    <row r="92" spans="1:16" ht="12.75">
      <c r="A92" t="s">
        <v>48</v>
      </c>
      <c s="34" t="s">
        <v>254</v>
      </c>
      <c s="34" t="s">
        <v>1465</v>
      </c>
      <c s="35" t="s">
        <v>5</v>
      </c>
      <c s="6" t="s">
        <v>1466</v>
      </c>
      <c s="36" t="s">
        <v>212</v>
      </c>
      <c s="37">
        <v>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130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1467</v>
      </c>
    </row>
    <row r="95" spans="1:5" ht="102">
      <c r="A95" t="s">
        <v>57</v>
      </c>
      <c r="E95" s="39" t="s">
        <v>1468</v>
      </c>
    </row>
    <row r="96" spans="1:16" ht="12.75">
      <c r="A96" t="s">
        <v>48</v>
      </c>
      <c s="34" t="s">
        <v>259</v>
      </c>
      <c s="34" t="s">
        <v>1469</v>
      </c>
      <c s="35" t="s">
        <v>5</v>
      </c>
      <c s="6" t="s">
        <v>1470</v>
      </c>
      <c s="36" t="s">
        <v>212</v>
      </c>
      <c s="37">
        <v>246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130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1460</v>
      </c>
    </row>
    <row r="99" spans="1:5" ht="102">
      <c r="A99" t="s">
        <v>57</v>
      </c>
      <c r="E99" s="39" t="s">
        <v>1468</v>
      </c>
    </row>
    <row r="100" spans="1:16" ht="12.75">
      <c r="A100" t="s">
        <v>48</v>
      </c>
      <c s="34" t="s">
        <v>265</v>
      </c>
      <c s="34" t="s">
        <v>1471</v>
      </c>
      <c s="35" t="s">
        <v>5</v>
      </c>
      <c s="6" t="s">
        <v>1472</v>
      </c>
      <c s="36" t="s">
        <v>212</v>
      </c>
      <c s="37">
        <v>6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130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1460</v>
      </c>
    </row>
    <row r="103" spans="1:5" ht="102">
      <c r="A103" t="s">
        <v>57</v>
      </c>
      <c r="E103" s="39" t="s">
        <v>1468</v>
      </c>
    </row>
    <row r="104" spans="1:16" ht="12.75">
      <c r="A104" t="s">
        <v>48</v>
      </c>
      <c s="34" t="s">
        <v>270</v>
      </c>
      <c s="34" t="s">
        <v>1473</v>
      </c>
      <c s="35" t="s">
        <v>5</v>
      </c>
      <c s="6" t="s">
        <v>1474</v>
      </c>
      <c s="36" t="s">
        <v>212</v>
      </c>
      <c s="37">
        <v>10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130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25.5">
      <c r="A106" s="35" t="s">
        <v>56</v>
      </c>
      <c r="E106" s="40" t="s">
        <v>1475</v>
      </c>
    </row>
    <row r="107" spans="1:5" ht="102">
      <c r="A107" t="s">
        <v>57</v>
      </c>
      <c r="E107" s="39" t="s">
        <v>1468</v>
      </c>
    </row>
    <row r="108" spans="1:16" ht="12.75">
      <c r="A108" t="s">
        <v>48</v>
      </c>
      <c s="34" t="s">
        <v>381</v>
      </c>
      <c s="34" t="s">
        <v>1476</v>
      </c>
      <c s="35" t="s">
        <v>5</v>
      </c>
      <c s="6" t="s">
        <v>1477</v>
      </c>
      <c s="36" t="s">
        <v>212</v>
      </c>
      <c s="37">
        <v>13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130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1478</v>
      </c>
    </row>
    <row r="111" spans="1:5" ht="102">
      <c r="A111" t="s">
        <v>57</v>
      </c>
      <c r="E111" s="39" t="s">
        <v>1468</v>
      </c>
    </row>
    <row r="112" spans="1:16" ht="12.75">
      <c r="A112" t="s">
        <v>48</v>
      </c>
      <c s="34" t="s">
        <v>387</v>
      </c>
      <c s="34" t="s">
        <v>1479</v>
      </c>
      <c s="35" t="s">
        <v>5</v>
      </c>
      <c s="6" t="s">
        <v>1480</v>
      </c>
      <c s="36" t="s">
        <v>212</v>
      </c>
      <c s="37">
        <v>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130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1478</v>
      </c>
    </row>
    <row r="115" spans="1:5" ht="102">
      <c r="A115" t="s">
        <v>57</v>
      </c>
      <c r="E115" s="39" t="s">
        <v>1468</v>
      </c>
    </row>
    <row r="116" spans="1:16" ht="12.75">
      <c r="A116" t="s">
        <v>48</v>
      </c>
      <c s="34" t="s">
        <v>391</v>
      </c>
      <c s="34" t="s">
        <v>1481</v>
      </c>
      <c s="35" t="s">
        <v>5</v>
      </c>
      <c s="6" t="s">
        <v>1482</v>
      </c>
      <c s="36" t="s">
        <v>212</v>
      </c>
      <c s="37">
        <v>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130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1478</v>
      </c>
    </row>
    <row r="119" spans="1:5" ht="102">
      <c r="A119" t="s">
        <v>57</v>
      </c>
      <c r="E119" s="39" t="s">
        <v>1468</v>
      </c>
    </row>
    <row r="120" spans="1:16" ht="12.75">
      <c r="A120" t="s">
        <v>48</v>
      </c>
      <c s="34" t="s">
        <v>396</v>
      </c>
      <c s="34" t="s">
        <v>1483</v>
      </c>
      <c s="35" t="s">
        <v>5</v>
      </c>
      <c s="6" t="s">
        <v>1484</v>
      </c>
      <c s="36" t="s">
        <v>212</v>
      </c>
      <c s="37">
        <v>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130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1485</v>
      </c>
    </row>
    <row r="123" spans="1:5" ht="102">
      <c r="A123" t="s">
        <v>57</v>
      </c>
      <c r="E123" s="39" t="s">
        <v>1468</v>
      </c>
    </row>
    <row r="124" spans="1:16" ht="12.75">
      <c r="A124" t="s">
        <v>48</v>
      </c>
      <c s="34" t="s">
        <v>401</v>
      </c>
      <c s="34" t="s">
        <v>1486</v>
      </c>
      <c s="35" t="s">
        <v>5</v>
      </c>
      <c s="6" t="s">
        <v>1487</v>
      </c>
      <c s="36" t="s">
        <v>212</v>
      </c>
      <c s="37">
        <v>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130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1485</v>
      </c>
    </row>
    <row r="127" spans="1:5" ht="102">
      <c r="A127" t="s">
        <v>57</v>
      </c>
      <c r="E127" s="39" t="s">
        <v>1468</v>
      </c>
    </row>
    <row r="128" spans="1:16" ht="12.75">
      <c r="A128" t="s">
        <v>48</v>
      </c>
      <c s="34" t="s">
        <v>407</v>
      </c>
      <c s="34" t="s">
        <v>1488</v>
      </c>
      <c s="35" t="s">
        <v>5</v>
      </c>
      <c s="6" t="s">
        <v>1489</v>
      </c>
      <c s="36" t="s">
        <v>135</v>
      </c>
      <c s="37">
        <v>800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130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1485</v>
      </c>
    </row>
    <row r="131" spans="1:5" ht="89.25">
      <c r="A131" t="s">
        <v>57</v>
      </c>
      <c r="E131" s="39" t="s">
        <v>1490</v>
      </c>
    </row>
    <row r="132" spans="1:16" ht="12.75">
      <c r="A132" t="s">
        <v>48</v>
      </c>
      <c s="34" t="s">
        <v>413</v>
      </c>
      <c s="34" t="s">
        <v>1491</v>
      </c>
      <c s="35" t="s">
        <v>5</v>
      </c>
      <c s="6" t="s">
        <v>1492</v>
      </c>
      <c s="36" t="s">
        <v>212</v>
      </c>
      <c s="37">
        <v>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130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1493</v>
      </c>
    </row>
    <row r="135" spans="1:5" ht="114.75">
      <c r="A135" t="s">
        <v>57</v>
      </c>
      <c r="E135" s="39" t="s">
        <v>1494</v>
      </c>
    </row>
    <row r="136" spans="1:16" ht="12.75">
      <c r="A136" t="s">
        <v>48</v>
      </c>
      <c s="34" t="s">
        <v>419</v>
      </c>
      <c s="34" t="s">
        <v>1495</v>
      </c>
      <c s="35" t="s">
        <v>5</v>
      </c>
      <c s="6" t="s">
        <v>1496</v>
      </c>
      <c s="36" t="s">
        <v>135</v>
      </c>
      <c s="37">
        <v>2000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130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1497</v>
      </c>
    </row>
    <row r="139" spans="1:5" ht="102">
      <c r="A139" t="s">
        <v>57</v>
      </c>
      <c r="E139" s="39" t="s">
        <v>1498</v>
      </c>
    </row>
    <row r="140" spans="1:16" ht="12.75">
      <c r="A140" t="s">
        <v>48</v>
      </c>
      <c s="34" t="s">
        <v>425</v>
      </c>
      <c s="34" t="s">
        <v>1499</v>
      </c>
      <c s="35" t="s">
        <v>5</v>
      </c>
      <c s="6" t="s">
        <v>1500</v>
      </c>
      <c s="36" t="s">
        <v>212</v>
      </c>
      <c s="37">
        <v>8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130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1285</v>
      </c>
    </row>
    <row r="143" spans="1:5" ht="89.25">
      <c r="A143" t="s">
        <v>57</v>
      </c>
      <c r="E143" s="39" t="s">
        <v>1501</v>
      </c>
    </row>
    <row r="144" spans="1:16" ht="12.75">
      <c r="A144" t="s">
        <v>48</v>
      </c>
      <c s="34" t="s">
        <v>431</v>
      </c>
      <c s="34" t="s">
        <v>1502</v>
      </c>
      <c s="35" t="s">
        <v>5</v>
      </c>
      <c s="6" t="s">
        <v>1503</v>
      </c>
      <c s="36" t="s">
        <v>212</v>
      </c>
      <c s="37">
        <v>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130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1504</v>
      </c>
    </row>
    <row r="147" spans="1:5" ht="89.25">
      <c r="A147" t="s">
        <v>57</v>
      </c>
      <c r="E147" s="39" t="s">
        <v>1501</v>
      </c>
    </row>
    <row r="148" spans="1:16" ht="12.75">
      <c r="A148" t="s">
        <v>48</v>
      </c>
      <c s="34" t="s">
        <v>436</v>
      </c>
      <c s="34" t="s">
        <v>1505</v>
      </c>
      <c s="35" t="s">
        <v>5</v>
      </c>
      <c s="6" t="s">
        <v>1506</v>
      </c>
      <c s="36" t="s">
        <v>212</v>
      </c>
      <c s="37">
        <v>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130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1504</v>
      </c>
    </row>
    <row r="151" spans="1:5" ht="89.25">
      <c r="A151" t="s">
        <v>57</v>
      </c>
      <c r="E151" s="39" t="s">
        <v>1501</v>
      </c>
    </row>
    <row r="152" spans="1:16" ht="12.75">
      <c r="A152" t="s">
        <v>48</v>
      </c>
      <c s="34" t="s">
        <v>442</v>
      </c>
      <c s="34" t="s">
        <v>1507</v>
      </c>
      <c s="35" t="s">
        <v>5</v>
      </c>
      <c s="6" t="s">
        <v>1508</v>
      </c>
      <c s="36" t="s">
        <v>212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130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1509</v>
      </c>
    </row>
    <row r="155" spans="1:5" ht="114.75">
      <c r="A155" t="s">
        <v>57</v>
      </c>
      <c r="E155" s="39" t="s">
        <v>1494</v>
      </c>
    </row>
    <row r="156" spans="1:16" ht="12.75">
      <c r="A156" t="s">
        <v>48</v>
      </c>
      <c s="34" t="s">
        <v>446</v>
      </c>
      <c s="34" t="s">
        <v>1510</v>
      </c>
      <c s="35" t="s">
        <v>5</v>
      </c>
      <c s="6" t="s">
        <v>1511</v>
      </c>
      <c s="36" t="s">
        <v>212</v>
      </c>
      <c s="37">
        <v>2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130</v>
      </c>
      <c>
        <f>(M156*21)/100</f>
      </c>
      <c t="s">
        <v>26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1509</v>
      </c>
    </row>
    <row r="159" spans="1:5" ht="114.75">
      <c r="A159" t="s">
        <v>57</v>
      </c>
      <c r="E159" s="39" t="s">
        <v>1494</v>
      </c>
    </row>
    <row r="160" spans="1:16" ht="12.75">
      <c r="A160" t="s">
        <v>48</v>
      </c>
      <c s="34" t="s">
        <v>452</v>
      </c>
      <c s="34" t="s">
        <v>1512</v>
      </c>
      <c s="35" t="s">
        <v>5</v>
      </c>
      <c s="6" t="s">
        <v>1513</v>
      </c>
      <c s="36" t="s">
        <v>212</v>
      </c>
      <c s="37">
        <v>11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130</v>
      </c>
      <c>
        <f>(M160*21)/100</f>
      </c>
      <c t="s">
        <v>26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1514</v>
      </c>
    </row>
    <row r="163" spans="1:5" ht="114.75">
      <c r="A163" t="s">
        <v>57</v>
      </c>
      <c r="E163" s="39" t="s">
        <v>1494</v>
      </c>
    </row>
    <row r="164" spans="1:16" ht="12.75">
      <c r="A164" t="s">
        <v>48</v>
      </c>
      <c s="34" t="s">
        <v>457</v>
      </c>
      <c s="34" t="s">
        <v>1515</v>
      </c>
      <c s="35" t="s">
        <v>5</v>
      </c>
      <c s="6" t="s">
        <v>1516</v>
      </c>
      <c s="36" t="s">
        <v>212</v>
      </c>
      <c s="37">
        <v>15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130</v>
      </c>
      <c>
        <f>(M164*21)/100</f>
      </c>
      <c t="s">
        <v>26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1514</v>
      </c>
    </row>
    <row r="167" spans="1:5" ht="114.75">
      <c r="A167" t="s">
        <v>57</v>
      </c>
      <c r="E167" s="39" t="s">
        <v>1494</v>
      </c>
    </row>
    <row r="168" spans="1:16" ht="25.5">
      <c r="A168" t="s">
        <v>48</v>
      </c>
      <c s="34" t="s">
        <v>462</v>
      </c>
      <c s="34" t="s">
        <v>1517</v>
      </c>
      <c s="35" t="s">
        <v>5</v>
      </c>
      <c s="6" t="s">
        <v>1518</v>
      </c>
      <c s="36" t="s">
        <v>212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130</v>
      </c>
      <c>
        <f>(M168*21)/100</f>
      </c>
      <c t="s">
        <v>26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1514</v>
      </c>
    </row>
    <row r="171" spans="1:5" ht="114.75">
      <c r="A171" t="s">
        <v>57</v>
      </c>
      <c r="E171" s="39" t="s">
        <v>1494</v>
      </c>
    </row>
    <row r="172" spans="1:16" ht="12.75">
      <c r="A172" t="s">
        <v>48</v>
      </c>
      <c s="34" t="s">
        <v>469</v>
      </c>
      <c s="34" t="s">
        <v>1519</v>
      </c>
      <c s="35" t="s">
        <v>5</v>
      </c>
      <c s="6" t="s">
        <v>1520</v>
      </c>
      <c s="36" t="s">
        <v>212</v>
      </c>
      <c s="37">
        <v>11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130</v>
      </c>
      <c>
        <f>(M172*21)/100</f>
      </c>
      <c t="s">
        <v>26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1514</v>
      </c>
    </row>
    <row r="175" spans="1:5" ht="114.75">
      <c r="A175" t="s">
        <v>57</v>
      </c>
      <c r="E175" s="39" t="s">
        <v>1494</v>
      </c>
    </row>
    <row r="176" spans="1:16" ht="12.75">
      <c r="A176" t="s">
        <v>48</v>
      </c>
      <c s="34" t="s">
        <v>475</v>
      </c>
      <c s="34" t="s">
        <v>1521</v>
      </c>
      <c s="35" t="s">
        <v>5</v>
      </c>
      <c s="6" t="s">
        <v>1522</v>
      </c>
      <c s="36" t="s">
        <v>212</v>
      </c>
      <c s="37">
        <v>15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130</v>
      </c>
      <c>
        <f>(M176*21)/100</f>
      </c>
      <c t="s">
        <v>26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1514</v>
      </c>
    </row>
    <row r="179" spans="1:5" ht="114.75">
      <c r="A179" t="s">
        <v>57</v>
      </c>
      <c r="E179" s="39" t="s">
        <v>1494</v>
      </c>
    </row>
    <row r="180" spans="1:16" ht="12.75">
      <c r="A180" t="s">
        <v>48</v>
      </c>
      <c s="34" t="s">
        <v>480</v>
      </c>
      <c s="34" t="s">
        <v>1523</v>
      </c>
      <c s="35" t="s">
        <v>5</v>
      </c>
      <c s="6" t="s">
        <v>1524</v>
      </c>
      <c s="36" t="s">
        <v>212</v>
      </c>
      <c s="37">
        <v>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130</v>
      </c>
      <c>
        <f>(M180*21)/100</f>
      </c>
      <c t="s">
        <v>26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1514</v>
      </c>
    </row>
    <row r="183" spans="1:5" ht="114.75">
      <c r="A183" t="s">
        <v>57</v>
      </c>
      <c r="E183" s="39" t="s">
        <v>1494</v>
      </c>
    </row>
    <row r="184" spans="1:16" ht="12.75">
      <c r="A184" t="s">
        <v>48</v>
      </c>
      <c s="34" t="s">
        <v>485</v>
      </c>
      <c s="34" t="s">
        <v>1525</v>
      </c>
      <c s="35" t="s">
        <v>5</v>
      </c>
      <c s="6" t="s">
        <v>1526</v>
      </c>
      <c s="36" t="s">
        <v>212</v>
      </c>
      <c s="37">
        <v>10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130</v>
      </c>
      <c>
        <f>(M184*21)/100</f>
      </c>
      <c t="s">
        <v>26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1527</v>
      </c>
    </row>
    <row r="187" spans="1:5" ht="114.75">
      <c r="A187" t="s">
        <v>57</v>
      </c>
      <c r="E187" s="39" t="s">
        <v>1494</v>
      </c>
    </row>
    <row r="188" spans="1:16" ht="12.75">
      <c r="A188" t="s">
        <v>48</v>
      </c>
      <c s="34" t="s">
        <v>490</v>
      </c>
      <c s="34" t="s">
        <v>1528</v>
      </c>
      <c s="35" t="s">
        <v>5</v>
      </c>
      <c s="6" t="s">
        <v>1529</v>
      </c>
      <c s="36" t="s">
        <v>212</v>
      </c>
      <c s="37">
        <v>54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130</v>
      </c>
      <c>
        <f>(M188*21)/100</f>
      </c>
      <c t="s">
        <v>26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56</v>
      </c>
      <c r="E190" s="40" t="s">
        <v>1454</v>
      </c>
    </row>
    <row r="191" spans="1:5" ht="114.75">
      <c r="A191" t="s">
        <v>57</v>
      </c>
      <c r="E191" s="39" t="s">
        <v>1494</v>
      </c>
    </row>
    <row r="192" spans="1:16" ht="12.75">
      <c r="A192" t="s">
        <v>48</v>
      </c>
      <c s="34" t="s">
        <v>676</v>
      </c>
      <c s="34" t="s">
        <v>1530</v>
      </c>
      <c s="35" t="s">
        <v>5</v>
      </c>
      <c s="6" t="s">
        <v>1531</v>
      </c>
      <c s="36" t="s">
        <v>212</v>
      </c>
      <c s="37">
        <v>27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130</v>
      </c>
      <c>
        <f>(M192*21)/100</f>
      </c>
      <c t="s">
        <v>26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56</v>
      </c>
      <c r="E194" s="40" t="s">
        <v>1532</v>
      </c>
    </row>
    <row r="195" spans="1:5" ht="114.75">
      <c r="A195" t="s">
        <v>57</v>
      </c>
      <c r="E195" s="39" t="s">
        <v>1494</v>
      </c>
    </row>
    <row r="196" spans="1:16" ht="12.75">
      <c r="A196" t="s">
        <v>48</v>
      </c>
      <c s="34" t="s">
        <v>681</v>
      </c>
      <c s="34" t="s">
        <v>1533</v>
      </c>
      <c s="35" t="s">
        <v>5</v>
      </c>
      <c s="6" t="s">
        <v>1534</v>
      </c>
      <c s="36" t="s">
        <v>212</v>
      </c>
      <c s="37">
        <v>26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130</v>
      </c>
      <c>
        <f>(M196*21)/100</f>
      </c>
      <c t="s">
        <v>26</v>
      </c>
    </row>
    <row r="197" spans="1:5" ht="12.75">
      <c r="A197" s="35" t="s">
        <v>55</v>
      </c>
      <c r="E197" s="39" t="s">
        <v>5</v>
      </c>
    </row>
    <row r="198" spans="1:5" ht="12.75">
      <c r="A198" s="35" t="s">
        <v>56</v>
      </c>
      <c r="E198" s="40" t="s">
        <v>1532</v>
      </c>
    </row>
    <row r="199" spans="1:5" ht="114.75">
      <c r="A199" t="s">
        <v>57</v>
      </c>
      <c r="E199" s="39" t="s">
        <v>1494</v>
      </c>
    </row>
    <row r="200" spans="1:16" ht="25.5">
      <c r="A200" t="s">
        <v>48</v>
      </c>
      <c s="34" t="s">
        <v>1107</v>
      </c>
      <c s="34" t="s">
        <v>1535</v>
      </c>
      <c s="35" t="s">
        <v>5</v>
      </c>
      <c s="6" t="s">
        <v>1536</v>
      </c>
      <c s="36" t="s">
        <v>212</v>
      </c>
      <c s="37">
        <v>9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130</v>
      </c>
      <c>
        <f>(M200*21)/100</f>
      </c>
      <c t="s">
        <v>26</v>
      </c>
    </row>
    <row r="201" spans="1:5" ht="12.75">
      <c r="A201" s="35" t="s">
        <v>55</v>
      </c>
      <c r="E201" s="39" t="s">
        <v>5</v>
      </c>
    </row>
    <row r="202" spans="1:5" ht="12.75">
      <c r="A202" s="35" t="s">
        <v>56</v>
      </c>
      <c r="E202" s="40" t="s">
        <v>1537</v>
      </c>
    </row>
    <row r="203" spans="1:5" ht="89.25">
      <c r="A203" t="s">
        <v>57</v>
      </c>
      <c r="E203" s="39" t="s">
        <v>1538</v>
      </c>
    </row>
    <row r="204" spans="1:16" ht="12.75">
      <c r="A204" t="s">
        <v>48</v>
      </c>
      <c s="34" t="s">
        <v>1112</v>
      </c>
      <c s="34" t="s">
        <v>1539</v>
      </c>
      <c s="35" t="s">
        <v>5</v>
      </c>
      <c s="6" t="s">
        <v>1540</v>
      </c>
      <c s="36" t="s">
        <v>299</v>
      </c>
      <c s="37">
        <v>384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130</v>
      </c>
      <c>
        <f>(M204*21)/100</f>
      </c>
      <c t="s">
        <v>26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1420</v>
      </c>
    </row>
    <row r="207" spans="1:5" ht="89.25">
      <c r="A207" t="s">
        <v>57</v>
      </c>
      <c r="E207" s="39" t="s">
        <v>1541</v>
      </c>
    </row>
    <row r="208" spans="1:13" ht="12.75">
      <c r="A208" t="s">
        <v>45</v>
      </c>
      <c r="C208" s="31" t="s">
        <v>65</v>
      </c>
      <c r="E208" s="33" t="s">
        <v>1542</v>
      </c>
      <c r="J208" s="32">
        <f>0</f>
      </c>
      <c s="32">
        <f>0</f>
      </c>
      <c s="32">
        <f>0+L209+L213+L217+L221+L225+L229+L233+L237+L241+L245+L249</f>
      </c>
      <c s="32">
        <f>0+M209+M213+M217+M221+M225+M229+M233+M237+M241+M245+M249</f>
      </c>
    </row>
    <row r="209" spans="1:16" ht="12.75">
      <c r="A209" t="s">
        <v>48</v>
      </c>
      <c s="34" t="s">
        <v>1117</v>
      </c>
      <c s="34" t="s">
        <v>1543</v>
      </c>
      <c s="35" t="s">
        <v>5</v>
      </c>
      <c s="6" t="s">
        <v>1544</v>
      </c>
      <c s="36" t="s">
        <v>299</v>
      </c>
      <c s="37">
        <v>152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130</v>
      </c>
      <c>
        <f>(M209*21)/100</f>
      </c>
      <c t="s">
        <v>26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56</v>
      </c>
      <c r="E211" s="40" t="s">
        <v>1545</v>
      </c>
    </row>
    <row r="212" spans="1:5" ht="89.25">
      <c r="A212" t="s">
        <v>57</v>
      </c>
      <c r="E212" s="39" t="s">
        <v>1546</v>
      </c>
    </row>
    <row r="213" spans="1:16" ht="12.75">
      <c r="A213" t="s">
        <v>48</v>
      </c>
      <c s="34" t="s">
        <v>1122</v>
      </c>
      <c s="34" t="s">
        <v>1547</v>
      </c>
      <c s="35" t="s">
        <v>5</v>
      </c>
      <c s="6" t="s">
        <v>1548</v>
      </c>
      <c s="36" t="s">
        <v>129</v>
      </c>
      <c s="37">
        <v>50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130</v>
      </c>
      <c>
        <f>(M213*21)/100</f>
      </c>
      <c t="s">
        <v>26</v>
      </c>
    </row>
    <row r="214" spans="1:5" ht="12.75">
      <c r="A214" s="35" t="s">
        <v>55</v>
      </c>
      <c r="E214" s="39" t="s">
        <v>5</v>
      </c>
    </row>
    <row r="215" spans="1:5" ht="12.75">
      <c r="A215" s="35" t="s">
        <v>56</v>
      </c>
      <c r="E215" s="40" t="s">
        <v>1549</v>
      </c>
    </row>
    <row r="216" spans="1:5" ht="127.5">
      <c r="A216" t="s">
        <v>57</v>
      </c>
      <c r="E216" s="39" t="s">
        <v>1550</v>
      </c>
    </row>
    <row r="217" spans="1:16" ht="12.75">
      <c r="A217" t="s">
        <v>48</v>
      </c>
      <c s="34" t="s">
        <v>1126</v>
      </c>
      <c s="34" t="s">
        <v>1551</v>
      </c>
      <c s="35" t="s">
        <v>5</v>
      </c>
      <c s="6" t="s">
        <v>1552</v>
      </c>
      <c s="36" t="s">
        <v>212</v>
      </c>
      <c s="37">
        <v>4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130</v>
      </c>
      <c>
        <f>(M217*21)/100</f>
      </c>
      <c t="s">
        <v>26</v>
      </c>
    </row>
    <row r="218" spans="1:5" ht="12.75">
      <c r="A218" s="35" t="s">
        <v>55</v>
      </c>
      <c r="E218" s="39" t="s">
        <v>5</v>
      </c>
    </row>
    <row r="219" spans="1:5" ht="12.75">
      <c r="A219" s="35" t="s">
        <v>56</v>
      </c>
      <c r="E219" s="40" t="s">
        <v>1549</v>
      </c>
    </row>
    <row r="220" spans="1:5" ht="114.75">
      <c r="A220" t="s">
        <v>57</v>
      </c>
      <c r="E220" s="39" t="s">
        <v>1553</v>
      </c>
    </row>
    <row r="221" spans="1:16" ht="12.75">
      <c r="A221" t="s">
        <v>48</v>
      </c>
      <c s="34" t="s">
        <v>1130</v>
      </c>
      <c s="34" t="s">
        <v>1554</v>
      </c>
      <c s="35" t="s">
        <v>5</v>
      </c>
      <c s="6" t="s">
        <v>1555</v>
      </c>
      <c s="36" t="s">
        <v>212</v>
      </c>
      <c s="37">
        <v>20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130</v>
      </c>
      <c>
        <f>(M221*21)/100</f>
      </c>
      <c t="s">
        <v>26</v>
      </c>
    </row>
    <row r="222" spans="1:5" ht="12.75">
      <c r="A222" s="35" t="s">
        <v>55</v>
      </c>
      <c r="E222" s="39" t="s">
        <v>5</v>
      </c>
    </row>
    <row r="223" spans="1:5" ht="12.75">
      <c r="A223" s="35" t="s">
        <v>56</v>
      </c>
      <c r="E223" s="40" t="s">
        <v>1549</v>
      </c>
    </row>
    <row r="224" spans="1:5" ht="102">
      <c r="A224" t="s">
        <v>57</v>
      </c>
      <c r="E224" s="39" t="s">
        <v>1556</v>
      </c>
    </row>
    <row r="225" spans="1:16" ht="12.75">
      <c r="A225" t="s">
        <v>48</v>
      </c>
      <c s="34" t="s">
        <v>1131</v>
      </c>
      <c s="34" t="s">
        <v>1557</v>
      </c>
      <c s="35" t="s">
        <v>5</v>
      </c>
      <c s="6" t="s">
        <v>1558</v>
      </c>
      <c s="36" t="s">
        <v>212</v>
      </c>
      <c s="37">
        <v>8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130</v>
      </c>
      <c>
        <f>(M225*21)/100</f>
      </c>
      <c t="s">
        <v>26</v>
      </c>
    </row>
    <row r="226" spans="1:5" ht="12.75">
      <c r="A226" s="35" t="s">
        <v>55</v>
      </c>
      <c r="E226" s="39" t="s">
        <v>5</v>
      </c>
    </row>
    <row r="227" spans="1:5" ht="12.75">
      <c r="A227" s="35" t="s">
        <v>56</v>
      </c>
      <c r="E227" s="40" t="s">
        <v>1549</v>
      </c>
    </row>
    <row r="228" spans="1:5" ht="102">
      <c r="A228" t="s">
        <v>57</v>
      </c>
      <c r="E228" s="39" t="s">
        <v>1556</v>
      </c>
    </row>
    <row r="229" spans="1:16" ht="12.75">
      <c r="A229" t="s">
        <v>48</v>
      </c>
      <c s="34" t="s">
        <v>1135</v>
      </c>
      <c s="34" t="s">
        <v>1559</v>
      </c>
      <c s="35" t="s">
        <v>5</v>
      </c>
      <c s="6" t="s">
        <v>1560</v>
      </c>
      <c s="36" t="s">
        <v>212</v>
      </c>
      <c s="37">
        <v>24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130</v>
      </c>
      <c>
        <f>(M229*21)/100</f>
      </c>
      <c t="s">
        <v>26</v>
      </c>
    </row>
    <row r="230" spans="1:5" ht="12.75">
      <c r="A230" s="35" t="s">
        <v>55</v>
      </c>
      <c r="E230" s="39" t="s">
        <v>5</v>
      </c>
    </row>
    <row r="231" spans="1:5" ht="12.75">
      <c r="A231" s="35" t="s">
        <v>56</v>
      </c>
      <c r="E231" s="40" t="s">
        <v>1549</v>
      </c>
    </row>
    <row r="232" spans="1:5" ht="102">
      <c r="A232" t="s">
        <v>57</v>
      </c>
      <c r="E232" s="39" t="s">
        <v>1561</v>
      </c>
    </row>
    <row r="233" spans="1:16" ht="12.75">
      <c r="A233" t="s">
        <v>48</v>
      </c>
      <c s="34" t="s">
        <v>1136</v>
      </c>
      <c s="34" t="s">
        <v>1562</v>
      </c>
      <c s="35" t="s">
        <v>5</v>
      </c>
      <c s="6" t="s">
        <v>1563</v>
      </c>
      <c s="36" t="s">
        <v>212</v>
      </c>
      <c s="37">
        <v>2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130</v>
      </c>
      <c>
        <f>(M233*21)/100</f>
      </c>
      <c t="s">
        <v>26</v>
      </c>
    </row>
    <row r="234" spans="1:5" ht="12.75">
      <c r="A234" s="35" t="s">
        <v>55</v>
      </c>
      <c r="E234" s="39" t="s">
        <v>5</v>
      </c>
    </row>
    <row r="235" spans="1:5" ht="12.75">
      <c r="A235" s="35" t="s">
        <v>56</v>
      </c>
      <c r="E235" s="40" t="s">
        <v>1549</v>
      </c>
    </row>
    <row r="236" spans="1:5" ht="102">
      <c r="A236" t="s">
        <v>57</v>
      </c>
      <c r="E236" s="39" t="s">
        <v>1561</v>
      </c>
    </row>
    <row r="237" spans="1:16" ht="12.75">
      <c r="A237" t="s">
        <v>48</v>
      </c>
      <c s="34" t="s">
        <v>1140</v>
      </c>
      <c s="34" t="s">
        <v>1564</v>
      </c>
      <c s="35" t="s">
        <v>5</v>
      </c>
      <c s="6" t="s">
        <v>1565</v>
      </c>
      <c s="36" t="s">
        <v>212</v>
      </c>
      <c s="37">
        <v>8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130</v>
      </c>
      <c>
        <f>(M237*21)/100</f>
      </c>
      <c t="s">
        <v>26</v>
      </c>
    </row>
    <row r="238" spans="1:5" ht="12.75">
      <c r="A238" s="35" t="s">
        <v>55</v>
      </c>
      <c r="E238" s="39" t="s">
        <v>5</v>
      </c>
    </row>
    <row r="239" spans="1:5" ht="12.75">
      <c r="A239" s="35" t="s">
        <v>56</v>
      </c>
      <c r="E239" s="40" t="s">
        <v>1549</v>
      </c>
    </row>
    <row r="240" spans="1:5" ht="102">
      <c r="A240" t="s">
        <v>57</v>
      </c>
      <c r="E240" s="39" t="s">
        <v>1561</v>
      </c>
    </row>
    <row r="241" spans="1:16" ht="12.75">
      <c r="A241" t="s">
        <v>48</v>
      </c>
      <c s="34" t="s">
        <v>1145</v>
      </c>
      <c s="34" t="s">
        <v>1566</v>
      </c>
      <c s="35" t="s">
        <v>5</v>
      </c>
      <c s="6" t="s">
        <v>1567</v>
      </c>
      <c s="36" t="s">
        <v>212</v>
      </c>
      <c s="37">
        <v>246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130</v>
      </c>
      <c>
        <f>(M241*21)/100</f>
      </c>
      <c t="s">
        <v>26</v>
      </c>
    </row>
    <row r="242" spans="1:5" ht="12.75">
      <c r="A242" s="35" t="s">
        <v>55</v>
      </c>
      <c r="E242" s="39" t="s">
        <v>5</v>
      </c>
    </row>
    <row r="243" spans="1:5" ht="12.75">
      <c r="A243" s="35" t="s">
        <v>56</v>
      </c>
      <c r="E243" s="40" t="s">
        <v>1549</v>
      </c>
    </row>
    <row r="244" spans="1:5" ht="102">
      <c r="A244" t="s">
        <v>57</v>
      </c>
      <c r="E244" s="39" t="s">
        <v>1561</v>
      </c>
    </row>
    <row r="245" spans="1:16" ht="12.75">
      <c r="A245" t="s">
        <v>48</v>
      </c>
      <c s="34" t="s">
        <v>1147</v>
      </c>
      <c s="34" t="s">
        <v>1568</v>
      </c>
      <c s="35" t="s">
        <v>5</v>
      </c>
      <c s="6" t="s">
        <v>1569</v>
      </c>
      <c s="36" t="s">
        <v>212</v>
      </c>
      <c s="37">
        <v>10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130</v>
      </c>
      <c>
        <f>(M245*21)/100</f>
      </c>
      <c t="s">
        <v>26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56</v>
      </c>
      <c r="E247" s="40" t="s">
        <v>1549</v>
      </c>
    </row>
    <row r="248" spans="1:5" ht="102">
      <c r="A248" t="s">
        <v>57</v>
      </c>
      <c r="E248" s="39" t="s">
        <v>1561</v>
      </c>
    </row>
    <row r="249" spans="1:16" ht="12.75">
      <c r="A249" t="s">
        <v>48</v>
      </c>
      <c s="34" t="s">
        <v>1149</v>
      </c>
      <c s="34" t="s">
        <v>1570</v>
      </c>
      <c s="35" t="s">
        <v>5</v>
      </c>
      <c s="6" t="s">
        <v>1571</v>
      </c>
      <c s="36" t="s">
        <v>1572</v>
      </c>
      <c s="37">
        <v>6120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130</v>
      </c>
      <c>
        <f>(M249*21)/100</f>
      </c>
      <c t="s">
        <v>26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1549</v>
      </c>
    </row>
    <row r="252" spans="1:5" ht="127.5">
      <c r="A252" t="s">
        <v>57</v>
      </c>
      <c r="E252" s="39" t="s">
        <v>1573</v>
      </c>
    </row>
    <row r="253" spans="1:13" ht="12.75">
      <c r="A253" t="s">
        <v>45</v>
      </c>
      <c r="C253" s="31" t="s">
        <v>69</v>
      </c>
      <c r="E253" s="33" t="s">
        <v>1574</v>
      </c>
      <c r="J253" s="32">
        <f>0</f>
      </c>
      <c s="32">
        <f>0</f>
      </c>
      <c s="32">
        <f>0+L254+L258+L262+L266+L270+L274+L278</f>
      </c>
      <c s="32">
        <f>0+M254+M258+M262+M266+M270+M274+M278</f>
      </c>
    </row>
    <row r="254" spans="1:16" ht="12.75">
      <c r="A254" t="s">
        <v>48</v>
      </c>
      <c s="34" t="s">
        <v>1153</v>
      </c>
      <c s="34" t="s">
        <v>1575</v>
      </c>
      <c s="35" t="s">
        <v>5</v>
      </c>
      <c s="6" t="s">
        <v>1576</v>
      </c>
      <c s="36" t="s">
        <v>1577</v>
      </c>
      <c s="37">
        <v>0.8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130</v>
      </c>
      <c>
        <f>(M254*21)/100</f>
      </c>
      <c t="s">
        <v>26</v>
      </c>
    </row>
    <row r="255" spans="1:5" ht="12.75">
      <c r="A255" s="35" t="s">
        <v>55</v>
      </c>
      <c r="E255" s="39" t="s">
        <v>5</v>
      </c>
    </row>
    <row r="256" spans="1:5" ht="12.75">
      <c r="A256" s="35" t="s">
        <v>56</v>
      </c>
      <c r="E256" s="40" t="s">
        <v>1549</v>
      </c>
    </row>
    <row r="257" spans="1:5" ht="89.25">
      <c r="A257" t="s">
        <v>57</v>
      </c>
      <c r="E257" s="39" t="s">
        <v>1578</v>
      </c>
    </row>
    <row r="258" spans="1:16" ht="12.75">
      <c r="A258" t="s">
        <v>48</v>
      </c>
      <c s="34" t="s">
        <v>1155</v>
      </c>
      <c s="34" t="s">
        <v>1579</v>
      </c>
      <c s="35" t="s">
        <v>5</v>
      </c>
      <c s="6" t="s">
        <v>1580</v>
      </c>
      <c s="36" t="s">
        <v>212</v>
      </c>
      <c s="37">
        <v>2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130</v>
      </c>
      <c>
        <f>(M258*21)/100</f>
      </c>
      <c t="s">
        <v>26</v>
      </c>
    </row>
    <row r="259" spans="1:5" ht="12.75">
      <c r="A259" s="35" t="s">
        <v>55</v>
      </c>
      <c r="E259" s="39" t="s">
        <v>5</v>
      </c>
    </row>
    <row r="260" spans="1:5" ht="12.75">
      <c r="A260" s="35" t="s">
        <v>56</v>
      </c>
      <c r="E260" s="40" t="s">
        <v>1545</v>
      </c>
    </row>
    <row r="261" spans="1:5" ht="89.25">
      <c r="A261" t="s">
        <v>57</v>
      </c>
      <c r="E261" s="39" t="s">
        <v>1581</v>
      </c>
    </row>
    <row r="262" spans="1:16" ht="12.75">
      <c r="A262" t="s">
        <v>48</v>
      </c>
      <c s="34" t="s">
        <v>1160</v>
      </c>
      <c s="34" t="s">
        <v>1582</v>
      </c>
      <c s="35" t="s">
        <v>5</v>
      </c>
      <c s="6" t="s">
        <v>1583</v>
      </c>
      <c s="36" t="s">
        <v>212</v>
      </c>
      <c s="37">
        <v>37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130</v>
      </c>
      <c>
        <f>(M262*21)/100</f>
      </c>
      <c t="s">
        <v>26</v>
      </c>
    </row>
    <row r="263" spans="1:5" ht="12.75">
      <c r="A263" s="35" t="s">
        <v>55</v>
      </c>
      <c r="E263" s="39" t="s">
        <v>5</v>
      </c>
    </row>
    <row r="264" spans="1:5" ht="12.75">
      <c r="A264" s="35" t="s">
        <v>56</v>
      </c>
      <c r="E264" s="40" t="s">
        <v>1549</v>
      </c>
    </row>
    <row r="265" spans="1:5" ht="89.25">
      <c r="A265" t="s">
        <v>57</v>
      </c>
      <c r="E265" s="39" t="s">
        <v>1581</v>
      </c>
    </row>
    <row r="266" spans="1:16" ht="12.75">
      <c r="A266" t="s">
        <v>48</v>
      </c>
      <c s="34" t="s">
        <v>1165</v>
      </c>
      <c s="34" t="s">
        <v>1584</v>
      </c>
      <c s="35" t="s">
        <v>5</v>
      </c>
      <c s="6" t="s">
        <v>1585</v>
      </c>
      <c s="36" t="s">
        <v>212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130</v>
      </c>
      <c>
        <f>(M266*21)/100</f>
      </c>
      <c t="s">
        <v>26</v>
      </c>
    </row>
    <row r="267" spans="1:5" ht="12.75">
      <c r="A267" s="35" t="s">
        <v>55</v>
      </c>
      <c r="E267" s="39" t="s">
        <v>5</v>
      </c>
    </row>
    <row r="268" spans="1:5" ht="12.75">
      <c r="A268" s="35" t="s">
        <v>56</v>
      </c>
      <c r="E268" s="40" t="s">
        <v>1285</v>
      </c>
    </row>
    <row r="269" spans="1:5" ht="89.25">
      <c r="A269" t="s">
        <v>57</v>
      </c>
      <c r="E269" s="39" t="s">
        <v>1586</v>
      </c>
    </row>
    <row r="270" spans="1:16" ht="12.75">
      <c r="A270" t="s">
        <v>48</v>
      </c>
      <c s="34" t="s">
        <v>1170</v>
      </c>
      <c s="34" t="s">
        <v>1587</v>
      </c>
      <c s="35" t="s">
        <v>5</v>
      </c>
      <c s="6" t="s">
        <v>1588</v>
      </c>
      <c s="36" t="s">
        <v>212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130</v>
      </c>
      <c>
        <f>(M270*21)/100</f>
      </c>
      <c t="s">
        <v>26</v>
      </c>
    </row>
    <row r="271" spans="1:5" ht="12.75">
      <c r="A271" s="35" t="s">
        <v>55</v>
      </c>
      <c r="E271" s="39" t="s">
        <v>5</v>
      </c>
    </row>
    <row r="272" spans="1:5" ht="12.75">
      <c r="A272" s="35" t="s">
        <v>56</v>
      </c>
      <c r="E272" s="40" t="s">
        <v>1285</v>
      </c>
    </row>
    <row r="273" spans="1:5" ht="89.25">
      <c r="A273" t="s">
        <v>57</v>
      </c>
      <c r="E273" s="39" t="s">
        <v>1589</v>
      </c>
    </row>
    <row r="274" spans="1:16" ht="12.75">
      <c r="A274" t="s">
        <v>48</v>
      </c>
      <c s="34" t="s">
        <v>1172</v>
      </c>
      <c s="34" t="s">
        <v>1590</v>
      </c>
      <c s="35" t="s">
        <v>5</v>
      </c>
      <c s="6" t="s">
        <v>1591</v>
      </c>
      <c s="36" t="s">
        <v>212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130</v>
      </c>
      <c>
        <f>(M274*21)/100</f>
      </c>
      <c t="s">
        <v>26</v>
      </c>
    </row>
    <row r="275" spans="1:5" ht="12.75">
      <c r="A275" s="35" t="s">
        <v>55</v>
      </c>
      <c r="E275" s="39" t="s">
        <v>5</v>
      </c>
    </row>
    <row r="276" spans="1:5" ht="12.75">
      <c r="A276" s="35" t="s">
        <v>56</v>
      </c>
      <c r="E276" s="40" t="s">
        <v>1285</v>
      </c>
    </row>
    <row r="277" spans="1:5" ht="89.25">
      <c r="A277" t="s">
        <v>57</v>
      </c>
      <c r="E277" s="39" t="s">
        <v>1592</v>
      </c>
    </row>
    <row r="278" spans="1:16" ht="12.75">
      <c r="A278" t="s">
        <v>48</v>
      </c>
      <c s="34" t="s">
        <v>1176</v>
      </c>
      <c s="34" t="s">
        <v>1593</v>
      </c>
      <c s="35" t="s">
        <v>5</v>
      </c>
      <c s="6" t="s">
        <v>1594</v>
      </c>
      <c s="36" t="s">
        <v>299</v>
      </c>
      <c s="37">
        <v>40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130</v>
      </c>
      <c>
        <f>(M278*21)/100</f>
      </c>
      <c t="s">
        <v>26</v>
      </c>
    </row>
    <row r="279" spans="1:5" ht="12.75">
      <c r="A279" s="35" t="s">
        <v>55</v>
      </c>
      <c r="E279" s="39" t="s">
        <v>5</v>
      </c>
    </row>
    <row r="280" spans="1:5" ht="12.75">
      <c r="A280" s="35" t="s">
        <v>56</v>
      </c>
      <c r="E280" s="40" t="s">
        <v>1420</v>
      </c>
    </row>
    <row r="281" spans="1:5" ht="89.25">
      <c r="A281" t="s">
        <v>57</v>
      </c>
      <c r="E281" s="39" t="s">
        <v>1595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3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1392</v>
      </c>
      <c s="41">
        <f>Rekapitulace!C36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1392</v>
      </c>
      <c r="E4" s="26" t="s">
        <v>1393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COUNTIFS(L8:L342,"=0",A8:A342,"P")+COUNTIFS(L8:L342,"",A8:A342,"P")+SUM(Q8:Q342)</f>
      </c>
    </row>
    <row r="8" spans="1:13" ht="12.75">
      <c r="A8" t="s">
        <v>43</v>
      </c>
      <c r="C8" s="28" t="s">
        <v>1598</v>
      </c>
      <c r="E8" s="30" t="s">
        <v>1597</v>
      </c>
      <c r="J8" s="29">
        <f>0+J9+J34+J43+J156+J189+J218+J239+J280+J317</f>
      </c>
      <c s="29">
        <f>0+K9+K34+K43+K156+K189+K218+K239+K280+K317</f>
      </c>
      <c s="29">
        <f>0+L9+L34+L43+L156+L189+L218+L239+L280+L317</f>
      </c>
      <c s="29">
        <f>0+M9+M34+M43+M156+M189+M218+M239+M280+M317</f>
      </c>
    </row>
    <row r="9" spans="1:13" ht="12.75">
      <c r="A9" t="s">
        <v>45</v>
      </c>
      <c r="C9" s="31" t="s">
        <v>49</v>
      </c>
      <c r="E9" s="33" t="s">
        <v>1397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48</v>
      </c>
      <c s="34" t="s">
        <v>49</v>
      </c>
      <c s="34" t="s">
        <v>1398</v>
      </c>
      <c s="35" t="s">
        <v>5</v>
      </c>
      <c s="6" t="s">
        <v>1399</v>
      </c>
      <c s="36" t="s">
        <v>129</v>
      </c>
      <c s="37">
        <v>42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1599</v>
      </c>
    </row>
    <row r="13" spans="1:5" ht="216.75">
      <c r="A13" t="s">
        <v>57</v>
      </c>
      <c r="E13" s="39" t="s">
        <v>1401</v>
      </c>
    </row>
    <row r="14" spans="1:16" ht="25.5">
      <c r="A14" t="s">
        <v>48</v>
      </c>
      <c s="34" t="s">
        <v>26</v>
      </c>
      <c s="34" t="s">
        <v>1402</v>
      </c>
      <c s="35" t="s">
        <v>5</v>
      </c>
      <c s="6" t="s">
        <v>1403</v>
      </c>
      <c s="36" t="s">
        <v>262</v>
      </c>
      <c s="37">
        <v>420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1600</v>
      </c>
    </row>
    <row r="17" spans="1:5" ht="127.5">
      <c r="A17" t="s">
        <v>57</v>
      </c>
      <c r="E17" s="39" t="s">
        <v>1404</v>
      </c>
    </row>
    <row r="18" spans="1:16" ht="12.75">
      <c r="A18" t="s">
        <v>48</v>
      </c>
      <c s="34" t="s">
        <v>25</v>
      </c>
      <c s="34" t="s">
        <v>1412</v>
      </c>
      <c s="35" t="s">
        <v>5</v>
      </c>
      <c s="6" t="s">
        <v>1413</v>
      </c>
      <c s="36" t="s">
        <v>212</v>
      </c>
      <c s="37">
        <v>11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1407</v>
      </c>
    </row>
    <row r="21" spans="1:5" ht="76.5">
      <c r="A21" t="s">
        <v>57</v>
      </c>
      <c r="E21" s="39" t="s">
        <v>1414</v>
      </c>
    </row>
    <row r="22" spans="1:16" ht="12.75">
      <c r="A22" t="s">
        <v>48</v>
      </c>
      <c s="34" t="s">
        <v>65</v>
      </c>
      <c s="34" t="s">
        <v>1415</v>
      </c>
      <c s="35" t="s">
        <v>5</v>
      </c>
      <c s="6" t="s">
        <v>1416</v>
      </c>
      <c s="36" t="s">
        <v>212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130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1407</v>
      </c>
    </row>
    <row r="25" spans="1:5" ht="76.5">
      <c r="A25" t="s">
        <v>57</v>
      </c>
      <c r="E25" s="39" t="s">
        <v>1417</v>
      </c>
    </row>
    <row r="26" spans="1:16" ht="12.75">
      <c r="A26" t="s">
        <v>48</v>
      </c>
      <c s="34" t="s">
        <v>69</v>
      </c>
      <c s="34" t="s">
        <v>1418</v>
      </c>
      <c s="35" t="s">
        <v>5</v>
      </c>
      <c s="6" t="s">
        <v>1419</v>
      </c>
      <c s="36" t="s">
        <v>212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130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1420</v>
      </c>
    </row>
    <row r="29" spans="1:5" ht="114.75">
      <c r="A29" t="s">
        <v>57</v>
      </c>
      <c r="E29" s="39" t="s">
        <v>1421</v>
      </c>
    </row>
    <row r="30" spans="1:16" ht="25.5">
      <c r="A30" t="s">
        <v>48</v>
      </c>
      <c s="34" t="s">
        <v>73</v>
      </c>
      <c s="34" t="s">
        <v>1422</v>
      </c>
      <c s="35" t="s">
        <v>5</v>
      </c>
      <c s="6" t="s">
        <v>1423</v>
      </c>
      <c s="36" t="s">
        <v>299</v>
      </c>
      <c s="37">
        <v>50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130</v>
      </c>
      <c>
        <f>(M30*21)/100</f>
      </c>
      <c t="s">
        <v>26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1420</v>
      </c>
    </row>
    <row r="33" spans="1:5" ht="89.25">
      <c r="A33" t="s">
        <v>57</v>
      </c>
      <c r="E33" s="39" t="s">
        <v>1424</v>
      </c>
    </row>
    <row r="34" spans="1:13" ht="12.75">
      <c r="A34" t="s">
        <v>45</v>
      </c>
      <c r="C34" s="31" t="s">
        <v>26</v>
      </c>
      <c r="E34" s="33" t="s">
        <v>1425</v>
      </c>
      <c r="J34" s="32">
        <f>0</f>
      </c>
      <c s="32">
        <f>0</f>
      </c>
      <c s="32">
        <f>0+L35+L39</f>
      </c>
      <c s="32">
        <f>0+M35+M39</f>
      </c>
    </row>
    <row r="35" spans="1:16" ht="25.5">
      <c r="A35" t="s">
        <v>48</v>
      </c>
      <c s="34" t="s">
        <v>77</v>
      </c>
      <c s="34" t="s">
        <v>1601</v>
      </c>
      <c s="35" t="s">
        <v>5</v>
      </c>
      <c s="6" t="s">
        <v>1602</v>
      </c>
      <c s="36" t="s">
        <v>212</v>
      </c>
      <c s="37">
        <v>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1428</v>
      </c>
    </row>
    <row r="38" spans="1:5" ht="102">
      <c r="A38" t="s">
        <v>57</v>
      </c>
      <c r="E38" s="39" t="s">
        <v>1429</v>
      </c>
    </row>
    <row r="39" spans="1:16" ht="25.5">
      <c r="A39" t="s">
        <v>48</v>
      </c>
      <c s="34" t="s">
        <v>81</v>
      </c>
      <c s="34" t="s">
        <v>1448</v>
      </c>
      <c s="35" t="s">
        <v>5</v>
      </c>
      <c s="6" t="s">
        <v>1449</v>
      </c>
      <c s="36" t="s">
        <v>299</v>
      </c>
      <c s="37">
        <v>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1420</v>
      </c>
    </row>
    <row r="42" spans="1:5" ht="102">
      <c r="A42" t="s">
        <v>57</v>
      </c>
      <c r="E42" s="39" t="s">
        <v>1450</v>
      </c>
    </row>
    <row r="43" spans="1:13" ht="12.75">
      <c r="A43" t="s">
        <v>45</v>
      </c>
      <c r="C43" s="31" t="s">
        <v>25</v>
      </c>
      <c r="E43" s="33" t="s">
        <v>1451</v>
      </c>
      <c r="J43" s="32">
        <f>0</f>
      </c>
      <c s="32">
        <f>0</f>
      </c>
      <c s="32">
        <f>0+L44+L48+L52+L56+L60+L64+L68+L72+L76+L80+L84+L88+L92+L96+L100+L104+L108+L112+L116+L120+L124+L128+L132+L136+L140+L144+L148+L152</f>
      </c>
      <c s="32">
        <f>0+M44+M48+M52+M56+M60+M64+M68+M72+M76+M80+M84+M88+M92+M96+M100+M104+M108+M112+M116+M120+M124+M128+M132+M136+M140+M144+M148+M152</f>
      </c>
    </row>
    <row r="44" spans="1:16" ht="12.75">
      <c r="A44" t="s">
        <v>48</v>
      </c>
      <c s="34" t="s">
        <v>85</v>
      </c>
      <c s="34" t="s">
        <v>1456</v>
      </c>
      <c s="35" t="s">
        <v>5</v>
      </c>
      <c s="6" t="s">
        <v>1457</v>
      </c>
      <c s="36" t="s">
        <v>212</v>
      </c>
      <c s="37">
        <v>11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130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1454</v>
      </c>
    </row>
    <row r="47" spans="1:5" ht="89.25">
      <c r="A47" t="s">
        <v>57</v>
      </c>
      <c r="E47" s="39" t="s">
        <v>1455</v>
      </c>
    </row>
    <row r="48" spans="1:16" ht="12.75">
      <c r="A48" t="s">
        <v>48</v>
      </c>
      <c s="34" t="s">
        <v>89</v>
      </c>
      <c s="34" t="s">
        <v>1458</v>
      </c>
      <c s="35" t="s">
        <v>5</v>
      </c>
      <c s="6" t="s">
        <v>1459</v>
      </c>
      <c s="36" t="s">
        <v>212</v>
      </c>
      <c s="37">
        <v>11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130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1460</v>
      </c>
    </row>
    <row r="51" spans="1:5" ht="89.25">
      <c r="A51" t="s">
        <v>57</v>
      </c>
      <c r="E51" s="39" t="s">
        <v>1461</v>
      </c>
    </row>
    <row r="52" spans="1:16" ht="12.75">
      <c r="A52" t="s">
        <v>48</v>
      </c>
      <c s="34" t="s">
        <v>93</v>
      </c>
      <c s="34" t="s">
        <v>1462</v>
      </c>
      <c s="35" t="s">
        <v>5</v>
      </c>
      <c s="6" t="s">
        <v>1463</v>
      </c>
      <c s="36" t="s">
        <v>212</v>
      </c>
      <c s="37">
        <v>22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130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1285</v>
      </c>
    </row>
    <row r="55" spans="1:5" ht="89.25">
      <c r="A55" t="s">
        <v>57</v>
      </c>
      <c r="E55" s="39" t="s">
        <v>1464</v>
      </c>
    </row>
    <row r="56" spans="1:16" ht="12.75">
      <c r="A56" t="s">
        <v>48</v>
      </c>
      <c s="34" t="s">
        <v>97</v>
      </c>
      <c s="34" t="s">
        <v>1469</v>
      </c>
      <c s="35" t="s">
        <v>5</v>
      </c>
      <c s="6" t="s">
        <v>1470</v>
      </c>
      <c s="36" t="s">
        <v>212</v>
      </c>
      <c s="37">
        <v>90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130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1460</v>
      </c>
    </row>
    <row r="59" spans="1:5" ht="102">
      <c r="A59" t="s">
        <v>57</v>
      </c>
      <c r="E59" s="39" t="s">
        <v>1468</v>
      </c>
    </row>
    <row r="60" spans="1:16" ht="12.75">
      <c r="A60" t="s">
        <v>48</v>
      </c>
      <c s="34" t="s">
        <v>102</v>
      </c>
      <c s="34" t="s">
        <v>1481</v>
      </c>
      <c s="35" t="s">
        <v>5</v>
      </c>
      <c s="6" t="s">
        <v>1482</v>
      </c>
      <c s="36" t="s">
        <v>212</v>
      </c>
      <c s="37">
        <v>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130</v>
      </c>
      <c>
        <f>(M60*21)/100</f>
      </c>
      <c t="s">
        <v>26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1478</v>
      </c>
    </row>
    <row r="63" spans="1:5" ht="102">
      <c r="A63" t="s">
        <v>57</v>
      </c>
      <c r="E63" s="39" t="s">
        <v>1468</v>
      </c>
    </row>
    <row r="64" spans="1:16" ht="12.75">
      <c r="A64" t="s">
        <v>48</v>
      </c>
      <c s="34" t="s">
        <v>216</v>
      </c>
      <c s="34" t="s">
        <v>1483</v>
      </c>
      <c s="35" t="s">
        <v>5</v>
      </c>
      <c s="6" t="s">
        <v>1484</v>
      </c>
      <c s="36" t="s">
        <v>212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130</v>
      </c>
      <c>
        <f>(M64*21)/100</f>
      </c>
      <c t="s">
        <v>26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1485</v>
      </c>
    </row>
    <row r="67" spans="1:5" ht="102">
      <c r="A67" t="s">
        <v>57</v>
      </c>
      <c r="E67" s="39" t="s">
        <v>1468</v>
      </c>
    </row>
    <row r="68" spans="1:16" ht="12.75">
      <c r="A68" t="s">
        <v>48</v>
      </c>
      <c s="34" t="s">
        <v>222</v>
      </c>
      <c s="34" t="s">
        <v>1486</v>
      </c>
      <c s="35" t="s">
        <v>5</v>
      </c>
      <c s="6" t="s">
        <v>1487</v>
      </c>
      <c s="36" t="s">
        <v>212</v>
      </c>
      <c s="37">
        <v>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130</v>
      </c>
      <c>
        <f>(M68*21)/100</f>
      </c>
      <c t="s">
        <v>26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1485</v>
      </c>
    </row>
    <row r="71" spans="1:5" ht="102">
      <c r="A71" t="s">
        <v>57</v>
      </c>
      <c r="E71" s="39" t="s">
        <v>1468</v>
      </c>
    </row>
    <row r="72" spans="1:16" ht="12.75">
      <c r="A72" t="s">
        <v>48</v>
      </c>
      <c s="34" t="s">
        <v>227</v>
      </c>
      <c s="34" t="s">
        <v>1488</v>
      </c>
      <c s="35" t="s">
        <v>5</v>
      </c>
      <c s="6" t="s">
        <v>1489</v>
      </c>
      <c s="36" t="s">
        <v>135</v>
      </c>
      <c s="37">
        <v>220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130</v>
      </c>
      <c>
        <f>(M72*21)/100</f>
      </c>
      <c t="s">
        <v>26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1485</v>
      </c>
    </row>
    <row r="75" spans="1:5" ht="89.25">
      <c r="A75" t="s">
        <v>57</v>
      </c>
      <c r="E75" s="39" t="s">
        <v>1490</v>
      </c>
    </row>
    <row r="76" spans="1:16" ht="12.75">
      <c r="A76" t="s">
        <v>48</v>
      </c>
      <c s="34" t="s">
        <v>232</v>
      </c>
      <c s="34" t="s">
        <v>1495</v>
      </c>
      <c s="35" t="s">
        <v>5</v>
      </c>
      <c s="6" t="s">
        <v>1496</v>
      </c>
      <c s="36" t="s">
        <v>135</v>
      </c>
      <c s="37">
        <v>1650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130</v>
      </c>
      <c>
        <f>(M76*21)/100</f>
      </c>
      <c t="s">
        <v>26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1497</v>
      </c>
    </row>
    <row r="79" spans="1:5" ht="102">
      <c r="A79" t="s">
        <v>57</v>
      </c>
      <c r="E79" s="39" t="s">
        <v>1498</v>
      </c>
    </row>
    <row r="80" spans="1:16" ht="12.75">
      <c r="A80" t="s">
        <v>48</v>
      </c>
      <c s="34" t="s">
        <v>238</v>
      </c>
      <c s="34" t="s">
        <v>1603</v>
      </c>
      <c s="35" t="s">
        <v>5</v>
      </c>
      <c s="6" t="s">
        <v>1604</v>
      </c>
      <c s="36" t="s">
        <v>135</v>
      </c>
      <c s="37">
        <v>740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130</v>
      </c>
      <c>
        <f>(M80*21)/100</f>
      </c>
      <c t="s">
        <v>26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1605</v>
      </c>
    </row>
    <row r="83" spans="1:5" ht="89.25">
      <c r="A83" t="s">
        <v>57</v>
      </c>
      <c r="E83" s="39" t="s">
        <v>1606</v>
      </c>
    </row>
    <row r="84" spans="1:16" ht="12.75">
      <c r="A84" t="s">
        <v>48</v>
      </c>
      <c s="34" t="s">
        <v>244</v>
      </c>
      <c s="34" t="s">
        <v>1499</v>
      </c>
      <c s="35" t="s">
        <v>5</v>
      </c>
      <c s="6" t="s">
        <v>1500</v>
      </c>
      <c s="36" t="s">
        <v>212</v>
      </c>
      <c s="37">
        <v>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130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1285</v>
      </c>
    </row>
    <row r="87" spans="1:5" ht="89.25">
      <c r="A87" t="s">
        <v>57</v>
      </c>
      <c r="E87" s="39" t="s">
        <v>1501</v>
      </c>
    </row>
    <row r="88" spans="1:16" ht="12.75">
      <c r="A88" t="s">
        <v>48</v>
      </c>
      <c s="34" t="s">
        <v>249</v>
      </c>
      <c s="34" t="s">
        <v>1502</v>
      </c>
      <c s="35" t="s">
        <v>5</v>
      </c>
      <c s="6" t="s">
        <v>1503</v>
      </c>
      <c s="36" t="s">
        <v>212</v>
      </c>
      <c s="37">
        <v>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130</v>
      </c>
      <c>
        <f>(M88*21)/100</f>
      </c>
      <c t="s">
        <v>26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1504</v>
      </c>
    </row>
    <row r="91" spans="1:5" ht="89.25">
      <c r="A91" t="s">
        <v>57</v>
      </c>
      <c r="E91" s="39" t="s">
        <v>1501</v>
      </c>
    </row>
    <row r="92" spans="1:16" ht="12.75">
      <c r="A92" t="s">
        <v>48</v>
      </c>
      <c s="34" t="s">
        <v>254</v>
      </c>
      <c s="34" t="s">
        <v>1505</v>
      </c>
      <c s="35" t="s">
        <v>5</v>
      </c>
      <c s="6" t="s">
        <v>1506</v>
      </c>
      <c s="36" t="s">
        <v>212</v>
      </c>
      <c s="37">
        <v>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130</v>
      </c>
      <c>
        <f>(M92*21)/100</f>
      </c>
      <c t="s">
        <v>26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1504</v>
      </c>
    </row>
    <row r="95" spans="1:5" ht="89.25">
      <c r="A95" t="s">
        <v>57</v>
      </c>
      <c r="E95" s="39" t="s">
        <v>1501</v>
      </c>
    </row>
    <row r="96" spans="1:16" ht="12.75">
      <c r="A96" t="s">
        <v>48</v>
      </c>
      <c s="34" t="s">
        <v>259</v>
      </c>
      <c s="34" t="s">
        <v>1607</v>
      </c>
      <c s="35" t="s">
        <v>5</v>
      </c>
      <c s="6" t="s">
        <v>1608</v>
      </c>
      <c s="36" t="s">
        <v>212</v>
      </c>
      <c s="37">
        <v>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130</v>
      </c>
      <c>
        <f>(M96*21)/100</f>
      </c>
      <c t="s">
        <v>26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1609</v>
      </c>
    </row>
    <row r="99" spans="1:5" ht="114.75">
      <c r="A99" t="s">
        <v>57</v>
      </c>
      <c r="E99" s="39" t="s">
        <v>1494</v>
      </c>
    </row>
    <row r="100" spans="1:16" ht="25.5">
      <c r="A100" t="s">
        <v>48</v>
      </c>
      <c s="34" t="s">
        <v>265</v>
      </c>
      <c s="34" t="s">
        <v>1610</v>
      </c>
      <c s="35" t="s">
        <v>5</v>
      </c>
      <c s="6" t="s">
        <v>1611</v>
      </c>
      <c s="36" t="s">
        <v>212</v>
      </c>
      <c s="37">
        <v>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130</v>
      </c>
      <c>
        <f>(M100*21)/100</f>
      </c>
      <c t="s">
        <v>26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1612</v>
      </c>
    </row>
    <row r="103" spans="1:5" ht="114.75">
      <c r="A103" t="s">
        <v>57</v>
      </c>
      <c r="E103" s="39" t="s">
        <v>1494</v>
      </c>
    </row>
    <row r="104" spans="1:16" ht="25.5">
      <c r="A104" t="s">
        <v>48</v>
      </c>
      <c s="34" t="s">
        <v>270</v>
      </c>
      <c s="34" t="s">
        <v>1613</v>
      </c>
      <c s="35" t="s">
        <v>5</v>
      </c>
      <c s="6" t="s">
        <v>1614</v>
      </c>
      <c s="36" t="s">
        <v>212</v>
      </c>
      <c s="37">
        <v>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130</v>
      </c>
      <c>
        <f>(M104*21)/100</f>
      </c>
      <c t="s">
        <v>26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1612</v>
      </c>
    </row>
    <row r="107" spans="1:5" ht="114.75">
      <c r="A107" t="s">
        <v>57</v>
      </c>
      <c r="E107" s="39" t="s">
        <v>1494</v>
      </c>
    </row>
    <row r="108" spans="1:16" ht="12.75">
      <c r="A108" t="s">
        <v>48</v>
      </c>
      <c s="34" t="s">
        <v>381</v>
      </c>
      <c s="34" t="s">
        <v>1615</v>
      </c>
      <c s="35" t="s">
        <v>5</v>
      </c>
      <c s="6" t="s">
        <v>1616</v>
      </c>
      <c s="36" t="s">
        <v>212</v>
      </c>
      <c s="37">
        <v>24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130</v>
      </c>
      <c>
        <f>(M108*21)/100</f>
      </c>
      <c t="s">
        <v>26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1612</v>
      </c>
    </row>
    <row r="111" spans="1:5" ht="114.75">
      <c r="A111" t="s">
        <v>57</v>
      </c>
      <c r="E111" s="39" t="s">
        <v>1494</v>
      </c>
    </row>
    <row r="112" spans="1:16" ht="12.75">
      <c r="A112" t="s">
        <v>48</v>
      </c>
      <c s="34" t="s">
        <v>387</v>
      </c>
      <c s="34" t="s">
        <v>1617</v>
      </c>
      <c s="35" t="s">
        <v>5</v>
      </c>
      <c s="6" t="s">
        <v>1618</v>
      </c>
      <c s="36" t="s">
        <v>212</v>
      </c>
      <c s="37">
        <v>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130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1619</v>
      </c>
    </row>
    <row r="115" spans="1:5" ht="114.75">
      <c r="A115" t="s">
        <v>57</v>
      </c>
      <c r="E115" s="39" t="s">
        <v>1494</v>
      </c>
    </row>
    <row r="116" spans="1:16" ht="12.75">
      <c r="A116" t="s">
        <v>48</v>
      </c>
      <c s="34" t="s">
        <v>391</v>
      </c>
      <c s="34" t="s">
        <v>1620</v>
      </c>
      <c s="35" t="s">
        <v>5</v>
      </c>
      <c s="6" t="s">
        <v>1621</v>
      </c>
      <c s="36" t="s">
        <v>212</v>
      </c>
      <c s="37">
        <v>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130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1619</v>
      </c>
    </row>
    <row r="119" spans="1:5" ht="114.75">
      <c r="A119" t="s">
        <v>57</v>
      </c>
      <c r="E119" s="39" t="s">
        <v>1494</v>
      </c>
    </row>
    <row r="120" spans="1:16" ht="12.75">
      <c r="A120" t="s">
        <v>48</v>
      </c>
      <c s="34" t="s">
        <v>396</v>
      </c>
      <c s="34" t="s">
        <v>1528</v>
      </c>
      <c s="35" t="s">
        <v>5</v>
      </c>
      <c s="6" t="s">
        <v>1529</v>
      </c>
      <c s="36" t="s">
        <v>212</v>
      </c>
      <c s="37">
        <v>22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130</v>
      </c>
      <c>
        <f>(M120*21)/100</f>
      </c>
      <c t="s">
        <v>26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1454</v>
      </c>
    </row>
    <row r="123" spans="1:5" ht="114.75">
      <c r="A123" t="s">
        <v>57</v>
      </c>
      <c r="E123" s="39" t="s">
        <v>1494</v>
      </c>
    </row>
    <row r="124" spans="1:16" ht="12.75">
      <c r="A124" t="s">
        <v>48</v>
      </c>
      <c s="34" t="s">
        <v>401</v>
      </c>
      <c s="34" t="s">
        <v>1622</v>
      </c>
      <c s="35" t="s">
        <v>5</v>
      </c>
      <c s="6" t="s">
        <v>1623</v>
      </c>
      <c s="36" t="s">
        <v>212</v>
      </c>
      <c s="37">
        <v>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130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1509</v>
      </c>
    </row>
    <row r="127" spans="1:5" ht="114.75">
      <c r="A127" t="s">
        <v>57</v>
      </c>
      <c r="E127" s="39" t="s">
        <v>1494</v>
      </c>
    </row>
    <row r="128" spans="1:16" ht="25.5">
      <c r="A128" t="s">
        <v>48</v>
      </c>
      <c s="34" t="s">
        <v>407</v>
      </c>
      <c s="34" t="s">
        <v>1624</v>
      </c>
      <c s="35" t="s">
        <v>5</v>
      </c>
      <c s="6" t="s">
        <v>1625</v>
      </c>
      <c s="36" t="s">
        <v>212</v>
      </c>
      <c s="37">
        <v>4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130</v>
      </c>
      <c>
        <f>(M128*21)/100</f>
      </c>
      <c t="s">
        <v>26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1509</v>
      </c>
    </row>
    <row r="131" spans="1:5" ht="102">
      <c r="A131" t="s">
        <v>57</v>
      </c>
      <c r="E131" s="39" t="s">
        <v>1626</v>
      </c>
    </row>
    <row r="132" spans="1:16" ht="25.5">
      <c r="A132" t="s">
        <v>48</v>
      </c>
      <c s="34" t="s">
        <v>413</v>
      </c>
      <c s="34" t="s">
        <v>1627</v>
      </c>
      <c s="35" t="s">
        <v>5</v>
      </c>
      <c s="6" t="s">
        <v>621</v>
      </c>
      <c s="36" t="s">
        <v>212</v>
      </c>
      <c s="37">
        <v>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130</v>
      </c>
      <c>
        <f>(M132*21)/100</f>
      </c>
      <c t="s">
        <v>26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1509</v>
      </c>
    </row>
    <row r="135" spans="1:5" ht="114.75">
      <c r="A135" t="s">
        <v>57</v>
      </c>
      <c r="E135" s="39" t="s">
        <v>1494</v>
      </c>
    </row>
    <row r="136" spans="1:16" ht="12.75">
      <c r="A136" t="s">
        <v>48</v>
      </c>
      <c s="34" t="s">
        <v>419</v>
      </c>
      <c s="34" t="s">
        <v>1628</v>
      </c>
      <c s="35" t="s">
        <v>5</v>
      </c>
      <c s="6" t="s">
        <v>1629</v>
      </c>
      <c s="36" t="s">
        <v>212</v>
      </c>
      <c s="37">
        <v>12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130</v>
      </c>
      <c>
        <f>(M136*21)/100</f>
      </c>
      <c t="s">
        <v>26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1532</v>
      </c>
    </row>
    <row r="139" spans="1:5" ht="114.75">
      <c r="A139" t="s">
        <v>57</v>
      </c>
      <c r="E139" s="39" t="s">
        <v>1494</v>
      </c>
    </row>
    <row r="140" spans="1:16" ht="12.75">
      <c r="A140" t="s">
        <v>48</v>
      </c>
      <c s="34" t="s">
        <v>425</v>
      </c>
      <c s="34" t="s">
        <v>1530</v>
      </c>
      <c s="35" t="s">
        <v>5</v>
      </c>
      <c s="6" t="s">
        <v>1531</v>
      </c>
      <c s="36" t="s">
        <v>212</v>
      </c>
      <c s="37">
        <v>12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130</v>
      </c>
      <c>
        <f>(M140*21)/100</f>
      </c>
      <c t="s">
        <v>26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1532</v>
      </c>
    </row>
    <row r="143" spans="1:5" ht="114.75">
      <c r="A143" t="s">
        <v>57</v>
      </c>
      <c r="E143" s="39" t="s">
        <v>1494</v>
      </c>
    </row>
    <row r="144" spans="1:16" ht="12.75">
      <c r="A144" t="s">
        <v>48</v>
      </c>
      <c s="34" t="s">
        <v>431</v>
      </c>
      <c s="34" t="s">
        <v>1533</v>
      </c>
      <c s="35" t="s">
        <v>5</v>
      </c>
      <c s="6" t="s">
        <v>1534</v>
      </c>
      <c s="36" t="s">
        <v>212</v>
      </c>
      <c s="37">
        <v>15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130</v>
      </c>
      <c>
        <f>(M144*21)/100</f>
      </c>
      <c t="s">
        <v>26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1532</v>
      </c>
    </row>
    <row r="147" spans="1:5" ht="114.75">
      <c r="A147" t="s">
        <v>57</v>
      </c>
      <c r="E147" s="39" t="s">
        <v>1494</v>
      </c>
    </row>
    <row r="148" spans="1:16" ht="25.5">
      <c r="A148" t="s">
        <v>48</v>
      </c>
      <c s="34" t="s">
        <v>436</v>
      </c>
      <c s="34" t="s">
        <v>1630</v>
      </c>
      <c s="35" t="s">
        <v>5</v>
      </c>
      <c s="6" t="s">
        <v>1631</v>
      </c>
      <c s="36" t="s">
        <v>212</v>
      </c>
      <c s="37">
        <v>7.4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130</v>
      </c>
      <c>
        <f>(M148*21)/100</f>
      </c>
      <c t="s">
        <v>26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1549</v>
      </c>
    </row>
    <row r="151" spans="1:5" ht="76.5">
      <c r="A151" t="s">
        <v>57</v>
      </c>
      <c r="E151" s="39" t="s">
        <v>1632</v>
      </c>
    </row>
    <row r="152" spans="1:16" ht="12.75">
      <c r="A152" t="s">
        <v>48</v>
      </c>
      <c s="34" t="s">
        <v>442</v>
      </c>
      <c s="34" t="s">
        <v>1539</v>
      </c>
      <c s="35" t="s">
        <v>5</v>
      </c>
      <c s="6" t="s">
        <v>1540</v>
      </c>
      <c s="36" t="s">
        <v>299</v>
      </c>
      <c s="37">
        <v>42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130</v>
      </c>
      <c>
        <f>(M152*21)/100</f>
      </c>
      <c t="s">
        <v>26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1420</v>
      </c>
    </row>
    <row r="155" spans="1:5" ht="89.25">
      <c r="A155" t="s">
        <v>57</v>
      </c>
      <c r="E155" s="39" t="s">
        <v>1541</v>
      </c>
    </row>
    <row r="156" spans="1:13" ht="12.75">
      <c r="A156" t="s">
        <v>45</v>
      </c>
      <c r="C156" s="31" t="s">
        <v>65</v>
      </c>
      <c r="E156" s="33" t="s">
        <v>1542</v>
      </c>
      <c r="J156" s="32">
        <f>0</f>
      </c>
      <c s="32">
        <f>0</f>
      </c>
      <c s="32">
        <f>0+L157+L161+L165+L169+L173+L177+L181+L185</f>
      </c>
      <c s="32">
        <f>0+M157+M161+M165+M169+M173+M177+M181+M185</f>
      </c>
    </row>
    <row r="157" spans="1:16" ht="12.75">
      <c r="A157" t="s">
        <v>48</v>
      </c>
      <c s="34" t="s">
        <v>446</v>
      </c>
      <c s="34" t="s">
        <v>1543</v>
      </c>
      <c s="35" t="s">
        <v>5</v>
      </c>
      <c s="6" t="s">
        <v>1544</v>
      </c>
      <c s="36" t="s">
        <v>299</v>
      </c>
      <c s="37">
        <v>24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130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1545</v>
      </c>
    </row>
    <row r="160" spans="1:5" ht="89.25">
      <c r="A160" t="s">
        <v>57</v>
      </c>
      <c r="E160" s="39" t="s">
        <v>1546</v>
      </c>
    </row>
    <row r="161" spans="1:16" ht="12.75">
      <c r="A161" t="s">
        <v>48</v>
      </c>
      <c s="34" t="s">
        <v>452</v>
      </c>
      <c s="34" t="s">
        <v>1547</v>
      </c>
      <c s="35" t="s">
        <v>5</v>
      </c>
      <c s="6" t="s">
        <v>1548</v>
      </c>
      <c s="36" t="s">
        <v>129</v>
      </c>
      <c s="37">
        <v>25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130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1549</v>
      </c>
    </row>
    <row r="164" spans="1:5" ht="127.5">
      <c r="A164" t="s">
        <v>57</v>
      </c>
      <c r="E164" s="39" t="s">
        <v>1550</v>
      </c>
    </row>
    <row r="165" spans="1:16" ht="12.75">
      <c r="A165" t="s">
        <v>48</v>
      </c>
      <c s="34" t="s">
        <v>457</v>
      </c>
      <c s="34" t="s">
        <v>1551</v>
      </c>
      <c s="35" t="s">
        <v>5</v>
      </c>
      <c s="6" t="s">
        <v>1552</v>
      </c>
      <c s="36" t="s">
        <v>212</v>
      </c>
      <c s="37">
        <v>4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130</v>
      </c>
      <c>
        <f>(M165*21)/100</f>
      </c>
      <c t="s">
        <v>26</v>
      </c>
    </row>
    <row r="166" spans="1:5" ht="12.75">
      <c r="A166" s="35" t="s">
        <v>55</v>
      </c>
      <c r="E166" s="39" t="s">
        <v>5</v>
      </c>
    </row>
    <row r="167" spans="1:5" ht="12.75">
      <c r="A167" s="35" t="s">
        <v>56</v>
      </c>
      <c r="E167" s="40" t="s">
        <v>1549</v>
      </c>
    </row>
    <row r="168" spans="1:5" ht="114.75">
      <c r="A168" t="s">
        <v>57</v>
      </c>
      <c r="E168" s="39" t="s">
        <v>1553</v>
      </c>
    </row>
    <row r="169" spans="1:16" ht="12.75">
      <c r="A169" t="s">
        <v>48</v>
      </c>
      <c s="34" t="s">
        <v>462</v>
      </c>
      <c s="34" t="s">
        <v>1554</v>
      </c>
      <c s="35" t="s">
        <v>5</v>
      </c>
      <c s="6" t="s">
        <v>1555</v>
      </c>
      <c s="36" t="s">
        <v>212</v>
      </c>
      <c s="37">
        <v>9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130</v>
      </c>
      <c>
        <f>(M169*21)/100</f>
      </c>
      <c t="s">
        <v>26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56</v>
      </c>
      <c r="E171" s="40" t="s">
        <v>1549</v>
      </c>
    </row>
    <row r="172" spans="1:5" ht="102">
      <c r="A172" t="s">
        <v>57</v>
      </c>
      <c r="E172" s="39" t="s">
        <v>1556</v>
      </c>
    </row>
    <row r="173" spans="1:16" ht="12.75">
      <c r="A173" t="s">
        <v>48</v>
      </c>
      <c s="34" t="s">
        <v>469</v>
      </c>
      <c s="34" t="s">
        <v>1559</v>
      </c>
      <c s="35" t="s">
        <v>5</v>
      </c>
      <c s="6" t="s">
        <v>1560</v>
      </c>
      <c s="36" t="s">
        <v>212</v>
      </c>
      <c s="37">
        <v>9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130</v>
      </c>
      <c>
        <f>(M173*21)/100</f>
      </c>
      <c t="s">
        <v>26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1549</v>
      </c>
    </row>
    <row r="176" spans="1:5" ht="102">
      <c r="A176" t="s">
        <v>57</v>
      </c>
      <c r="E176" s="39" t="s">
        <v>1561</v>
      </c>
    </row>
    <row r="177" spans="1:16" ht="12.75">
      <c r="A177" t="s">
        <v>48</v>
      </c>
      <c s="34" t="s">
        <v>475</v>
      </c>
      <c s="34" t="s">
        <v>1562</v>
      </c>
      <c s="35" t="s">
        <v>5</v>
      </c>
      <c s="6" t="s">
        <v>1563</v>
      </c>
      <c s="36" t="s">
        <v>212</v>
      </c>
      <c s="37">
        <v>2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130</v>
      </c>
      <c>
        <f>(M177*21)/100</f>
      </c>
      <c t="s">
        <v>26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56</v>
      </c>
      <c r="E179" s="40" t="s">
        <v>1549</v>
      </c>
    </row>
    <row r="180" spans="1:5" ht="102">
      <c r="A180" t="s">
        <v>57</v>
      </c>
      <c r="E180" s="39" t="s">
        <v>1561</v>
      </c>
    </row>
    <row r="181" spans="1:16" ht="12.75">
      <c r="A181" t="s">
        <v>48</v>
      </c>
      <c s="34" t="s">
        <v>480</v>
      </c>
      <c s="34" t="s">
        <v>1566</v>
      </c>
      <c s="35" t="s">
        <v>5</v>
      </c>
      <c s="6" t="s">
        <v>1567</v>
      </c>
      <c s="36" t="s">
        <v>212</v>
      </c>
      <c s="37">
        <v>92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130</v>
      </c>
      <c>
        <f>(M181*21)/100</f>
      </c>
      <c t="s">
        <v>26</v>
      </c>
    </row>
    <row r="182" spans="1:5" ht="12.75">
      <c r="A182" s="35" t="s">
        <v>55</v>
      </c>
      <c r="E182" s="39" t="s">
        <v>5</v>
      </c>
    </row>
    <row r="183" spans="1:5" ht="12.75">
      <c r="A183" s="35" t="s">
        <v>56</v>
      </c>
      <c r="E183" s="40" t="s">
        <v>1549</v>
      </c>
    </row>
    <row r="184" spans="1:5" ht="102">
      <c r="A184" t="s">
        <v>57</v>
      </c>
      <c r="E184" s="39" t="s">
        <v>1561</v>
      </c>
    </row>
    <row r="185" spans="1:16" ht="12.75">
      <c r="A185" t="s">
        <v>48</v>
      </c>
      <c s="34" t="s">
        <v>485</v>
      </c>
      <c s="34" t="s">
        <v>1570</v>
      </c>
      <c s="35" t="s">
        <v>5</v>
      </c>
      <c s="6" t="s">
        <v>1571</v>
      </c>
      <c s="36" t="s">
        <v>1572</v>
      </c>
      <c s="37">
        <v>600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130</v>
      </c>
      <c>
        <f>(M185*21)/100</f>
      </c>
      <c t="s">
        <v>26</v>
      </c>
    </row>
    <row r="186" spans="1:5" ht="12.75">
      <c r="A186" s="35" t="s">
        <v>55</v>
      </c>
      <c r="E186" s="39" t="s">
        <v>5</v>
      </c>
    </row>
    <row r="187" spans="1:5" ht="12.75">
      <c r="A187" s="35" t="s">
        <v>56</v>
      </c>
      <c r="E187" s="40" t="s">
        <v>1549</v>
      </c>
    </row>
    <row r="188" spans="1:5" ht="127.5">
      <c r="A188" t="s">
        <v>57</v>
      </c>
      <c r="E188" s="39" t="s">
        <v>1573</v>
      </c>
    </row>
    <row r="189" spans="1:13" ht="12.75">
      <c r="A189" t="s">
        <v>45</v>
      </c>
      <c r="C189" s="31" t="s">
        <v>69</v>
      </c>
      <c r="E189" s="33" t="s">
        <v>1574</v>
      </c>
      <c r="J189" s="32">
        <f>0</f>
      </c>
      <c s="32">
        <f>0</f>
      </c>
      <c s="32">
        <f>0+L190+L194+L198+L202+L206+L210+L214</f>
      </c>
      <c s="32">
        <f>0+M190+M194+M198+M202+M206+M210+M214</f>
      </c>
    </row>
    <row r="190" spans="1:16" ht="12.75">
      <c r="A190" t="s">
        <v>48</v>
      </c>
      <c s="34" t="s">
        <v>490</v>
      </c>
      <c s="34" t="s">
        <v>1575</v>
      </c>
      <c s="35" t="s">
        <v>5</v>
      </c>
      <c s="6" t="s">
        <v>1576</v>
      </c>
      <c s="36" t="s">
        <v>1577</v>
      </c>
      <c s="37">
        <v>0.8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130</v>
      </c>
      <c>
        <f>(M190*21)/100</f>
      </c>
      <c t="s">
        <v>26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1549</v>
      </c>
    </row>
    <row r="193" spans="1:5" ht="89.25">
      <c r="A193" t="s">
        <v>57</v>
      </c>
      <c r="E193" s="39" t="s">
        <v>1578</v>
      </c>
    </row>
    <row r="194" spans="1:16" ht="12.75">
      <c r="A194" t="s">
        <v>48</v>
      </c>
      <c s="34" t="s">
        <v>676</v>
      </c>
      <c s="34" t="s">
        <v>1579</v>
      </c>
      <c s="35" t="s">
        <v>5</v>
      </c>
      <c s="6" t="s">
        <v>1580</v>
      </c>
      <c s="36" t="s">
        <v>212</v>
      </c>
      <c s="37">
        <v>2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130</v>
      </c>
      <c>
        <f>(M194*21)/100</f>
      </c>
      <c t="s">
        <v>26</v>
      </c>
    </row>
    <row r="195" spans="1:5" ht="12.75">
      <c r="A195" s="35" t="s">
        <v>55</v>
      </c>
      <c r="E195" s="39" t="s">
        <v>5</v>
      </c>
    </row>
    <row r="196" spans="1:5" ht="12.75">
      <c r="A196" s="35" t="s">
        <v>56</v>
      </c>
      <c r="E196" s="40" t="s">
        <v>1545</v>
      </c>
    </row>
    <row r="197" spans="1:5" ht="89.25">
      <c r="A197" t="s">
        <v>57</v>
      </c>
      <c r="E197" s="39" t="s">
        <v>1581</v>
      </c>
    </row>
    <row r="198" spans="1:16" ht="12.75">
      <c r="A198" t="s">
        <v>48</v>
      </c>
      <c s="34" t="s">
        <v>681</v>
      </c>
      <c s="34" t="s">
        <v>1582</v>
      </c>
      <c s="35" t="s">
        <v>5</v>
      </c>
      <c s="6" t="s">
        <v>1583</v>
      </c>
      <c s="36" t="s">
        <v>212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130</v>
      </c>
      <c>
        <f>(M198*21)/100</f>
      </c>
      <c t="s">
        <v>26</v>
      </c>
    </row>
    <row r="199" spans="1:5" ht="12.75">
      <c r="A199" s="35" t="s">
        <v>55</v>
      </c>
      <c r="E199" s="39" t="s">
        <v>5</v>
      </c>
    </row>
    <row r="200" spans="1:5" ht="12.75">
      <c r="A200" s="35" t="s">
        <v>56</v>
      </c>
      <c r="E200" s="40" t="s">
        <v>1549</v>
      </c>
    </row>
    <row r="201" spans="1:5" ht="89.25">
      <c r="A201" t="s">
        <v>57</v>
      </c>
      <c r="E201" s="39" t="s">
        <v>1581</v>
      </c>
    </row>
    <row r="202" spans="1:16" ht="12.75">
      <c r="A202" t="s">
        <v>48</v>
      </c>
      <c s="34" t="s">
        <v>1107</v>
      </c>
      <c s="34" t="s">
        <v>1584</v>
      </c>
      <c s="35" t="s">
        <v>5</v>
      </c>
      <c s="6" t="s">
        <v>1585</v>
      </c>
      <c s="36" t="s">
        <v>212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130</v>
      </c>
      <c>
        <f>(M202*21)/100</f>
      </c>
      <c t="s">
        <v>26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1285</v>
      </c>
    </row>
    <row r="205" spans="1:5" ht="89.25">
      <c r="A205" t="s">
        <v>57</v>
      </c>
      <c r="E205" s="39" t="s">
        <v>1586</v>
      </c>
    </row>
    <row r="206" spans="1:16" ht="12.75">
      <c r="A206" t="s">
        <v>48</v>
      </c>
      <c s="34" t="s">
        <v>1112</v>
      </c>
      <c s="34" t="s">
        <v>1587</v>
      </c>
      <c s="35" t="s">
        <v>5</v>
      </c>
      <c s="6" t="s">
        <v>1588</v>
      </c>
      <c s="36" t="s">
        <v>212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130</v>
      </c>
      <c>
        <f>(M206*21)/100</f>
      </c>
      <c t="s">
        <v>26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1285</v>
      </c>
    </row>
    <row r="209" spans="1:5" ht="89.25">
      <c r="A209" t="s">
        <v>57</v>
      </c>
      <c r="E209" s="39" t="s">
        <v>1589</v>
      </c>
    </row>
    <row r="210" spans="1:16" ht="12.75">
      <c r="A210" t="s">
        <v>48</v>
      </c>
      <c s="34" t="s">
        <v>1117</v>
      </c>
      <c s="34" t="s">
        <v>1590</v>
      </c>
      <c s="35" t="s">
        <v>5</v>
      </c>
      <c s="6" t="s">
        <v>1591</v>
      </c>
      <c s="36" t="s">
        <v>212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130</v>
      </c>
      <c>
        <f>(M210*21)/100</f>
      </c>
      <c t="s">
        <v>26</v>
      </c>
    </row>
    <row r="211" spans="1:5" ht="12.75">
      <c r="A211" s="35" t="s">
        <v>55</v>
      </c>
      <c r="E211" s="39" t="s">
        <v>5</v>
      </c>
    </row>
    <row r="212" spans="1:5" ht="12.75">
      <c r="A212" s="35" t="s">
        <v>56</v>
      </c>
      <c r="E212" s="40" t="s">
        <v>1285</v>
      </c>
    </row>
    <row r="213" spans="1:5" ht="89.25">
      <c r="A213" t="s">
        <v>57</v>
      </c>
      <c r="E213" s="39" t="s">
        <v>1592</v>
      </c>
    </row>
    <row r="214" spans="1:16" ht="12.75">
      <c r="A214" t="s">
        <v>48</v>
      </c>
      <c s="34" t="s">
        <v>1122</v>
      </c>
      <c s="34" t="s">
        <v>1593</v>
      </c>
      <c s="35" t="s">
        <v>5</v>
      </c>
      <c s="6" t="s">
        <v>1594</v>
      </c>
      <c s="36" t="s">
        <v>299</v>
      </c>
      <c s="37">
        <v>12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130</v>
      </c>
      <c>
        <f>(M214*21)/100</f>
      </c>
      <c t="s">
        <v>26</v>
      </c>
    </row>
    <row r="215" spans="1:5" ht="12.75">
      <c r="A215" s="35" t="s">
        <v>55</v>
      </c>
      <c r="E215" s="39" t="s">
        <v>5</v>
      </c>
    </row>
    <row r="216" spans="1:5" ht="12.75">
      <c r="A216" s="35" t="s">
        <v>56</v>
      </c>
      <c r="E216" s="40" t="s">
        <v>1420</v>
      </c>
    </row>
    <row r="217" spans="1:5" ht="89.25">
      <c r="A217" t="s">
        <v>57</v>
      </c>
      <c r="E217" s="39" t="s">
        <v>1595</v>
      </c>
    </row>
    <row r="218" spans="1:13" ht="12.75">
      <c r="A218" t="s">
        <v>45</v>
      </c>
      <c r="C218" s="31" t="s">
        <v>1633</v>
      </c>
      <c r="E218" s="33" t="s">
        <v>1634</v>
      </c>
      <c r="J218" s="32">
        <f>0</f>
      </c>
      <c s="32">
        <f>0</f>
      </c>
      <c s="32">
        <f>0+L219+L223+L227+L231+L235</f>
      </c>
      <c s="32">
        <f>0+M219+M223+M227+M231+M235</f>
      </c>
    </row>
    <row r="219" spans="1:16" ht="12.75">
      <c r="A219" t="s">
        <v>48</v>
      </c>
      <c s="34" t="s">
        <v>1126</v>
      </c>
      <c s="34" t="s">
        <v>337</v>
      </c>
      <c s="35" t="s">
        <v>5</v>
      </c>
      <c s="6" t="s">
        <v>338</v>
      </c>
      <c s="36" t="s">
        <v>129</v>
      </c>
      <c s="37">
        <v>96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130</v>
      </c>
      <c>
        <f>(M219*21)/100</f>
      </c>
      <c t="s">
        <v>26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318.75">
      <c r="A222" t="s">
        <v>57</v>
      </c>
      <c r="E222" s="39" t="s">
        <v>340</v>
      </c>
    </row>
    <row r="223" spans="1:16" ht="12.75">
      <c r="A223" t="s">
        <v>48</v>
      </c>
      <c s="34" t="s">
        <v>1130</v>
      </c>
      <c s="34" t="s">
        <v>1635</v>
      </c>
      <c s="35" t="s">
        <v>5</v>
      </c>
      <c s="6" t="s">
        <v>1636</v>
      </c>
      <c s="36" t="s">
        <v>129</v>
      </c>
      <c s="37">
        <v>96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130</v>
      </c>
      <c>
        <f>(M223*21)/100</f>
      </c>
      <c t="s">
        <v>26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204">
      <c r="A226" t="s">
        <v>57</v>
      </c>
      <c r="E226" s="39" t="s">
        <v>1637</v>
      </c>
    </row>
    <row r="227" spans="1:16" ht="12.75">
      <c r="A227" t="s">
        <v>48</v>
      </c>
      <c s="34" t="s">
        <v>1131</v>
      </c>
      <c s="34" t="s">
        <v>1220</v>
      </c>
      <c s="35" t="s">
        <v>5</v>
      </c>
      <c s="6" t="s">
        <v>1221</v>
      </c>
      <c s="36" t="s">
        <v>135</v>
      </c>
      <c s="37">
        <v>960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130</v>
      </c>
      <c>
        <f>(M227*21)/100</f>
      </c>
      <c t="s">
        <v>26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102">
      <c r="A230" t="s">
        <v>57</v>
      </c>
      <c r="E230" s="39" t="s">
        <v>1222</v>
      </c>
    </row>
    <row r="231" spans="1:16" ht="12.75">
      <c r="A231" t="s">
        <v>48</v>
      </c>
      <c s="34" t="s">
        <v>1135</v>
      </c>
      <c s="34" t="s">
        <v>1638</v>
      </c>
      <c s="35" t="s">
        <v>5</v>
      </c>
      <c s="6" t="s">
        <v>1639</v>
      </c>
      <c s="36" t="s">
        <v>135</v>
      </c>
      <c s="37">
        <v>1140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130</v>
      </c>
      <c>
        <f>(M231*21)/100</f>
      </c>
      <c t="s">
        <v>26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5</v>
      </c>
    </row>
    <row r="234" spans="1:5" ht="89.25">
      <c r="A234" t="s">
        <v>57</v>
      </c>
      <c r="E234" s="39" t="s">
        <v>1294</v>
      </c>
    </row>
    <row r="235" spans="1:16" ht="25.5">
      <c r="A235" t="s">
        <v>48</v>
      </c>
      <c s="34" t="s">
        <v>1136</v>
      </c>
      <c s="34" t="s">
        <v>1640</v>
      </c>
      <c s="35" t="s">
        <v>5</v>
      </c>
      <c s="6" t="s">
        <v>1641</v>
      </c>
      <c s="36" t="s">
        <v>212</v>
      </c>
      <c s="37">
        <v>12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130</v>
      </c>
      <c>
        <f>(M235*21)/100</f>
      </c>
      <c t="s">
        <v>26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5</v>
      </c>
    </row>
    <row r="238" spans="1:5" ht="102">
      <c r="A238" t="s">
        <v>57</v>
      </c>
      <c r="E238" s="39" t="s">
        <v>1297</v>
      </c>
    </row>
    <row r="239" spans="1:13" ht="12.75">
      <c r="A239" t="s">
        <v>45</v>
      </c>
      <c r="C239" s="31" t="s">
        <v>1642</v>
      </c>
      <c r="E239" s="33" t="s">
        <v>1451</v>
      </c>
      <c r="J239" s="32">
        <f>0</f>
      </c>
      <c s="32">
        <f>0</f>
      </c>
      <c s="32">
        <f>0+L240+L244+L248+L252+L256+L260+L264+L268+L272+L276</f>
      </c>
      <c s="32">
        <f>0+M240+M244+M248+M252+M256+M260+M264+M268+M272+M276</f>
      </c>
    </row>
    <row r="240" spans="1:16" ht="12.75">
      <c r="A240" t="s">
        <v>48</v>
      </c>
      <c s="34" t="s">
        <v>1140</v>
      </c>
      <c s="34" t="s">
        <v>1469</v>
      </c>
      <c s="35" t="s">
        <v>5</v>
      </c>
      <c s="6" t="s">
        <v>1470</v>
      </c>
      <c s="36" t="s">
        <v>212</v>
      </c>
      <c s="37">
        <v>92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130</v>
      </c>
      <c>
        <f>(M240*21)/100</f>
      </c>
      <c t="s">
        <v>26</v>
      </c>
    </row>
    <row r="241" spans="1:5" ht="12.75">
      <c r="A241" s="35" t="s">
        <v>55</v>
      </c>
      <c r="E241" s="39" t="s">
        <v>5</v>
      </c>
    </row>
    <row r="242" spans="1:5" ht="12.75">
      <c r="A242" s="35" t="s">
        <v>56</v>
      </c>
      <c r="E242" s="40" t="s">
        <v>1460</v>
      </c>
    </row>
    <row r="243" spans="1:5" ht="102">
      <c r="A243" t="s">
        <v>57</v>
      </c>
      <c r="E243" s="39" t="s">
        <v>1468</v>
      </c>
    </row>
    <row r="244" spans="1:16" ht="12.75">
      <c r="A244" t="s">
        <v>48</v>
      </c>
      <c s="34" t="s">
        <v>1145</v>
      </c>
      <c s="34" t="s">
        <v>1473</v>
      </c>
      <c s="35" t="s">
        <v>5</v>
      </c>
      <c s="6" t="s">
        <v>1474</v>
      </c>
      <c s="36" t="s">
        <v>212</v>
      </c>
      <c s="37">
        <v>4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130</v>
      </c>
      <c>
        <f>(M244*21)/100</f>
      </c>
      <c t="s">
        <v>26</v>
      </c>
    </row>
    <row r="245" spans="1:5" ht="12.75">
      <c r="A245" s="35" t="s">
        <v>55</v>
      </c>
      <c r="E245" s="39" t="s">
        <v>5</v>
      </c>
    </row>
    <row r="246" spans="1:5" ht="12.75">
      <c r="A246" s="35" t="s">
        <v>56</v>
      </c>
      <c r="E246" s="40" t="s">
        <v>1478</v>
      </c>
    </row>
    <row r="247" spans="1:5" ht="102">
      <c r="A247" t="s">
        <v>57</v>
      </c>
      <c r="E247" s="39" t="s">
        <v>1468</v>
      </c>
    </row>
    <row r="248" spans="1:16" ht="12.75">
      <c r="A248" t="s">
        <v>48</v>
      </c>
      <c s="34" t="s">
        <v>1147</v>
      </c>
      <c s="34" t="s">
        <v>1479</v>
      </c>
      <c s="35" t="s">
        <v>5</v>
      </c>
      <c s="6" t="s">
        <v>1480</v>
      </c>
      <c s="36" t="s">
        <v>212</v>
      </c>
      <c s="37">
        <v>4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130</v>
      </c>
      <c>
        <f>(M248*21)/100</f>
      </c>
      <c t="s">
        <v>26</v>
      </c>
    </row>
    <row r="249" spans="1:5" ht="12.75">
      <c r="A249" s="35" t="s">
        <v>55</v>
      </c>
      <c r="E249" s="39" t="s">
        <v>5</v>
      </c>
    </row>
    <row r="250" spans="1:5" ht="12.75">
      <c r="A250" s="35" t="s">
        <v>56</v>
      </c>
      <c r="E250" s="40" t="s">
        <v>1478</v>
      </c>
    </row>
    <row r="251" spans="1:5" ht="102">
      <c r="A251" t="s">
        <v>57</v>
      </c>
      <c r="E251" s="39" t="s">
        <v>1468</v>
      </c>
    </row>
    <row r="252" spans="1:16" ht="12.75">
      <c r="A252" t="s">
        <v>48</v>
      </c>
      <c s="34" t="s">
        <v>1149</v>
      </c>
      <c s="34" t="s">
        <v>1643</v>
      </c>
      <c s="35" t="s">
        <v>5</v>
      </c>
      <c s="6" t="s">
        <v>1644</v>
      </c>
      <c s="36" t="s">
        <v>135</v>
      </c>
      <c s="37">
        <v>200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130</v>
      </c>
      <c>
        <f>(M252*21)/100</f>
      </c>
      <c t="s">
        <v>26</v>
      </c>
    </row>
    <row r="253" spans="1:5" ht="12.75">
      <c r="A253" s="35" t="s">
        <v>55</v>
      </c>
      <c r="E253" s="39" t="s">
        <v>5</v>
      </c>
    </row>
    <row r="254" spans="1:5" ht="12.75">
      <c r="A254" s="35" t="s">
        <v>56</v>
      </c>
      <c r="E254" s="40" t="s">
        <v>1485</v>
      </c>
    </row>
    <row r="255" spans="1:5" ht="102">
      <c r="A255" t="s">
        <v>57</v>
      </c>
      <c r="E255" s="39" t="s">
        <v>1645</v>
      </c>
    </row>
    <row r="256" spans="1:16" ht="12.75">
      <c r="A256" t="s">
        <v>48</v>
      </c>
      <c s="34" t="s">
        <v>1153</v>
      </c>
      <c s="34" t="s">
        <v>1646</v>
      </c>
      <c s="35" t="s">
        <v>5</v>
      </c>
      <c s="6" t="s">
        <v>1647</v>
      </c>
      <c s="36" t="s">
        <v>135</v>
      </c>
      <c s="37">
        <v>200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130</v>
      </c>
      <c>
        <f>(M256*21)/100</f>
      </c>
      <c t="s">
        <v>26</v>
      </c>
    </row>
    <row r="257" spans="1:5" ht="12.75">
      <c r="A257" s="35" t="s">
        <v>55</v>
      </c>
      <c r="E257" s="39" t="s">
        <v>5</v>
      </c>
    </row>
    <row r="258" spans="1:5" ht="12.75">
      <c r="A258" s="35" t="s">
        <v>56</v>
      </c>
      <c r="E258" s="40" t="s">
        <v>1485</v>
      </c>
    </row>
    <row r="259" spans="1:5" ht="102">
      <c r="A259" t="s">
        <v>57</v>
      </c>
      <c r="E259" s="39" t="s">
        <v>1645</v>
      </c>
    </row>
    <row r="260" spans="1:16" ht="12.75">
      <c r="A260" t="s">
        <v>48</v>
      </c>
      <c s="34" t="s">
        <v>1155</v>
      </c>
      <c s="34" t="s">
        <v>1603</v>
      </c>
      <c s="35" t="s">
        <v>5</v>
      </c>
      <c s="6" t="s">
        <v>1604</v>
      </c>
      <c s="36" t="s">
        <v>135</v>
      </c>
      <c s="37">
        <v>740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130</v>
      </c>
      <c>
        <f>(M260*21)/100</f>
      </c>
      <c t="s">
        <v>26</v>
      </c>
    </row>
    <row r="261" spans="1:5" ht="12.75">
      <c r="A261" s="35" t="s">
        <v>55</v>
      </c>
      <c r="E261" s="39" t="s">
        <v>5</v>
      </c>
    </row>
    <row r="262" spans="1:5" ht="12.75">
      <c r="A262" s="35" t="s">
        <v>56</v>
      </c>
      <c r="E262" s="40" t="s">
        <v>1605</v>
      </c>
    </row>
    <row r="263" spans="1:5" ht="89.25">
      <c r="A263" t="s">
        <v>57</v>
      </c>
      <c r="E263" s="39" t="s">
        <v>1606</v>
      </c>
    </row>
    <row r="264" spans="1:16" ht="12.75">
      <c r="A264" t="s">
        <v>48</v>
      </c>
      <c s="34" t="s">
        <v>1160</v>
      </c>
      <c s="34" t="s">
        <v>1499</v>
      </c>
      <c s="35" t="s">
        <v>5</v>
      </c>
      <c s="6" t="s">
        <v>1500</v>
      </c>
      <c s="36" t="s">
        <v>212</v>
      </c>
      <c s="37">
        <v>4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130</v>
      </c>
      <c>
        <f>(M264*21)/100</f>
      </c>
      <c t="s">
        <v>26</v>
      </c>
    </row>
    <row r="265" spans="1:5" ht="12.75">
      <c r="A265" s="35" t="s">
        <v>55</v>
      </c>
      <c r="E265" s="39" t="s">
        <v>5</v>
      </c>
    </row>
    <row r="266" spans="1:5" ht="12.75">
      <c r="A266" s="35" t="s">
        <v>56</v>
      </c>
      <c r="E266" s="40" t="s">
        <v>1285</v>
      </c>
    </row>
    <row r="267" spans="1:5" ht="89.25">
      <c r="A267" t="s">
        <v>57</v>
      </c>
      <c r="E267" s="39" t="s">
        <v>1501</v>
      </c>
    </row>
    <row r="268" spans="1:16" ht="12.75">
      <c r="A268" t="s">
        <v>48</v>
      </c>
      <c s="34" t="s">
        <v>1165</v>
      </c>
      <c s="34" t="s">
        <v>1502</v>
      </c>
      <c s="35" t="s">
        <v>5</v>
      </c>
      <c s="6" t="s">
        <v>1503</v>
      </c>
      <c s="36" t="s">
        <v>212</v>
      </c>
      <c s="37">
        <v>4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130</v>
      </c>
      <c>
        <f>(M268*21)/100</f>
      </c>
      <c t="s">
        <v>26</v>
      </c>
    </row>
    <row r="269" spans="1:5" ht="12.75">
      <c r="A269" s="35" t="s">
        <v>55</v>
      </c>
      <c r="E269" s="39" t="s">
        <v>5</v>
      </c>
    </row>
    <row r="270" spans="1:5" ht="12.75">
      <c r="A270" s="35" t="s">
        <v>56</v>
      </c>
      <c r="E270" s="40" t="s">
        <v>1504</v>
      </c>
    </row>
    <row r="271" spans="1:5" ht="89.25">
      <c r="A271" t="s">
        <v>57</v>
      </c>
      <c r="E271" s="39" t="s">
        <v>1501</v>
      </c>
    </row>
    <row r="272" spans="1:16" ht="12.75">
      <c r="A272" t="s">
        <v>48</v>
      </c>
      <c s="34" t="s">
        <v>1170</v>
      </c>
      <c s="34" t="s">
        <v>1505</v>
      </c>
      <c s="35" t="s">
        <v>5</v>
      </c>
      <c s="6" t="s">
        <v>1506</v>
      </c>
      <c s="36" t="s">
        <v>212</v>
      </c>
      <c s="37">
        <v>4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130</v>
      </c>
      <c>
        <f>(M272*21)/100</f>
      </c>
      <c t="s">
        <v>26</v>
      </c>
    </row>
    <row r="273" spans="1:5" ht="12.75">
      <c r="A273" s="35" t="s">
        <v>55</v>
      </c>
      <c r="E273" s="39" t="s">
        <v>5</v>
      </c>
    </row>
    <row r="274" spans="1:5" ht="12.75">
      <c r="A274" s="35" t="s">
        <v>56</v>
      </c>
      <c r="E274" s="40" t="s">
        <v>1504</v>
      </c>
    </row>
    <row r="275" spans="1:5" ht="89.25">
      <c r="A275" t="s">
        <v>57</v>
      </c>
      <c r="E275" s="39" t="s">
        <v>1501</v>
      </c>
    </row>
    <row r="276" spans="1:16" ht="12.75">
      <c r="A276" t="s">
        <v>48</v>
      </c>
      <c s="34" t="s">
        <v>1172</v>
      </c>
      <c s="34" t="s">
        <v>1539</v>
      </c>
      <c s="35" t="s">
        <v>5</v>
      </c>
      <c s="6" t="s">
        <v>1540</v>
      </c>
      <c s="36" t="s">
        <v>299</v>
      </c>
      <c s="37">
        <v>16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130</v>
      </c>
      <c>
        <f>(M276*21)/100</f>
      </c>
      <c t="s">
        <v>26</v>
      </c>
    </row>
    <row r="277" spans="1:5" ht="12.75">
      <c r="A277" s="35" t="s">
        <v>55</v>
      </c>
      <c r="E277" s="39" t="s">
        <v>5</v>
      </c>
    </row>
    <row r="278" spans="1:5" ht="12.75">
      <c r="A278" s="35" t="s">
        <v>56</v>
      </c>
      <c r="E278" s="40" t="s">
        <v>5</v>
      </c>
    </row>
    <row r="279" spans="1:5" ht="89.25">
      <c r="A279" t="s">
        <v>57</v>
      </c>
      <c r="E279" s="39" t="s">
        <v>1541</v>
      </c>
    </row>
    <row r="280" spans="1:13" ht="12.75">
      <c r="A280" t="s">
        <v>45</v>
      </c>
      <c r="C280" s="31" t="s">
        <v>1648</v>
      </c>
      <c r="E280" s="33" t="s">
        <v>1542</v>
      </c>
      <c r="J280" s="32">
        <f>0</f>
      </c>
      <c s="32">
        <f>0</f>
      </c>
      <c s="32">
        <f>0+L281+L285+L289+L293+L297+L301+L305+L309+L313</f>
      </c>
      <c s="32">
        <f>0+M281+M285+M289+M293+M297+M301+M305+M309+M313</f>
      </c>
    </row>
    <row r="281" spans="1:16" ht="12.75">
      <c r="A281" t="s">
        <v>48</v>
      </c>
      <c s="34" t="s">
        <v>1176</v>
      </c>
      <c s="34" t="s">
        <v>1649</v>
      </c>
      <c s="35" t="s">
        <v>5</v>
      </c>
      <c s="6" t="s">
        <v>1650</v>
      </c>
      <c s="36" t="s">
        <v>135</v>
      </c>
      <c s="37">
        <v>1140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130</v>
      </c>
      <c>
        <f>(M281*21)/100</f>
      </c>
      <c t="s">
        <v>26</v>
      </c>
    </row>
    <row r="282" spans="1:5" ht="12.75">
      <c r="A282" s="35" t="s">
        <v>55</v>
      </c>
      <c r="E282" s="39" t="s">
        <v>5</v>
      </c>
    </row>
    <row r="283" spans="1:5" ht="12.75">
      <c r="A283" s="35" t="s">
        <v>56</v>
      </c>
      <c r="E283" s="40" t="s">
        <v>1549</v>
      </c>
    </row>
    <row r="284" spans="1:5" ht="114.75">
      <c r="A284" t="s">
        <v>57</v>
      </c>
      <c r="E284" s="39" t="s">
        <v>1651</v>
      </c>
    </row>
    <row r="285" spans="1:16" ht="12.75">
      <c r="A285" t="s">
        <v>48</v>
      </c>
      <c s="34" t="s">
        <v>1181</v>
      </c>
      <c s="34" t="s">
        <v>1543</v>
      </c>
      <c s="35" t="s">
        <v>5</v>
      </c>
      <c s="6" t="s">
        <v>1544</v>
      </c>
      <c s="36" t="s">
        <v>299</v>
      </c>
      <c s="37">
        <v>24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130</v>
      </c>
      <c>
        <f>(M285*21)/100</f>
      </c>
      <c t="s">
        <v>26</v>
      </c>
    </row>
    <row r="286" spans="1:5" ht="12.75">
      <c r="A286" s="35" t="s">
        <v>55</v>
      </c>
      <c r="E286" s="39" t="s">
        <v>5</v>
      </c>
    </row>
    <row r="287" spans="1:5" ht="12.75">
      <c r="A287" s="35" t="s">
        <v>56</v>
      </c>
      <c r="E287" s="40" t="s">
        <v>1545</v>
      </c>
    </row>
    <row r="288" spans="1:5" ht="89.25">
      <c r="A288" t="s">
        <v>57</v>
      </c>
      <c r="E288" s="39" t="s">
        <v>1546</v>
      </c>
    </row>
    <row r="289" spans="1:16" ht="12.75">
      <c r="A289" t="s">
        <v>48</v>
      </c>
      <c s="34" t="s">
        <v>1183</v>
      </c>
      <c s="34" t="s">
        <v>1652</v>
      </c>
      <c s="35" t="s">
        <v>5</v>
      </c>
      <c s="6" t="s">
        <v>1653</v>
      </c>
      <c s="36" t="s">
        <v>212</v>
      </c>
      <c s="37">
        <v>8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130</v>
      </c>
      <c>
        <f>(M289*21)/100</f>
      </c>
      <c t="s">
        <v>26</v>
      </c>
    </row>
    <row r="290" spans="1:5" ht="12.75">
      <c r="A290" s="35" t="s">
        <v>55</v>
      </c>
      <c r="E290" s="39" t="s">
        <v>5</v>
      </c>
    </row>
    <row r="291" spans="1:5" ht="12.75">
      <c r="A291" s="35" t="s">
        <v>56</v>
      </c>
      <c r="E291" s="40" t="s">
        <v>1549</v>
      </c>
    </row>
    <row r="292" spans="1:5" ht="102">
      <c r="A292" t="s">
        <v>57</v>
      </c>
      <c r="E292" s="39" t="s">
        <v>1561</v>
      </c>
    </row>
    <row r="293" spans="1:16" ht="12.75">
      <c r="A293" t="s">
        <v>48</v>
      </c>
      <c s="34" t="s">
        <v>1185</v>
      </c>
      <c s="34" t="s">
        <v>1566</v>
      </c>
      <c s="35" t="s">
        <v>5</v>
      </c>
      <c s="6" t="s">
        <v>1567</v>
      </c>
      <c s="36" t="s">
        <v>212</v>
      </c>
      <c s="37">
        <v>92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130</v>
      </c>
      <c>
        <f>(M293*21)/100</f>
      </c>
      <c t="s">
        <v>26</v>
      </c>
    </row>
    <row r="294" spans="1:5" ht="12.75">
      <c r="A294" s="35" t="s">
        <v>55</v>
      </c>
      <c r="E294" s="39" t="s">
        <v>5</v>
      </c>
    </row>
    <row r="295" spans="1:5" ht="12.75">
      <c r="A295" s="35" t="s">
        <v>56</v>
      </c>
      <c r="E295" s="40" t="s">
        <v>1549</v>
      </c>
    </row>
    <row r="296" spans="1:5" ht="102">
      <c r="A296" t="s">
        <v>57</v>
      </c>
      <c r="E296" s="39" t="s">
        <v>1561</v>
      </c>
    </row>
    <row r="297" spans="1:16" ht="25.5">
      <c r="A297" t="s">
        <v>48</v>
      </c>
      <c s="34" t="s">
        <v>1187</v>
      </c>
      <c s="34" t="s">
        <v>1654</v>
      </c>
      <c s="35" t="s">
        <v>5</v>
      </c>
      <c s="6" t="s">
        <v>1655</v>
      </c>
      <c s="36" t="s">
        <v>212</v>
      </c>
      <c s="37">
        <v>13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130</v>
      </c>
      <c>
        <f>(M297*21)/100</f>
      </c>
      <c t="s">
        <v>26</v>
      </c>
    </row>
    <row r="298" spans="1:5" ht="12.75">
      <c r="A298" s="35" t="s">
        <v>55</v>
      </c>
      <c r="E298" s="39" t="s">
        <v>5</v>
      </c>
    </row>
    <row r="299" spans="1:5" ht="12.75">
      <c r="A299" s="35" t="s">
        <v>56</v>
      </c>
      <c r="E299" s="40" t="s">
        <v>1549</v>
      </c>
    </row>
    <row r="300" spans="1:5" ht="102">
      <c r="A300" t="s">
        <v>57</v>
      </c>
      <c r="E300" s="39" t="s">
        <v>1561</v>
      </c>
    </row>
    <row r="301" spans="1:16" ht="12.75">
      <c r="A301" t="s">
        <v>48</v>
      </c>
      <c s="34" t="s">
        <v>1193</v>
      </c>
      <c s="34" t="s">
        <v>1656</v>
      </c>
      <c s="35" t="s">
        <v>5</v>
      </c>
      <c s="6" t="s">
        <v>1657</v>
      </c>
      <c s="36" t="s">
        <v>212</v>
      </c>
      <c s="37">
        <v>4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130</v>
      </c>
      <c>
        <f>(M301*21)/100</f>
      </c>
      <c t="s">
        <v>26</v>
      </c>
    </row>
    <row r="302" spans="1:5" ht="12.75">
      <c r="A302" s="35" t="s">
        <v>55</v>
      </c>
      <c r="E302" s="39" t="s">
        <v>5</v>
      </c>
    </row>
    <row r="303" spans="1:5" ht="12.75">
      <c r="A303" s="35" t="s">
        <v>56</v>
      </c>
      <c r="E303" s="40" t="s">
        <v>1549</v>
      </c>
    </row>
    <row r="304" spans="1:5" ht="102">
      <c r="A304" t="s">
        <v>57</v>
      </c>
      <c r="E304" s="39" t="s">
        <v>1561</v>
      </c>
    </row>
    <row r="305" spans="1:16" ht="12.75">
      <c r="A305" t="s">
        <v>48</v>
      </c>
      <c s="34" t="s">
        <v>1197</v>
      </c>
      <c s="34" t="s">
        <v>1658</v>
      </c>
      <c s="35" t="s">
        <v>5</v>
      </c>
      <c s="6" t="s">
        <v>1659</v>
      </c>
      <c s="36" t="s">
        <v>212</v>
      </c>
      <c s="37">
        <v>12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130</v>
      </c>
      <c>
        <f>(M305*21)/100</f>
      </c>
      <c t="s">
        <v>26</v>
      </c>
    </row>
    <row r="306" spans="1:5" ht="12.75">
      <c r="A306" s="35" t="s">
        <v>55</v>
      </c>
      <c r="E306" s="39" t="s">
        <v>5</v>
      </c>
    </row>
    <row r="307" spans="1:5" ht="12.75">
      <c r="A307" s="35" t="s">
        <v>56</v>
      </c>
      <c r="E307" s="40" t="s">
        <v>1549</v>
      </c>
    </row>
    <row r="308" spans="1:5" ht="102">
      <c r="A308" t="s">
        <v>57</v>
      </c>
      <c r="E308" s="39" t="s">
        <v>1561</v>
      </c>
    </row>
    <row r="309" spans="1:16" ht="25.5">
      <c r="A309" t="s">
        <v>48</v>
      </c>
      <c s="34" t="s">
        <v>1660</v>
      </c>
      <c s="34" t="s">
        <v>1661</v>
      </c>
      <c s="35" t="s">
        <v>5</v>
      </c>
      <c s="6" t="s">
        <v>1662</v>
      </c>
      <c s="36" t="s">
        <v>135</v>
      </c>
      <c s="37">
        <v>200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130</v>
      </c>
      <c>
        <f>(M309*21)/100</f>
      </c>
      <c t="s">
        <v>26</v>
      </c>
    </row>
    <row r="310" spans="1:5" ht="12.75">
      <c r="A310" s="35" t="s">
        <v>55</v>
      </c>
      <c r="E310" s="39" t="s">
        <v>5</v>
      </c>
    </row>
    <row r="311" spans="1:5" ht="12.75">
      <c r="A311" s="35" t="s">
        <v>56</v>
      </c>
      <c r="E311" s="40" t="s">
        <v>1549</v>
      </c>
    </row>
    <row r="312" spans="1:5" ht="102">
      <c r="A312" t="s">
        <v>57</v>
      </c>
      <c r="E312" s="39" t="s">
        <v>1663</v>
      </c>
    </row>
    <row r="313" spans="1:16" ht="25.5">
      <c r="A313" t="s">
        <v>48</v>
      </c>
      <c s="34" t="s">
        <v>1664</v>
      </c>
      <c s="34" t="s">
        <v>1665</v>
      </c>
      <c s="35" t="s">
        <v>5</v>
      </c>
      <c s="6" t="s">
        <v>1666</v>
      </c>
      <c s="36" t="s">
        <v>135</v>
      </c>
      <c s="37">
        <v>200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130</v>
      </c>
      <c>
        <f>(M313*21)/100</f>
      </c>
      <c t="s">
        <v>26</v>
      </c>
    </row>
    <row r="314" spans="1:5" ht="12.75">
      <c r="A314" s="35" t="s">
        <v>55</v>
      </c>
      <c r="E314" s="39" t="s">
        <v>5</v>
      </c>
    </row>
    <row r="315" spans="1:5" ht="12.75">
      <c r="A315" s="35" t="s">
        <v>56</v>
      </c>
      <c r="E315" s="40" t="s">
        <v>1549</v>
      </c>
    </row>
    <row r="316" spans="1:5" ht="102">
      <c r="A316" t="s">
        <v>57</v>
      </c>
      <c r="E316" s="39" t="s">
        <v>1663</v>
      </c>
    </row>
    <row r="317" spans="1:13" ht="12.75">
      <c r="A317" t="s">
        <v>45</v>
      </c>
      <c r="C317" s="31" t="s">
        <v>1667</v>
      </c>
      <c r="E317" s="33" t="s">
        <v>1574</v>
      </c>
      <c r="J317" s="32">
        <f>0</f>
      </c>
      <c s="32">
        <f>0</f>
      </c>
      <c s="32">
        <f>0+L318+L322+L326+L330+L334+L338+L342</f>
      </c>
      <c s="32">
        <f>0+M318+M322+M326+M330+M334+M338+M342</f>
      </c>
    </row>
    <row r="318" spans="1:16" ht="12.75">
      <c r="A318" t="s">
        <v>48</v>
      </c>
      <c s="34" t="s">
        <v>1668</v>
      </c>
      <c s="34" t="s">
        <v>1575</v>
      </c>
      <c s="35" t="s">
        <v>5</v>
      </c>
      <c s="6" t="s">
        <v>1576</v>
      </c>
      <c s="36" t="s">
        <v>1577</v>
      </c>
      <c s="37">
        <v>0.8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130</v>
      </c>
      <c>
        <f>(M318*21)/100</f>
      </c>
      <c t="s">
        <v>26</v>
      </c>
    </row>
    <row r="319" spans="1:5" ht="12.75">
      <c r="A319" s="35" t="s">
        <v>55</v>
      </c>
      <c r="E319" s="39" t="s">
        <v>5</v>
      </c>
    </row>
    <row r="320" spans="1:5" ht="12.75">
      <c r="A320" s="35" t="s">
        <v>56</v>
      </c>
      <c r="E320" s="40" t="s">
        <v>5</v>
      </c>
    </row>
    <row r="321" spans="1:5" ht="89.25">
      <c r="A321" t="s">
        <v>57</v>
      </c>
      <c r="E321" s="39" t="s">
        <v>1578</v>
      </c>
    </row>
    <row r="322" spans="1:16" ht="12.75">
      <c r="A322" t="s">
        <v>48</v>
      </c>
      <c s="34" t="s">
        <v>1669</v>
      </c>
      <c s="34" t="s">
        <v>1579</v>
      </c>
      <c s="35" t="s">
        <v>5</v>
      </c>
      <c s="6" t="s">
        <v>1580</v>
      </c>
      <c s="36" t="s">
        <v>212</v>
      </c>
      <c s="37">
        <v>1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130</v>
      </c>
      <c>
        <f>(M322*21)/100</f>
      </c>
      <c t="s">
        <v>26</v>
      </c>
    </row>
    <row r="323" spans="1:5" ht="12.75">
      <c r="A323" s="35" t="s">
        <v>55</v>
      </c>
      <c r="E323" s="39" t="s">
        <v>5</v>
      </c>
    </row>
    <row r="324" spans="1:5" ht="12.75">
      <c r="A324" s="35" t="s">
        <v>56</v>
      </c>
      <c r="E324" s="40" t="s">
        <v>5</v>
      </c>
    </row>
    <row r="325" spans="1:5" ht="89.25">
      <c r="A325" t="s">
        <v>57</v>
      </c>
      <c r="E325" s="39" t="s">
        <v>1581</v>
      </c>
    </row>
    <row r="326" spans="1:16" ht="12.75">
      <c r="A326" t="s">
        <v>48</v>
      </c>
      <c s="34" t="s">
        <v>1670</v>
      </c>
      <c s="34" t="s">
        <v>1582</v>
      </c>
      <c s="35" t="s">
        <v>5</v>
      </c>
      <c s="6" t="s">
        <v>1583</v>
      </c>
      <c s="36" t="s">
        <v>212</v>
      </c>
      <c s="37">
        <v>1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130</v>
      </c>
      <c>
        <f>(M326*21)/100</f>
      </c>
      <c t="s">
        <v>26</v>
      </c>
    </row>
    <row r="327" spans="1:5" ht="12.75">
      <c r="A327" s="35" t="s">
        <v>55</v>
      </c>
      <c r="E327" s="39" t="s">
        <v>5</v>
      </c>
    </row>
    <row r="328" spans="1:5" ht="12.75">
      <c r="A328" s="35" t="s">
        <v>56</v>
      </c>
      <c r="E328" s="40" t="s">
        <v>5</v>
      </c>
    </row>
    <row r="329" spans="1:5" ht="89.25">
      <c r="A329" t="s">
        <v>57</v>
      </c>
      <c r="E329" s="39" t="s">
        <v>1581</v>
      </c>
    </row>
    <row r="330" spans="1:16" ht="12.75">
      <c r="A330" t="s">
        <v>48</v>
      </c>
      <c s="34" t="s">
        <v>1671</v>
      </c>
      <c s="34" t="s">
        <v>1584</v>
      </c>
      <c s="35" t="s">
        <v>5</v>
      </c>
      <c s="6" t="s">
        <v>1585</v>
      </c>
      <c s="36" t="s">
        <v>212</v>
      </c>
      <c s="37">
        <v>1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130</v>
      </c>
      <c>
        <f>(M330*21)/100</f>
      </c>
      <c t="s">
        <v>26</v>
      </c>
    </row>
    <row r="331" spans="1:5" ht="12.75">
      <c r="A331" s="35" t="s">
        <v>55</v>
      </c>
      <c r="E331" s="39" t="s">
        <v>5</v>
      </c>
    </row>
    <row r="332" spans="1:5" ht="12.75">
      <c r="A332" s="35" t="s">
        <v>56</v>
      </c>
      <c r="E332" s="40" t="s">
        <v>5</v>
      </c>
    </row>
    <row r="333" spans="1:5" ht="89.25">
      <c r="A333" t="s">
        <v>57</v>
      </c>
      <c r="E333" s="39" t="s">
        <v>1586</v>
      </c>
    </row>
    <row r="334" spans="1:16" ht="12.75">
      <c r="A334" t="s">
        <v>48</v>
      </c>
      <c s="34" t="s">
        <v>1672</v>
      </c>
      <c s="34" t="s">
        <v>1587</v>
      </c>
      <c s="35" t="s">
        <v>5</v>
      </c>
      <c s="6" t="s">
        <v>1588</v>
      </c>
      <c s="36" t="s">
        <v>212</v>
      </c>
      <c s="37">
        <v>1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130</v>
      </c>
      <c>
        <f>(M334*21)/100</f>
      </c>
      <c t="s">
        <v>26</v>
      </c>
    </row>
    <row r="335" spans="1:5" ht="12.75">
      <c r="A335" s="35" t="s">
        <v>55</v>
      </c>
      <c r="E335" s="39" t="s">
        <v>5</v>
      </c>
    </row>
    <row r="336" spans="1:5" ht="12.75">
      <c r="A336" s="35" t="s">
        <v>56</v>
      </c>
      <c r="E336" s="40" t="s">
        <v>5</v>
      </c>
    </row>
    <row r="337" spans="1:5" ht="89.25">
      <c r="A337" t="s">
        <v>57</v>
      </c>
      <c r="E337" s="39" t="s">
        <v>1589</v>
      </c>
    </row>
    <row r="338" spans="1:16" ht="12.75">
      <c r="A338" t="s">
        <v>48</v>
      </c>
      <c s="34" t="s">
        <v>1673</v>
      </c>
      <c s="34" t="s">
        <v>1590</v>
      </c>
      <c s="35" t="s">
        <v>5</v>
      </c>
      <c s="6" t="s">
        <v>1591</v>
      </c>
      <c s="36" t="s">
        <v>212</v>
      </c>
      <c s="37">
        <v>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130</v>
      </c>
      <c>
        <f>(M338*21)/100</f>
      </c>
      <c t="s">
        <v>26</v>
      </c>
    </row>
    <row r="339" spans="1:5" ht="12.75">
      <c r="A339" s="35" t="s">
        <v>55</v>
      </c>
      <c r="E339" s="39" t="s">
        <v>5</v>
      </c>
    </row>
    <row r="340" spans="1:5" ht="12.75">
      <c r="A340" s="35" t="s">
        <v>56</v>
      </c>
      <c r="E340" s="40" t="s">
        <v>5</v>
      </c>
    </row>
    <row r="341" spans="1:5" ht="89.25">
      <c r="A341" t="s">
        <v>57</v>
      </c>
      <c r="E341" s="39" t="s">
        <v>1592</v>
      </c>
    </row>
    <row r="342" spans="1:16" ht="12.75">
      <c r="A342" t="s">
        <v>48</v>
      </c>
      <c s="34" t="s">
        <v>1674</v>
      </c>
      <c s="34" t="s">
        <v>1593</v>
      </c>
      <c s="35" t="s">
        <v>5</v>
      </c>
      <c s="6" t="s">
        <v>1594</v>
      </c>
      <c s="36" t="s">
        <v>299</v>
      </c>
      <c s="37">
        <v>12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130</v>
      </c>
      <c>
        <f>(M342*21)/100</f>
      </c>
      <c t="s">
        <v>26</v>
      </c>
    </row>
    <row r="343" spans="1:5" ht="12.75">
      <c r="A343" s="35" t="s">
        <v>55</v>
      </c>
      <c r="E343" s="39" t="s">
        <v>5</v>
      </c>
    </row>
    <row r="344" spans="1:5" ht="12.75">
      <c r="A344" s="35" t="s">
        <v>56</v>
      </c>
      <c r="E344" s="40" t="s">
        <v>5</v>
      </c>
    </row>
    <row r="345" spans="1:5" ht="89.25">
      <c r="A345" t="s">
        <v>57</v>
      </c>
      <c r="E345" s="39" t="s">
        <v>1595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1675</v>
      </c>
      <c s="41">
        <f>Rekapitulace!C39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1675</v>
      </c>
      <c r="E4" s="26" t="s">
        <v>1676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COUNTIFS(L8:L40,"=0",A8:A40,"P")+COUNTIFS(L8:L40,"",A8:A40,"P")+SUM(Q8:Q40)</f>
      </c>
    </row>
    <row r="8" spans="1:13" ht="12.75">
      <c r="A8" t="s">
        <v>43</v>
      </c>
      <c r="C8" s="28" t="s">
        <v>1679</v>
      </c>
      <c r="E8" s="30" t="s">
        <v>1678</v>
      </c>
      <c r="J8" s="29">
        <f>0+J9+J26+J35</f>
      </c>
      <c s="29">
        <f>0+K9+K26+K35</f>
      </c>
      <c s="29">
        <f>0+L9+L26+L35</f>
      </c>
      <c s="29">
        <f>0+M9+M26+M35</f>
      </c>
    </row>
    <row r="9" spans="1:13" ht="12.75">
      <c r="A9" t="s">
        <v>45</v>
      </c>
      <c r="C9" s="31" t="s">
        <v>49</v>
      </c>
      <c r="E9" s="33" t="s">
        <v>1451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1680</v>
      </c>
      <c s="35" t="s">
        <v>5</v>
      </c>
      <c s="6" t="s">
        <v>1681</v>
      </c>
      <c s="36" t="s">
        <v>212</v>
      </c>
      <c s="37">
        <v>49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1537</v>
      </c>
    </row>
    <row r="13" spans="1:5" ht="114.75">
      <c r="A13" t="s">
        <v>57</v>
      </c>
      <c r="E13" s="39" t="s">
        <v>1494</v>
      </c>
    </row>
    <row r="14" spans="1:16" ht="25.5">
      <c r="A14" t="s">
        <v>48</v>
      </c>
      <c s="34" t="s">
        <v>26</v>
      </c>
      <c s="34" t="s">
        <v>1682</v>
      </c>
      <c s="35" t="s">
        <v>5</v>
      </c>
      <c s="6" t="s">
        <v>1683</v>
      </c>
      <c s="36" t="s">
        <v>212</v>
      </c>
      <c s="37">
        <v>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1537</v>
      </c>
    </row>
    <row r="17" spans="1:5" ht="76.5">
      <c r="A17" t="s">
        <v>57</v>
      </c>
      <c r="E17" s="39" t="s">
        <v>1684</v>
      </c>
    </row>
    <row r="18" spans="1:16" ht="25.5">
      <c r="A18" t="s">
        <v>48</v>
      </c>
      <c s="34" t="s">
        <v>25</v>
      </c>
      <c s="34" t="s">
        <v>1535</v>
      </c>
      <c s="35" t="s">
        <v>5</v>
      </c>
      <c s="6" t="s">
        <v>1536</v>
      </c>
      <c s="36" t="s">
        <v>212</v>
      </c>
      <c s="37">
        <v>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1537</v>
      </c>
    </row>
    <row r="21" spans="1:5" ht="89.25">
      <c r="A21" t="s">
        <v>57</v>
      </c>
      <c r="E21" s="39" t="s">
        <v>1538</v>
      </c>
    </row>
    <row r="22" spans="1:16" ht="12.75">
      <c r="A22" t="s">
        <v>48</v>
      </c>
      <c s="34" t="s">
        <v>65</v>
      </c>
      <c s="34" t="s">
        <v>1582</v>
      </c>
      <c s="35" t="s">
        <v>5</v>
      </c>
      <c s="6" t="s">
        <v>1583</v>
      </c>
      <c s="36" t="s">
        <v>212</v>
      </c>
      <c s="37">
        <v>49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130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1537</v>
      </c>
    </row>
    <row r="25" spans="1:5" ht="89.25">
      <c r="A25" t="s">
        <v>57</v>
      </c>
      <c r="E25" s="39" t="s">
        <v>1581</v>
      </c>
    </row>
    <row r="26" spans="1:13" ht="12.75">
      <c r="A26" t="s">
        <v>45</v>
      </c>
      <c r="C26" s="31" t="s">
        <v>26</v>
      </c>
      <c r="E26" s="33" t="s">
        <v>1542</v>
      </c>
      <c r="J26" s="32">
        <f>0</f>
      </c>
      <c s="32">
        <f>0</f>
      </c>
      <c s="32">
        <f>0+L27+L31</f>
      </c>
      <c s="32">
        <f>0+M27+M31</f>
      </c>
    </row>
    <row r="27" spans="1:16" ht="25.5">
      <c r="A27" t="s">
        <v>48</v>
      </c>
      <c s="34" t="s">
        <v>69</v>
      </c>
      <c s="34" t="s">
        <v>1654</v>
      </c>
      <c s="35" t="s">
        <v>5</v>
      </c>
      <c s="6" t="s">
        <v>1655</v>
      </c>
      <c s="36" t="s">
        <v>212</v>
      </c>
      <c s="37">
        <v>47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1537</v>
      </c>
    </row>
    <row r="30" spans="1:5" ht="102">
      <c r="A30" t="s">
        <v>57</v>
      </c>
      <c r="E30" s="39" t="s">
        <v>1561</v>
      </c>
    </row>
    <row r="31" spans="1:16" ht="12.75">
      <c r="A31" t="s">
        <v>48</v>
      </c>
      <c s="34" t="s">
        <v>73</v>
      </c>
      <c s="34" t="s">
        <v>1685</v>
      </c>
      <c s="35" t="s">
        <v>5</v>
      </c>
      <c s="6" t="s">
        <v>1686</v>
      </c>
      <c s="36" t="s">
        <v>135</v>
      </c>
      <c s="37">
        <v>12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1537</v>
      </c>
    </row>
    <row r="34" spans="1:5" ht="102">
      <c r="A34" t="s">
        <v>57</v>
      </c>
      <c r="E34" s="39" t="s">
        <v>1663</v>
      </c>
    </row>
    <row r="35" spans="1:13" ht="12.75">
      <c r="A35" t="s">
        <v>45</v>
      </c>
      <c r="C35" s="31" t="s">
        <v>25</v>
      </c>
      <c r="E35" s="33" t="s">
        <v>1574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48</v>
      </c>
      <c s="34" t="s">
        <v>77</v>
      </c>
      <c s="34" t="s">
        <v>1587</v>
      </c>
      <c s="35" t="s">
        <v>5</v>
      </c>
      <c s="6" t="s">
        <v>1588</v>
      </c>
      <c s="36" t="s">
        <v>212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130</v>
      </c>
      <c>
        <f>(M36*21)/100</f>
      </c>
      <c t="s">
        <v>26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1285</v>
      </c>
    </row>
    <row r="39" spans="1:5" ht="89.25">
      <c r="A39" t="s">
        <v>57</v>
      </c>
      <c r="E39" s="39" t="s">
        <v>1589</v>
      </c>
    </row>
    <row r="40" spans="1:16" ht="12.75">
      <c r="A40" t="s">
        <v>48</v>
      </c>
      <c s="34" t="s">
        <v>81</v>
      </c>
      <c s="34" t="s">
        <v>1590</v>
      </c>
      <c s="35" t="s">
        <v>5</v>
      </c>
      <c s="6" t="s">
        <v>1591</v>
      </c>
      <c s="36" t="s">
        <v>212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130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1285</v>
      </c>
    </row>
    <row r="43" spans="1:5" ht="89.25">
      <c r="A43" t="s">
        <v>57</v>
      </c>
      <c r="E43" s="39" t="s">
        <v>1592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1675</v>
      </c>
      <c s="41">
        <f>Rekapitulace!C39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1675</v>
      </c>
      <c r="E4" s="26" t="s">
        <v>1676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COUNTIFS(L8:L44,"=0",A8:A44,"P")+COUNTIFS(L8:L44,"",A8:A44,"P")+SUM(Q8:Q44)</f>
      </c>
    </row>
    <row r="8" spans="1:13" ht="12.75">
      <c r="A8" t="s">
        <v>43</v>
      </c>
      <c r="C8" s="28" t="s">
        <v>1689</v>
      </c>
      <c r="E8" s="30" t="s">
        <v>1688</v>
      </c>
      <c r="J8" s="29">
        <f>0+J9+J30+J39</f>
      </c>
      <c s="29">
        <f>0+K9+K30+K39</f>
      </c>
      <c s="29">
        <f>0+L9+L30+L39</f>
      </c>
      <c s="29">
        <f>0+M9+M30+M39</f>
      </c>
    </row>
    <row r="9" spans="1:13" ht="12.75">
      <c r="A9" t="s">
        <v>45</v>
      </c>
      <c r="C9" s="31" t="s">
        <v>49</v>
      </c>
      <c r="E9" s="33" t="s">
        <v>1451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1680</v>
      </c>
      <c s="35" t="s">
        <v>5</v>
      </c>
      <c s="6" t="s">
        <v>1681</v>
      </c>
      <c s="36" t="s">
        <v>212</v>
      </c>
      <c s="37">
        <v>11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1537</v>
      </c>
    </row>
    <row r="13" spans="1:5" ht="114.75">
      <c r="A13" t="s">
        <v>57</v>
      </c>
      <c r="E13" s="39" t="s">
        <v>1494</v>
      </c>
    </row>
    <row r="14" spans="1:16" ht="25.5">
      <c r="A14" t="s">
        <v>48</v>
      </c>
      <c s="34" t="s">
        <v>26</v>
      </c>
      <c s="34" t="s">
        <v>1690</v>
      </c>
      <c s="35" t="s">
        <v>5</v>
      </c>
      <c s="6" t="s">
        <v>1691</v>
      </c>
      <c s="36" t="s">
        <v>212</v>
      </c>
      <c s="37">
        <v>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1537</v>
      </c>
    </row>
    <row r="17" spans="1:5" ht="114.75">
      <c r="A17" t="s">
        <v>57</v>
      </c>
      <c r="E17" s="39" t="s">
        <v>1494</v>
      </c>
    </row>
    <row r="18" spans="1:16" ht="25.5">
      <c r="A18" t="s">
        <v>48</v>
      </c>
      <c s="34" t="s">
        <v>25</v>
      </c>
      <c s="34" t="s">
        <v>1682</v>
      </c>
      <c s="35" t="s">
        <v>5</v>
      </c>
      <c s="6" t="s">
        <v>1683</v>
      </c>
      <c s="36" t="s">
        <v>212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1537</v>
      </c>
    </row>
    <row r="21" spans="1:5" ht="76.5">
      <c r="A21" t="s">
        <v>57</v>
      </c>
      <c r="E21" s="39" t="s">
        <v>1684</v>
      </c>
    </row>
    <row r="22" spans="1:16" ht="25.5">
      <c r="A22" t="s">
        <v>48</v>
      </c>
      <c s="34" t="s">
        <v>65</v>
      </c>
      <c s="34" t="s">
        <v>1535</v>
      </c>
      <c s="35" t="s">
        <v>5</v>
      </c>
      <c s="6" t="s">
        <v>1536</v>
      </c>
      <c s="36" t="s">
        <v>212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130</v>
      </c>
      <c>
        <f>(M22*21)/100</f>
      </c>
      <c t="s">
        <v>26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1537</v>
      </c>
    </row>
    <row r="25" spans="1:5" ht="89.25">
      <c r="A25" t="s">
        <v>57</v>
      </c>
      <c r="E25" s="39" t="s">
        <v>1538</v>
      </c>
    </row>
    <row r="26" spans="1:16" ht="12.75">
      <c r="A26" t="s">
        <v>48</v>
      </c>
      <c s="34" t="s">
        <v>69</v>
      </c>
      <c s="34" t="s">
        <v>1582</v>
      </c>
      <c s="35" t="s">
        <v>5</v>
      </c>
      <c s="6" t="s">
        <v>1583</v>
      </c>
      <c s="36" t="s">
        <v>212</v>
      </c>
      <c s="37">
        <v>11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130</v>
      </c>
      <c>
        <f>(M26*21)/100</f>
      </c>
      <c t="s">
        <v>26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1537</v>
      </c>
    </row>
    <row r="29" spans="1:5" ht="89.25">
      <c r="A29" t="s">
        <v>57</v>
      </c>
      <c r="E29" s="39" t="s">
        <v>1581</v>
      </c>
    </row>
    <row r="30" spans="1:13" ht="12.75">
      <c r="A30" t="s">
        <v>45</v>
      </c>
      <c r="C30" s="31" t="s">
        <v>26</v>
      </c>
      <c r="E30" s="33" t="s">
        <v>1542</v>
      </c>
      <c r="J30" s="32">
        <f>0</f>
      </c>
      <c s="32">
        <f>0</f>
      </c>
      <c s="32">
        <f>0+L31+L35</f>
      </c>
      <c s="32">
        <f>0+M31+M35</f>
      </c>
    </row>
    <row r="31" spans="1:16" ht="25.5">
      <c r="A31" t="s">
        <v>48</v>
      </c>
      <c s="34" t="s">
        <v>73</v>
      </c>
      <c s="34" t="s">
        <v>1654</v>
      </c>
      <c s="35" t="s">
        <v>5</v>
      </c>
      <c s="6" t="s">
        <v>1655</v>
      </c>
      <c s="36" t="s">
        <v>212</v>
      </c>
      <c s="37">
        <v>11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1537</v>
      </c>
    </row>
    <row r="34" spans="1:5" ht="102">
      <c r="A34" t="s">
        <v>57</v>
      </c>
      <c r="E34" s="39" t="s">
        <v>1561</v>
      </c>
    </row>
    <row r="35" spans="1:16" ht="12.75">
      <c r="A35" t="s">
        <v>48</v>
      </c>
      <c s="34" t="s">
        <v>77</v>
      </c>
      <c s="34" t="s">
        <v>1685</v>
      </c>
      <c s="35" t="s">
        <v>5</v>
      </c>
      <c s="6" t="s">
        <v>1686</v>
      </c>
      <c s="36" t="s">
        <v>135</v>
      </c>
      <c s="37">
        <v>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1537</v>
      </c>
    </row>
    <row r="38" spans="1:5" ht="102">
      <c r="A38" t="s">
        <v>57</v>
      </c>
      <c r="E38" s="39" t="s">
        <v>1663</v>
      </c>
    </row>
    <row r="39" spans="1:13" ht="12.75">
      <c r="A39" t="s">
        <v>45</v>
      </c>
      <c r="C39" s="31" t="s">
        <v>25</v>
      </c>
      <c r="E39" s="33" t="s">
        <v>1574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48</v>
      </c>
      <c s="34" t="s">
        <v>81</v>
      </c>
      <c s="34" t="s">
        <v>1587</v>
      </c>
      <c s="35" t="s">
        <v>5</v>
      </c>
      <c s="6" t="s">
        <v>1588</v>
      </c>
      <c s="36" t="s">
        <v>212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130</v>
      </c>
      <c>
        <f>(M40*21)/100</f>
      </c>
      <c t="s">
        <v>26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1285</v>
      </c>
    </row>
    <row r="43" spans="1:5" ht="89.25">
      <c r="A43" t="s">
        <v>57</v>
      </c>
      <c r="E43" s="39" t="s">
        <v>1589</v>
      </c>
    </row>
    <row r="44" spans="1:16" ht="12.75">
      <c r="A44" t="s">
        <v>48</v>
      </c>
      <c s="34" t="s">
        <v>85</v>
      </c>
      <c s="34" t="s">
        <v>1590</v>
      </c>
      <c s="35" t="s">
        <v>5</v>
      </c>
      <c s="6" t="s">
        <v>1591</v>
      </c>
      <c s="36" t="s">
        <v>212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130</v>
      </c>
      <c>
        <f>(M44*21)/100</f>
      </c>
      <c t="s">
        <v>26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1285</v>
      </c>
    </row>
    <row r="47" spans="1:5" ht="89.25">
      <c r="A47" t="s">
        <v>57</v>
      </c>
      <c r="E47" s="39" t="s">
        <v>1592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106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106</v>
      </c>
      <c r="E4" s="26" t="s">
        <v>107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COUNTIFS(L8:L56,"=0",A8:A56,"P")+COUNTIFS(L8:L56,"",A8:A56,"P")+SUM(Q8:Q56)</f>
      </c>
    </row>
    <row r="8" spans="1:13" ht="12.75">
      <c r="A8" t="s">
        <v>43</v>
      </c>
      <c r="C8" s="28" t="s">
        <v>110</v>
      </c>
      <c r="E8" s="30" t="s">
        <v>109</v>
      </c>
      <c r="J8" s="29">
        <f>0+J9+J22+J47</f>
      </c>
      <c s="29">
        <f>0+K9+K22+K47</f>
      </c>
      <c s="29">
        <f>0+L9+L22+L47</f>
      </c>
      <c s="29">
        <f>0+M9+M22+M47</f>
      </c>
    </row>
    <row r="9" spans="1:13" ht="12.75">
      <c r="A9" t="s">
        <v>45</v>
      </c>
      <c r="C9" s="31" t="s">
        <v>49</v>
      </c>
      <c r="E9" s="33" t="s">
        <v>111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112</v>
      </c>
      <c s="35" t="s">
        <v>5</v>
      </c>
      <c s="6" t="s">
        <v>113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115</v>
      </c>
    </row>
    <row r="12" spans="1:5" ht="12.75">
      <c r="A12" s="35" t="s">
        <v>56</v>
      </c>
      <c r="E12" s="40" t="s">
        <v>116</v>
      </c>
    </row>
    <row r="13" spans="1:5" ht="89.25">
      <c r="A13" t="s">
        <v>57</v>
      </c>
      <c r="E13" s="39" t="s">
        <v>117</v>
      </c>
    </row>
    <row r="14" spans="1:16" ht="12.75">
      <c r="A14" t="s">
        <v>48</v>
      </c>
      <c s="34" t="s">
        <v>26</v>
      </c>
      <c s="34" t="s">
        <v>118</v>
      </c>
      <c s="35" t="s">
        <v>5</v>
      </c>
      <c s="6" t="s">
        <v>119</v>
      </c>
      <c s="36" t="s">
        <v>114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120</v>
      </c>
    </row>
    <row r="16" spans="1:5" ht="12.75">
      <c r="A16" s="35" t="s">
        <v>56</v>
      </c>
      <c r="E16" s="40" t="s">
        <v>116</v>
      </c>
    </row>
    <row r="17" spans="1:5" ht="102">
      <c r="A17" t="s">
        <v>57</v>
      </c>
      <c r="E17" s="39" t="s">
        <v>121</v>
      </c>
    </row>
    <row r="18" spans="1:16" ht="12.75">
      <c r="A18" t="s">
        <v>48</v>
      </c>
      <c s="34" t="s">
        <v>25</v>
      </c>
      <c s="34" t="s">
        <v>122</v>
      </c>
      <c s="35" t="s">
        <v>5</v>
      </c>
      <c s="6" t="s">
        <v>123</v>
      </c>
      <c s="36" t="s">
        <v>114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124</v>
      </c>
    </row>
    <row r="20" spans="1:5" ht="12.75">
      <c r="A20" s="35" t="s">
        <v>56</v>
      </c>
      <c r="E20" s="40" t="s">
        <v>116</v>
      </c>
    </row>
    <row r="21" spans="1:5" ht="38.25">
      <c r="A21" t="s">
        <v>57</v>
      </c>
      <c r="E21" s="39" t="s">
        <v>125</v>
      </c>
    </row>
    <row r="22" spans="1:13" ht="12.75">
      <c r="A22" t="s">
        <v>45</v>
      </c>
      <c r="C22" s="31" t="s">
        <v>26</v>
      </c>
      <c r="E22" s="33" t="s">
        <v>126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65</v>
      </c>
      <c s="34" t="s">
        <v>127</v>
      </c>
      <c s="35" t="s">
        <v>5</v>
      </c>
      <c s="6" t="s">
        <v>128</v>
      </c>
      <c s="36" t="s">
        <v>129</v>
      </c>
      <c s="37">
        <v>327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131</v>
      </c>
    </row>
    <row r="26" spans="1:5" ht="89.25">
      <c r="A26" t="s">
        <v>57</v>
      </c>
      <c r="E26" s="39" t="s">
        <v>132</v>
      </c>
    </row>
    <row r="27" spans="1:16" ht="25.5">
      <c r="A27" t="s">
        <v>48</v>
      </c>
      <c s="34" t="s">
        <v>69</v>
      </c>
      <c s="34" t="s">
        <v>133</v>
      </c>
      <c s="35" t="s">
        <v>5</v>
      </c>
      <c s="6" t="s">
        <v>134</v>
      </c>
      <c s="36" t="s">
        <v>135</v>
      </c>
      <c s="37">
        <v>2116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12.75">
      <c r="A28" s="35" t="s">
        <v>55</v>
      </c>
      <c r="E28" s="39" t="s">
        <v>136</v>
      </c>
    </row>
    <row r="29" spans="1:5" ht="12.75">
      <c r="A29" s="35" t="s">
        <v>56</v>
      </c>
      <c r="E29" s="40" t="s">
        <v>137</v>
      </c>
    </row>
    <row r="30" spans="1:5" ht="102">
      <c r="A30" t="s">
        <v>57</v>
      </c>
      <c r="E30" s="39" t="s">
        <v>138</v>
      </c>
    </row>
    <row r="31" spans="1:16" ht="12.75">
      <c r="A31" t="s">
        <v>48</v>
      </c>
      <c s="34" t="s">
        <v>73</v>
      </c>
      <c s="34" t="s">
        <v>139</v>
      </c>
      <c s="35" t="s">
        <v>5</v>
      </c>
      <c s="6" t="s">
        <v>140</v>
      </c>
      <c s="36" t="s">
        <v>114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141</v>
      </c>
    </row>
    <row r="33" spans="1:5" ht="12.75">
      <c r="A33" s="35" t="s">
        <v>56</v>
      </c>
      <c r="E33" s="40" t="s">
        <v>116</v>
      </c>
    </row>
    <row r="34" spans="1:5" ht="76.5">
      <c r="A34" t="s">
        <v>57</v>
      </c>
      <c r="E34" s="39" t="s">
        <v>142</v>
      </c>
    </row>
    <row r="35" spans="1:16" ht="12.75">
      <c r="A35" t="s">
        <v>48</v>
      </c>
      <c s="34" t="s">
        <v>77</v>
      </c>
      <c s="34" t="s">
        <v>143</v>
      </c>
      <c s="35" t="s">
        <v>5</v>
      </c>
      <c s="6" t="s">
        <v>144</v>
      </c>
      <c s="36" t="s">
        <v>114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116</v>
      </c>
    </row>
    <row r="38" spans="1:5" ht="76.5">
      <c r="A38" t="s">
        <v>57</v>
      </c>
      <c r="E38" s="39" t="s">
        <v>145</v>
      </c>
    </row>
    <row r="39" spans="1:16" ht="12.75">
      <c r="A39" t="s">
        <v>48</v>
      </c>
      <c s="34" t="s">
        <v>81</v>
      </c>
      <c s="34" t="s">
        <v>146</v>
      </c>
      <c s="35" t="s">
        <v>5</v>
      </c>
      <c s="6" t="s">
        <v>147</v>
      </c>
      <c s="36" t="s">
        <v>148</v>
      </c>
      <c s="37">
        <v>8756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26</v>
      </c>
    </row>
    <row r="40" spans="1:5" ht="12.75">
      <c r="A40" s="35" t="s">
        <v>55</v>
      </c>
      <c r="E40" s="39" t="s">
        <v>149</v>
      </c>
    </row>
    <row r="41" spans="1:5" ht="12.75">
      <c r="A41" s="35" t="s">
        <v>56</v>
      </c>
      <c r="E41" s="40" t="s">
        <v>116</v>
      </c>
    </row>
    <row r="42" spans="1:5" ht="25.5">
      <c r="A42" t="s">
        <v>57</v>
      </c>
      <c r="E42" s="39" t="s">
        <v>150</v>
      </c>
    </row>
    <row r="43" spans="1:16" ht="12.75">
      <c r="A43" t="s">
        <v>48</v>
      </c>
      <c s="34" t="s">
        <v>85</v>
      </c>
      <c s="34" t="s">
        <v>151</v>
      </c>
      <c s="35" t="s">
        <v>5</v>
      </c>
      <c s="6" t="s">
        <v>152</v>
      </c>
      <c s="36" t="s">
        <v>114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116</v>
      </c>
    </row>
    <row r="46" spans="1:5" ht="12.75">
      <c r="A46" t="s">
        <v>57</v>
      </c>
      <c r="E46" s="39" t="s">
        <v>5</v>
      </c>
    </row>
    <row r="47" spans="1:13" ht="12.75">
      <c r="A47" t="s">
        <v>45</v>
      </c>
      <c r="C47" s="31" t="s">
        <v>25</v>
      </c>
      <c r="E47" s="33" t="s">
        <v>153</v>
      </c>
      <c r="J47" s="32">
        <f>0</f>
      </c>
      <c s="32">
        <f>0</f>
      </c>
      <c s="32">
        <f>0+L48+L52+L56</f>
      </c>
      <c s="32">
        <f>0+M48+M52+M56</f>
      </c>
    </row>
    <row r="48" spans="1:16" ht="12.75">
      <c r="A48" t="s">
        <v>48</v>
      </c>
      <c s="34" t="s">
        <v>89</v>
      </c>
      <c s="34" t="s">
        <v>154</v>
      </c>
      <c s="35" t="s">
        <v>5</v>
      </c>
      <c s="6" t="s">
        <v>155</v>
      </c>
      <c s="36" t="s">
        <v>114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155</v>
      </c>
    </row>
    <row r="51" spans="1:5" ht="25.5">
      <c r="A51" t="s">
        <v>57</v>
      </c>
      <c r="E51" s="39" t="s">
        <v>156</v>
      </c>
    </row>
    <row r="52" spans="1:16" ht="12.75">
      <c r="A52" t="s">
        <v>48</v>
      </c>
      <c s="34" t="s">
        <v>93</v>
      </c>
      <c s="34" t="s">
        <v>157</v>
      </c>
      <c s="35" t="s">
        <v>5</v>
      </c>
      <c s="6" t="s">
        <v>158</v>
      </c>
      <c s="36" t="s">
        <v>114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26</v>
      </c>
    </row>
    <row r="53" spans="1:5" ht="12.75">
      <c r="A53" s="35" t="s">
        <v>55</v>
      </c>
      <c r="E53" s="39" t="s">
        <v>159</v>
      </c>
    </row>
    <row r="54" spans="1:5" ht="12.75">
      <c r="A54" s="35" t="s">
        <v>56</v>
      </c>
      <c r="E54" s="40" t="s">
        <v>5</v>
      </c>
    </row>
    <row r="55" spans="1:5" ht="89.25">
      <c r="A55" t="s">
        <v>57</v>
      </c>
      <c r="E55" s="39" t="s">
        <v>160</v>
      </c>
    </row>
    <row r="56" spans="1:16" ht="12.75">
      <c r="A56" t="s">
        <v>48</v>
      </c>
      <c s="34" t="s">
        <v>97</v>
      </c>
      <c s="34" t="s">
        <v>161</v>
      </c>
      <c s="35" t="s">
        <v>5</v>
      </c>
      <c s="6" t="s">
        <v>162</v>
      </c>
      <c s="36" t="s">
        <v>114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26</v>
      </c>
    </row>
    <row r="57" spans="1:5" ht="12.75">
      <c r="A57" s="35" t="s">
        <v>55</v>
      </c>
      <c r="E57" s="39" t="s">
        <v>163</v>
      </c>
    </row>
    <row r="58" spans="1:5" ht="12.75">
      <c r="A58" s="35" t="s">
        <v>56</v>
      </c>
      <c r="E58" s="40" t="s">
        <v>164</v>
      </c>
    </row>
    <row r="59" spans="1:5" ht="38.25">
      <c r="A59" t="s">
        <v>57</v>
      </c>
      <c r="E59" s="39" t="s">
        <v>165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166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166</v>
      </c>
      <c r="E4" s="26" t="s">
        <v>167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COUNTIFS(L8:L105,"=0",A8:A105,"P")+COUNTIFS(L8:L105,"",A8:A105,"P")+SUM(Q8:Q105)</f>
      </c>
    </row>
    <row r="8" spans="1:13" ht="12.75">
      <c r="A8" t="s">
        <v>43</v>
      </c>
      <c r="C8" s="28" t="s">
        <v>170</v>
      </c>
      <c r="E8" s="30" t="s">
        <v>169</v>
      </c>
      <c r="J8" s="29">
        <f>0+J9+J26+J79+J88</f>
      </c>
      <c s="29">
        <f>0+K9+K26+K79+K88</f>
      </c>
      <c s="29">
        <f>0+L9+L26+L79+L88</f>
      </c>
      <c s="29">
        <f>0+M9+M26+M79+M88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74</v>
      </c>
      <c s="35" t="s">
        <v>75</v>
      </c>
      <c s="6" t="s">
        <v>76</v>
      </c>
      <c s="36" t="s">
        <v>53</v>
      </c>
      <c s="37">
        <v>867.888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171</v>
      </c>
    </row>
    <row r="12" spans="1:5" ht="12.75">
      <c r="A12" s="35" t="s">
        <v>56</v>
      </c>
      <c r="E12" s="40" t="s">
        <v>172</v>
      </c>
    </row>
    <row r="13" spans="1:5" ht="165.75">
      <c r="A13" t="s">
        <v>57</v>
      </c>
      <c r="E13" s="39" t="s">
        <v>58</v>
      </c>
    </row>
    <row r="14" spans="1:16" ht="25.5">
      <c r="A14" t="s">
        <v>48</v>
      </c>
      <c s="34" t="s">
        <v>26</v>
      </c>
      <c s="34" t="s">
        <v>82</v>
      </c>
      <c s="35" t="s">
        <v>83</v>
      </c>
      <c s="6" t="s">
        <v>84</v>
      </c>
      <c s="36" t="s">
        <v>53</v>
      </c>
      <c s="37">
        <v>356.864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171</v>
      </c>
    </row>
    <row r="16" spans="1:5" ht="12.75">
      <c r="A16" s="35" t="s">
        <v>56</v>
      </c>
      <c r="E16" s="40" t="s">
        <v>173</v>
      </c>
    </row>
    <row r="17" spans="1:5" ht="165.75">
      <c r="A17" t="s">
        <v>57</v>
      </c>
      <c r="E17" s="39" t="s">
        <v>58</v>
      </c>
    </row>
    <row r="18" spans="1:16" ht="25.5">
      <c r="A18" t="s">
        <v>48</v>
      </c>
      <c s="34" t="s">
        <v>25</v>
      </c>
      <c s="34" t="s">
        <v>86</v>
      </c>
      <c s="35" t="s">
        <v>87</v>
      </c>
      <c s="6" t="s">
        <v>88</v>
      </c>
      <c s="36" t="s">
        <v>53</v>
      </c>
      <c s="37">
        <v>0.236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171</v>
      </c>
    </row>
    <row r="20" spans="1:5" ht="12.75">
      <c r="A20" s="35" t="s">
        <v>56</v>
      </c>
      <c r="E20" s="40" t="s">
        <v>174</v>
      </c>
    </row>
    <row r="21" spans="1:5" ht="165.75">
      <c r="A21" t="s">
        <v>57</v>
      </c>
      <c r="E21" s="39" t="s">
        <v>58</v>
      </c>
    </row>
    <row r="22" spans="1:16" ht="25.5">
      <c r="A22" t="s">
        <v>48</v>
      </c>
      <c s="34" t="s">
        <v>65</v>
      </c>
      <c s="34" t="s">
        <v>90</v>
      </c>
      <c s="35" t="s">
        <v>91</v>
      </c>
      <c s="6" t="s">
        <v>92</v>
      </c>
      <c s="36" t="s">
        <v>53</v>
      </c>
      <c s="37">
        <v>0.506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171</v>
      </c>
    </row>
    <row r="24" spans="1:5" ht="12.75">
      <c r="A24" s="35" t="s">
        <v>56</v>
      </c>
      <c r="E24" s="40" t="s">
        <v>175</v>
      </c>
    </row>
    <row r="25" spans="1:5" ht="165.75">
      <c r="A25" t="s">
        <v>57</v>
      </c>
      <c r="E25" s="39" t="s">
        <v>58</v>
      </c>
    </row>
    <row r="26" spans="1:13" ht="12.75">
      <c r="A26" t="s">
        <v>45</v>
      </c>
      <c r="C26" s="31" t="s">
        <v>69</v>
      </c>
      <c r="E26" s="33" t="s">
        <v>176</v>
      </c>
      <c r="J26" s="32">
        <f>0</f>
      </c>
      <c s="32">
        <f>0</f>
      </c>
      <c s="32">
        <f>0+L27+L31+L35+L39+L43+L47+L51+L55+L59+L63+L67+L71+L75</f>
      </c>
      <c s="32">
        <f>0+M27+M31+M35+M39+M43+M47+M51+M55+M59+M63+M67+M71+M75</f>
      </c>
    </row>
    <row r="27" spans="1:16" ht="12.75">
      <c r="A27" t="s">
        <v>48</v>
      </c>
      <c s="34" t="s">
        <v>69</v>
      </c>
      <c s="34" t="s">
        <v>177</v>
      </c>
      <c s="35" t="s">
        <v>5</v>
      </c>
      <c s="6" t="s">
        <v>178</v>
      </c>
      <c s="36" t="s">
        <v>129</v>
      </c>
      <c s="37">
        <v>588.2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25.5">
      <c r="A28" s="35" t="s">
        <v>55</v>
      </c>
      <c r="E28" s="39" t="s">
        <v>179</v>
      </c>
    </row>
    <row r="29" spans="1:5" ht="63.75">
      <c r="A29" s="35" t="s">
        <v>56</v>
      </c>
      <c r="E29" s="40" t="s">
        <v>180</v>
      </c>
    </row>
    <row r="30" spans="1:5" ht="89.25">
      <c r="A30" t="s">
        <v>57</v>
      </c>
      <c r="E30" s="39" t="s">
        <v>132</v>
      </c>
    </row>
    <row r="31" spans="1:16" ht="12.75">
      <c r="A31" t="s">
        <v>48</v>
      </c>
      <c s="34" t="s">
        <v>73</v>
      </c>
      <c s="34" t="s">
        <v>181</v>
      </c>
      <c s="35" t="s">
        <v>5</v>
      </c>
      <c s="6" t="s">
        <v>182</v>
      </c>
      <c s="36" t="s">
        <v>129</v>
      </c>
      <c s="37">
        <v>1205.4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183</v>
      </c>
    </row>
    <row r="34" spans="1:5" ht="89.25">
      <c r="A34" t="s">
        <v>57</v>
      </c>
      <c r="E34" s="39" t="s">
        <v>132</v>
      </c>
    </row>
    <row r="35" spans="1:16" ht="12.75">
      <c r="A35" t="s">
        <v>48</v>
      </c>
      <c s="34" t="s">
        <v>77</v>
      </c>
      <c s="34" t="s">
        <v>127</v>
      </c>
      <c s="35" t="s">
        <v>5</v>
      </c>
      <c s="6" t="s">
        <v>128</v>
      </c>
      <c s="36" t="s">
        <v>129</v>
      </c>
      <c s="37">
        <v>1365.3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51">
      <c r="A37" s="35" t="s">
        <v>56</v>
      </c>
      <c r="E37" s="40" t="s">
        <v>184</v>
      </c>
    </row>
    <row r="38" spans="1:5" ht="89.25">
      <c r="A38" t="s">
        <v>57</v>
      </c>
      <c r="E38" s="39" t="s">
        <v>132</v>
      </c>
    </row>
    <row r="39" spans="1:16" ht="25.5">
      <c r="A39" t="s">
        <v>48</v>
      </c>
      <c s="34" t="s">
        <v>81</v>
      </c>
      <c s="34" t="s">
        <v>185</v>
      </c>
      <c s="35" t="s">
        <v>5</v>
      </c>
      <c s="6" t="s">
        <v>186</v>
      </c>
      <c s="36" t="s">
        <v>135</v>
      </c>
      <c s="37">
        <v>465.87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187</v>
      </c>
    </row>
    <row r="41" spans="1:5" ht="12.75">
      <c r="A41" s="35" t="s">
        <v>56</v>
      </c>
      <c r="E41" s="40" t="s">
        <v>188</v>
      </c>
    </row>
    <row r="42" spans="1:5" ht="344.25">
      <c r="A42" t="s">
        <v>57</v>
      </c>
      <c r="E42" s="39" t="s">
        <v>189</v>
      </c>
    </row>
    <row r="43" spans="1:16" ht="25.5">
      <c r="A43" t="s">
        <v>48</v>
      </c>
      <c s="34" t="s">
        <v>85</v>
      </c>
      <c s="34" t="s">
        <v>190</v>
      </c>
      <c s="35" t="s">
        <v>5</v>
      </c>
      <c s="6" t="s">
        <v>191</v>
      </c>
      <c s="36" t="s">
        <v>135</v>
      </c>
      <c s="37">
        <v>334.13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26</v>
      </c>
    </row>
    <row r="44" spans="1:5" ht="12.75">
      <c r="A44" s="35" t="s">
        <v>55</v>
      </c>
      <c r="E44" s="39" t="s">
        <v>192</v>
      </c>
    </row>
    <row r="45" spans="1:5" ht="12.75">
      <c r="A45" s="35" t="s">
        <v>56</v>
      </c>
      <c r="E45" s="40" t="s">
        <v>193</v>
      </c>
    </row>
    <row r="46" spans="1:5" ht="344.25">
      <c r="A46" t="s">
        <v>57</v>
      </c>
      <c r="E46" s="39" t="s">
        <v>194</v>
      </c>
    </row>
    <row r="47" spans="1:16" ht="25.5">
      <c r="A47" t="s">
        <v>48</v>
      </c>
      <c s="34" t="s">
        <v>89</v>
      </c>
      <c s="34" t="s">
        <v>195</v>
      </c>
      <c s="35" t="s">
        <v>5</v>
      </c>
      <c s="6" t="s">
        <v>196</v>
      </c>
      <c s="36" t="s">
        <v>135</v>
      </c>
      <c s="37">
        <v>310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197</v>
      </c>
    </row>
    <row r="49" spans="1:5" ht="12.75">
      <c r="A49" s="35" t="s">
        <v>56</v>
      </c>
      <c r="E49" s="40" t="s">
        <v>198</v>
      </c>
    </row>
    <row r="50" spans="1:5" ht="331.5">
      <c r="A50" t="s">
        <v>57</v>
      </c>
      <c r="E50" s="39" t="s">
        <v>199</v>
      </c>
    </row>
    <row r="51" spans="1:16" ht="25.5">
      <c r="A51" t="s">
        <v>48</v>
      </c>
      <c s="34" t="s">
        <v>93</v>
      </c>
      <c s="34" t="s">
        <v>200</v>
      </c>
      <c s="35" t="s">
        <v>5</v>
      </c>
      <c s="6" t="s">
        <v>201</v>
      </c>
      <c s="36" t="s">
        <v>135</v>
      </c>
      <c s="37">
        <v>3016.2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130</v>
      </c>
      <c>
        <f>(M51*21)/100</f>
      </c>
      <c t="s">
        <v>26</v>
      </c>
    </row>
    <row r="52" spans="1:5" ht="25.5">
      <c r="A52" s="35" t="s">
        <v>55</v>
      </c>
      <c r="E52" s="39" t="s">
        <v>202</v>
      </c>
    </row>
    <row r="53" spans="1:5" ht="38.25">
      <c r="A53" s="35" t="s">
        <v>56</v>
      </c>
      <c r="E53" s="40" t="s">
        <v>203</v>
      </c>
    </row>
    <row r="54" spans="1:5" ht="114.75">
      <c r="A54" t="s">
        <v>57</v>
      </c>
      <c r="E54" s="39" t="s">
        <v>204</v>
      </c>
    </row>
    <row r="55" spans="1:16" ht="12.75">
      <c r="A55" t="s">
        <v>48</v>
      </c>
      <c s="34" t="s">
        <v>97</v>
      </c>
      <c s="34" t="s">
        <v>205</v>
      </c>
      <c s="35" t="s">
        <v>5</v>
      </c>
      <c s="6" t="s">
        <v>206</v>
      </c>
      <c s="36" t="s">
        <v>135</v>
      </c>
      <c s="37">
        <v>25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130</v>
      </c>
      <c>
        <f>(M55*21)/100</f>
      </c>
      <c t="s">
        <v>26</v>
      </c>
    </row>
    <row r="56" spans="1:5" ht="12.75">
      <c r="A56" s="35" t="s">
        <v>55</v>
      </c>
      <c r="E56" s="39" t="s">
        <v>207</v>
      </c>
    </row>
    <row r="57" spans="1:5" ht="12.75">
      <c r="A57" s="35" t="s">
        <v>56</v>
      </c>
      <c r="E57" s="40" t="s">
        <v>208</v>
      </c>
    </row>
    <row r="58" spans="1:5" ht="153">
      <c r="A58" t="s">
        <v>57</v>
      </c>
      <c r="E58" s="39" t="s">
        <v>209</v>
      </c>
    </row>
    <row r="59" spans="1:16" ht="25.5">
      <c r="A59" t="s">
        <v>48</v>
      </c>
      <c s="34" t="s">
        <v>102</v>
      </c>
      <c s="34" t="s">
        <v>210</v>
      </c>
      <c s="35" t="s">
        <v>5</v>
      </c>
      <c s="6" t="s">
        <v>211</v>
      </c>
      <c s="36" t="s">
        <v>212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130</v>
      </c>
      <c>
        <f>(M59*21)/100</f>
      </c>
      <c t="s">
        <v>26</v>
      </c>
    </row>
    <row r="60" spans="1:5" ht="12.75">
      <c r="A60" s="35" t="s">
        <v>55</v>
      </c>
      <c r="E60" s="39" t="s">
        <v>213</v>
      </c>
    </row>
    <row r="61" spans="1:5" ht="12.75">
      <c r="A61" s="35" t="s">
        <v>56</v>
      </c>
      <c r="E61" s="40" t="s">
        <v>214</v>
      </c>
    </row>
    <row r="62" spans="1:5" ht="191.25">
      <c r="A62" t="s">
        <v>57</v>
      </c>
      <c r="E62" s="39" t="s">
        <v>215</v>
      </c>
    </row>
    <row r="63" spans="1:16" ht="12.75">
      <c r="A63" t="s">
        <v>48</v>
      </c>
      <c s="34" t="s">
        <v>216</v>
      </c>
      <c s="34" t="s">
        <v>217</v>
      </c>
      <c s="35" t="s">
        <v>5</v>
      </c>
      <c s="6" t="s">
        <v>218</v>
      </c>
      <c s="36" t="s">
        <v>212</v>
      </c>
      <c s="37">
        <v>10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130</v>
      </c>
      <c>
        <f>(M63*21)/100</f>
      </c>
      <c t="s">
        <v>26</v>
      </c>
    </row>
    <row r="64" spans="1:5" ht="12.75">
      <c r="A64" s="35" t="s">
        <v>55</v>
      </c>
      <c r="E64" s="39" t="s">
        <v>219</v>
      </c>
    </row>
    <row r="65" spans="1:5" ht="12.75">
      <c r="A65" s="35" t="s">
        <v>56</v>
      </c>
      <c r="E65" s="40" t="s">
        <v>220</v>
      </c>
    </row>
    <row r="66" spans="1:5" ht="255">
      <c r="A66" t="s">
        <v>57</v>
      </c>
      <c r="E66" s="39" t="s">
        <v>221</v>
      </c>
    </row>
    <row r="67" spans="1:16" ht="12.75">
      <c r="A67" t="s">
        <v>48</v>
      </c>
      <c s="34" t="s">
        <v>222</v>
      </c>
      <c s="34" t="s">
        <v>223</v>
      </c>
      <c s="35" t="s">
        <v>5</v>
      </c>
      <c s="6" t="s">
        <v>224</v>
      </c>
      <c s="36" t="s">
        <v>212</v>
      </c>
      <c s="37">
        <v>32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130</v>
      </c>
      <c>
        <f>(M67*21)/100</f>
      </c>
      <c t="s">
        <v>26</v>
      </c>
    </row>
    <row r="68" spans="1:5" ht="12.75">
      <c r="A68" s="35" t="s">
        <v>55</v>
      </c>
      <c r="E68" s="39" t="s">
        <v>225</v>
      </c>
    </row>
    <row r="69" spans="1:5" ht="12.75">
      <c r="A69" s="35" t="s">
        <v>56</v>
      </c>
      <c r="E69" s="40" t="s">
        <v>226</v>
      </c>
    </row>
    <row r="70" spans="1:5" ht="255">
      <c r="A70" t="s">
        <v>57</v>
      </c>
      <c r="E70" s="39" t="s">
        <v>221</v>
      </c>
    </row>
    <row r="71" spans="1:16" ht="12.75">
      <c r="A71" t="s">
        <v>48</v>
      </c>
      <c s="34" t="s">
        <v>227</v>
      </c>
      <c s="34" t="s">
        <v>228</v>
      </c>
      <c s="35" t="s">
        <v>5</v>
      </c>
      <c s="6" t="s">
        <v>229</v>
      </c>
      <c s="36" t="s">
        <v>135</v>
      </c>
      <c s="37">
        <v>800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130</v>
      </c>
      <c>
        <f>(M71*21)/100</f>
      </c>
      <c t="s">
        <v>26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230</v>
      </c>
    </row>
    <row r="74" spans="1:5" ht="165.75">
      <c r="A74" t="s">
        <v>57</v>
      </c>
      <c r="E74" s="39" t="s">
        <v>231</v>
      </c>
    </row>
    <row r="75" spans="1:16" ht="25.5">
      <c r="A75" t="s">
        <v>48</v>
      </c>
      <c s="34" t="s">
        <v>232</v>
      </c>
      <c s="34" t="s">
        <v>233</v>
      </c>
      <c s="35" t="s">
        <v>5</v>
      </c>
      <c s="6" t="s">
        <v>234</v>
      </c>
      <c s="36" t="s">
        <v>135</v>
      </c>
      <c s="37">
        <v>2316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130</v>
      </c>
      <c>
        <f>(M75*21)/100</f>
      </c>
      <c t="s">
        <v>26</v>
      </c>
    </row>
    <row r="76" spans="1:5" ht="12.75">
      <c r="A76" s="35" t="s">
        <v>55</v>
      </c>
      <c r="E76" s="39" t="s">
        <v>5</v>
      </c>
    </row>
    <row r="77" spans="1:5" ht="38.25">
      <c r="A77" s="35" t="s">
        <v>56</v>
      </c>
      <c r="E77" s="40" t="s">
        <v>235</v>
      </c>
    </row>
    <row r="78" spans="1:5" ht="178.5">
      <c r="A78" t="s">
        <v>57</v>
      </c>
      <c r="E78" s="39" t="s">
        <v>236</v>
      </c>
    </row>
    <row r="79" spans="1:13" ht="12.75">
      <c r="A79" t="s">
        <v>45</v>
      </c>
      <c r="C79" s="31" t="s">
        <v>77</v>
      </c>
      <c r="E79" s="33" t="s">
        <v>237</v>
      </c>
      <c r="J79" s="32">
        <f>0</f>
      </c>
      <c s="32">
        <f>0</f>
      </c>
      <c s="32">
        <f>0+L80+L84</f>
      </c>
      <c s="32">
        <f>0+M80+M84</f>
      </c>
    </row>
    <row r="80" spans="1:16" ht="12.75">
      <c r="A80" t="s">
        <v>48</v>
      </c>
      <c s="34" t="s">
        <v>238</v>
      </c>
      <c s="34" t="s">
        <v>239</v>
      </c>
      <c s="35" t="s">
        <v>5</v>
      </c>
      <c s="6" t="s">
        <v>240</v>
      </c>
      <c s="36" t="s">
        <v>212</v>
      </c>
      <c s="37">
        <v>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130</v>
      </c>
      <c>
        <f>(M80*21)/100</f>
      </c>
      <c t="s">
        <v>26</v>
      </c>
    </row>
    <row r="81" spans="1:5" ht="12.75">
      <c r="A81" s="35" t="s">
        <v>55</v>
      </c>
      <c r="E81" s="39" t="s">
        <v>241</v>
      </c>
    </row>
    <row r="82" spans="1:5" ht="12.75">
      <c r="A82" s="35" t="s">
        <v>56</v>
      </c>
      <c r="E82" s="40" t="s">
        <v>242</v>
      </c>
    </row>
    <row r="83" spans="1:5" ht="114.75">
      <c r="A83" t="s">
        <v>57</v>
      </c>
      <c r="E83" s="39" t="s">
        <v>243</v>
      </c>
    </row>
    <row r="84" spans="1:16" ht="12.75">
      <c r="A84" t="s">
        <v>48</v>
      </c>
      <c s="34" t="s">
        <v>244</v>
      </c>
      <c s="34" t="s">
        <v>245</v>
      </c>
      <c s="35" t="s">
        <v>5</v>
      </c>
      <c s="6" t="s">
        <v>246</v>
      </c>
      <c s="36" t="s">
        <v>212</v>
      </c>
      <c s="37">
        <v>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130</v>
      </c>
      <c>
        <f>(M84*21)/100</f>
      </c>
      <c t="s">
        <v>26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242</v>
      </c>
    </row>
    <row r="87" spans="1:5" ht="140.25">
      <c r="A87" t="s">
        <v>57</v>
      </c>
      <c r="E87" s="39" t="s">
        <v>247</v>
      </c>
    </row>
    <row r="88" spans="1:13" ht="12.75">
      <c r="A88" t="s">
        <v>45</v>
      </c>
      <c r="C88" s="31" t="s">
        <v>85</v>
      </c>
      <c r="E88" s="33" t="s">
        <v>248</v>
      </c>
      <c r="J88" s="32">
        <f>0</f>
      </c>
      <c s="32">
        <f>0</f>
      </c>
      <c s="32">
        <f>0+L89+L93+L97+L101+L105</f>
      </c>
      <c s="32">
        <f>0+M89+M93+M97+M101+M105</f>
      </c>
    </row>
    <row r="89" spans="1:16" ht="12.75">
      <c r="A89" t="s">
        <v>48</v>
      </c>
      <c s="34" t="s">
        <v>249</v>
      </c>
      <c s="34" t="s">
        <v>250</v>
      </c>
      <c s="35" t="s">
        <v>5</v>
      </c>
      <c s="6" t="s">
        <v>251</v>
      </c>
      <c s="36" t="s">
        <v>148</v>
      </c>
      <c s="37">
        <v>360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130</v>
      </c>
      <c>
        <f>(M89*21)/100</f>
      </c>
      <c t="s">
        <v>26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252</v>
      </c>
    </row>
    <row r="92" spans="1:5" ht="153">
      <c r="A92" t="s">
        <v>57</v>
      </c>
      <c r="E92" s="39" t="s">
        <v>253</v>
      </c>
    </row>
    <row r="93" spans="1:16" ht="12.75">
      <c r="A93" t="s">
        <v>48</v>
      </c>
      <c s="34" t="s">
        <v>254</v>
      </c>
      <c s="34" t="s">
        <v>255</v>
      </c>
      <c s="35" t="s">
        <v>5</v>
      </c>
      <c s="6" t="s">
        <v>256</v>
      </c>
      <c s="36" t="s">
        <v>129</v>
      </c>
      <c s="37">
        <v>2331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130</v>
      </c>
      <c>
        <f>(M93*21)/100</f>
      </c>
      <c t="s">
        <v>26</v>
      </c>
    </row>
    <row r="94" spans="1:5" ht="12.75">
      <c r="A94" s="35" t="s">
        <v>55</v>
      </c>
      <c r="E94" s="39" t="s">
        <v>5</v>
      </c>
    </row>
    <row r="95" spans="1:5" ht="38.25">
      <c r="A95" s="35" t="s">
        <v>56</v>
      </c>
      <c r="E95" s="40" t="s">
        <v>257</v>
      </c>
    </row>
    <row r="96" spans="1:5" ht="140.25">
      <c r="A96" t="s">
        <v>57</v>
      </c>
      <c r="E96" s="39" t="s">
        <v>258</v>
      </c>
    </row>
    <row r="97" spans="1:16" ht="25.5">
      <c r="A97" t="s">
        <v>48</v>
      </c>
      <c s="34" t="s">
        <v>259</v>
      </c>
      <c s="34" t="s">
        <v>260</v>
      </c>
      <c s="35" t="s">
        <v>5</v>
      </c>
      <c s="6" t="s">
        <v>261</v>
      </c>
      <c s="36" t="s">
        <v>262</v>
      </c>
      <c s="37">
        <v>13986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130</v>
      </c>
      <c>
        <f>(M97*21)/100</f>
      </c>
      <c t="s">
        <v>26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263</v>
      </c>
    </row>
    <row r="100" spans="1:5" ht="127.5">
      <c r="A100" t="s">
        <v>57</v>
      </c>
      <c r="E100" s="39" t="s">
        <v>264</v>
      </c>
    </row>
    <row r="101" spans="1:16" ht="25.5">
      <c r="A101" t="s">
        <v>48</v>
      </c>
      <c s="34" t="s">
        <v>265</v>
      </c>
      <c s="34" t="s">
        <v>266</v>
      </c>
      <c s="35" t="s">
        <v>5</v>
      </c>
      <c s="6" t="s">
        <v>267</v>
      </c>
      <c s="36" t="s">
        <v>135</v>
      </c>
      <c s="37">
        <v>310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130</v>
      </c>
      <c>
        <f>(M101*21)/100</f>
      </c>
      <c t="s">
        <v>26</v>
      </c>
    </row>
    <row r="102" spans="1:5" ht="12.75">
      <c r="A102" s="35" t="s">
        <v>55</v>
      </c>
      <c r="E102" s="39" t="s">
        <v>268</v>
      </c>
    </row>
    <row r="103" spans="1:5" ht="12.75">
      <c r="A103" s="35" t="s">
        <v>56</v>
      </c>
      <c r="E103" s="40" t="s">
        <v>198</v>
      </c>
    </row>
    <row r="104" spans="1:5" ht="178.5">
      <c r="A104" t="s">
        <v>57</v>
      </c>
      <c r="E104" s="39" t="s">
        <v>269</v>
      </c>
    </row>
    <row r="105" spans="1:16" ht="25.5">
      <c r="A105" t="s">
        <v>48</v>
      </c>
      <c s="34" t="s">
        <v>270</v>
      </c>
      <c s="34" t="s">
        <v>271</v>
      </c>
      <c s="35" t="s">
        <v>5</v>
      </c>
      <c s="6" t="s">
        <v>272</v>
      </c>
      <c s="36" t="s">
        <v>135</v>
      </c>
      <c s="37">
        <v>800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130</v>
      </c>
      <c>
        <f>(M105*21)/100</f>
      </c>
      <c t="s">
        <v>26</v>
      </c>
    </row>
    <row r="106" spans="1:5" ht="12.75">
      <c r="A106" s="35" t="s">
        <v>55</v>
      </c>
      <c r="E106" s="39" t="s">
        <v>187</v>
      </c>
    </row>
    <row r="107" spans="1:5" ht="12.75">
      <c r="A107" s="35" t="s">
        <v>56</v>
      </c>
      <c r="E107" s="40" t="s">
        <v>273</v>
      </c>
    </row>
    <row r="108" spans="1:5" ht="204">
      <c r="A108" t="s">
        <v>57</v>
      </c>
      <c r="E108" s="39" t="s">
        <v>274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166</v>
      </c>
      <c s="41">
        <f>Rekapitulace!C14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166</v>
      </c>
      <c r="E4" s="26" t="s">
        <v>167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COUNTIFS(L8:L18,"=0",A8:A18,"P")+COUNTIFS(L8:L18,"",A8:A18,"P")+SUM(Q8:Q18)</f>
      </c>
    </row>
    <row r="8" spans="1:13" ht="12.75">
      <c r="A8" t="s">
        <v>43</v>
      </c>
      <c r="C8" s="28" t="s">
        <v>277</v>
      </c>
      <c r="E8" s="30" t="s">
        <v>276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85</v>
      </c>
      <c r="E9" s="33" t="s">
        <v>248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278</v>
      </c>
      <c s="35" t="s">
        <v>5</v>
      </c>
      <c s="6" t="s">
        <v>279</v>
      </c>
      <c s="36" t="s">
        <v>212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280</v>
      </c>
    </row>
    <row r="12" spans="1:5" ht="12.75">
      <c r="A12" s="35" t="s">
        <v>56</v>
      </c>
      <c r="E12" s="40" t="s">
        <v>5</v>
      </c>
    </row>
    <row r="13" spans="1:5" ht="51">
      <c r="A13" t="s">
        <v>57</v>
      </c>
      <c r="E13" s="39" t="s">
        <v>281</v>
      </c>
    </row>
    <row r="14" spans="1:16" ht="12.75">
      <c r="A14" t="s">
        <v>48</v>
      </c>
      <c s="34" t="s">
        <v>26</v>
      </c>
      <c s="34" t="s">
        <v>282</v>
      </c>
      <c s="35" t="s">
        <v>5</v>
      </c>
      <c s="6" t="s">
        <v>283</v>
      </c>
      <c s="36" t="s">
        <v>212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53">
      <c r="A17" t="s">
        <v>57</v>
      </c>
      <c r="E17" s="39" t="s">
        <v>284</v>
      </c>
    </row>
    <row r="18" spans="1:16" ht="12.75">
      <c r="A18" t="s">
        <v>48</v>
      </c>
      <c s="34" t="s">
        <v>25</v>
      </c>
      <c s="34" t="s">
        <v>285</v>
      </c>
      <c s="35" t="s">
        <v>5</v>
      </c>
      <c s="6" t="s">
        <v>286</v>
      </c>
      <c s="36" t="s">
        <v>212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7.5">
      <c r="A21" t="s">
        <v>57</v>
      </c>
      <c r="E21" s="39" t="s">
        <v>287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288</v>
      </c>
      <c s="41">
        <f>Rekapitulace!C17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288</v>
      </c>
      <c r="E4" s="26" t="s">
        <v>289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COUNTIFS(L8:L193,"=0",A8:A193,"P")+COUNTIFS(L8:L193,"",A8:A193,"P")+SUM(Q8:Q193)</f>
      </c>
    </row>
    <row r="8" spans="1:13" ht="12.75">
      <c r="A8" t="s">
        <v>43</v>
      </c>
      <c r="C8" s="28" t="s">
        <v>292</v>
      </c>
      <c r="E8" s="30" t="s">
        <v>291</v>
      </c>
      <c r="J8" s="29">
        <f>0+J9+J38+J107+J120+J129+J138+J175+J188</f>
      </c>
      <c s="29">
        <f>0+K9+K38+K107+K120+K129+K138+K175+K188</f>
      </c>
      <c s="29">
        <f>0+L9+L38+L107+L120+L129+L138+L175+L188</f>
      </c>
      <c s="29">
        <f>0+M9+M38+M107+M120+M129+M138+M175+M188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49</v>
      </c>
      <c s="34" t="s">
        <v>293</v>
      </c>
      <c s="35" t="s">
        <v>5</v>
      </c>
      <c s="6" t="s">
        <v>294</v>
      </c>
      <c s="36" t="s">
        <v>114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295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296</v>
      </c>
    </row>
    <row r="14" spans="1:16" ht="12.75">
      <c r="A14" t="s">
        <v>48</v>
      </c>
      <c s="34" t="s">
        <v>26</v>
      </c>
      <c s="34" t="s">
        <v>297</v>
      </c>
      <c s="35" t="s">
        <v>5</v>
      </c>
      <c s="6" t="s">
        <v>298</v>
      </c>
      <c s="36" t="s">
        <v>299</v>
      </c>
      <c s="37">
        <v>80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300</v>
      </c>
    </row>
    <row r="18" spans="1:16" ht="12.75">
      <c r="A18" t="s">
        <v>48</v>
      </c>
      <c s="34" t="s">
        <v>25</v>
      </c>
      <c s="34" t="s">
        <v>301</v>
      </c>
      <c s="35" t="s">
        <v>5</v>
      </c>
      <c s="6" t="s">
        <v>302</v>
      </c>
      <c s="36" t="s">
        <v>148</v>
      </c>
      <c s="37">
        <v>3394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303</v>
      </c>
    </row>
    <row r="20" spans="1:5" ht="12.75">
      <c r="A20" s="35" t="s">
        <v>56</v>
      </c>
      <c r="E20" s="40" t="s">
        <v>304</v>
      </c>
    </row>
    <row r="21" spans="1:5" ht="12.75">
      <c r="A21" t="s">
        <v>57</v>
      </c>
      <c r="E21" s="39" t="s">
        <v>5</v>
      </c>
    </row>
    <row r="22" spans="1:16" ht="12.75">
      <c r="A22" t="s">
        <v>48</v>
      </c>
      <c s="34" t="s">
        <v>65</v>
      </c>
      <c s="34" t="s">
        <v>305</v>
      </c>
      <c s="35" t="s">
        <v>5</v>
      </c>
      <c s="6" t="s">
        <v>306</v>
      </c>
      <c s="36" t="s">
        <v>114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130</v>
      </c>
      <c>
        <f>(M22*21)/100</f>
      </c>
      <c t="s">
        <v>26</v>
      </c>
    </row>
    <row r="23" spans="1:5" ht="12.75">
      <c r="A23" s="35" t="s">
        <v>55</v>
      </c>
      <c r="E23" s="39" t="s">
        <v>307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308</v>
      </c>
    </row>
    <row r="26" spans="1:16" ht="25.5">
      <c r="A26" t="s">
        <v>48</v>
      </c>
      <c s="34" t="s">
        <v>69</v>
      </c>
      <c s="34" t="s">
        <v>50</v>
      </c>
      <c s="35" t="s">
        <v>51</v>
      </c>
      <c s="6" t="s">
        <v>52</v>
      </c>
      <c s="36" t="s">
        <v>53</v>
      </c>
      <c s="37">
        <v>3500.127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171</v>
      </c>
    </row>
    <row r="28" spans="1:5" ht="12.75">
      <c r="A28" s="35" t="s">
        <v>56</v>
      </c>
      <c r="E28" s="40" t="s">
        <v>309</v>
      </c>
    </row>
    <row r="29" spans="1:5" ht="165.75">
      <c r="A29" t="s">
        <v>57</v>
      </c>
      <c r="E29" s="39" t="s">
        <v>58</v>
      </c>
    </row>
    <row r="30" spans="1:16" ht="25.5">
      <c r="A30" t="s">
        <v>48</v>
      </c>
      <c s="34" t="s">
        <v>73</v>
      </c>
      <c s="34" t="s">
        <v>78</v>
      </c>
      <c s="35" t="s">
        <v>79</v>
      </c>
      <c s="6" t="s">
        <v>80</v>
      </c>
      <c s="36" t="s">
        <v>53</v>
      </c>
      <c s="37">
        <v>1.49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25.5">
      <c r="A31" s="35" t="s">
        <v>55</v>
      </c>
      <c r="E31" s="39" t="s">
        <v>171</v>
      </c>
    </row>
    <row r="32" spans="1:5" ht="12.75">
      <c r="A32" s="35" t="s">
        <v>56</v>
      </c>
      <c r="E32" s="40" t="s">
        <v>5</v>
      </c>
    </row>
    <row r="33" spans="1:5" ht="165.75">
      <c r="A33" t="s">
        <v>57</v>
      </c>
      <c r="E33" s="39" t="s">
        <v>58</v>
      </c>
    </row>
    <row r="34" spans="1:16" ht="25.5">
      <c r="A34" t="s">
        <v>48</v>
      </c>
      <c s="34" t="s">
        <v>77</v>
      </c>
      <c s="34" t="s">
        <v>94</v>
      </c>
      <c s="35" t="s">
        <v>95</v>
      </c>
      <c s="6" t="s">
        <v>96</v>
      </c>
      <c s="36" t="s">
        <v>53</v>
      </c>
      <c s="37">
        <v>972.74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26</v>
      </c>
    </row>
    <row r="35" spans="1:5" ht="38.25">
      <c r="A35" s="35" t="s">
        <v>55</v>
      </c>
      <c r="E35" s="39" t="s">
        <v>310</v>
      </c>
    </row>
    <row r="36" spans="1:5" ht="12.75">
      <c r="A36" s="35" t="s">
        <v>56</v>
      </c>
      <c r="E36" s="40" t="s">
        <v>311</v>
      </c>
    </row>
    <row r="37" spans="1:5" ht="165.75">
      <c r="A37" t="s">
        <v>57</v>
      </c>
      <c r="E37" s="39" t="s">
        <v>58</v>
      </c>
    </row>
    <row r="38" spans="1:13" ht="12.75">
      <c r="A38" t="s">
        <v>45</v>
      </c>
      <c r="C38" s="31" t="s">
        <v>49</v>
      </c>
      <c r="E38" s="33" t="s">
        <v>312</v>
      </c>
      <c r="J38" s="32">
        <f>0</f>
      </c>
      <c s="32">
        <f>0</f>
      </c>
      <c s="32">
        <f>0+L39+L43+L47+L51+L55+L59+L63+L67+L71+L75+L79+L83+L87+L91+L95+L99+L103</f>
      </c>
      <c s="32">
        <f>0+M39+M43+M47+M51+M55+M59+M63+M67+M71+M75+M79+M83+M87+M91+M95+M99+M103</f>
      </c>
    </row>
    <row r="39" spans="1:16" ht="12.75">
      <c r="A39" t="s">
        <v>48</v>
      </c>
      <c s="34" t="s">
        <v>81</v>
      </c>
      <c s="34" t="s">
        <v>313</v>
      </c>
      <c s="35" t="s">
        <v>5</v>
      </c>
      <c s="6" t="s">
        <v>314</v>
      </c>
      <c s="36" t="s">
        <v>148</v>
      </c>
      <c s="37">
        <v>298.4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315</v>
      </c>
    </row>
    <row r="41" spans="1:5" ht="12.75">
      <c r="A41" s="35" t="s">
        <v>56</v>
      </c>
      <c r="E41" s="40" t="s">
        <v>316</v>
      </c>
    </row>
    <row r="42" spans="1:5" ht="38.25">
      <c r="A42" t="s">
        <v>57</v>
      </c>
      <c r="E42" s="39" t="s">
        <v>317</v>
      </c>
    </row>
    <row r="43" spans="1:16" ht="12.75">
      <c r="A43" t="s">
        <v>48</v>
      </c>
      <c s="34" t="s">
        <v>85</v>
      </c>
      <c s="34" t="s">
        <v>313</v>
      </c>
      <c s="35" t="s">
        <v>49</v>
      </c>
      <c s="6" t="s">
        <v>314</v>
      </c>
      <c s="36" t="s">
        <v>148</v>
      </c>
      <c s="37">
        <v>88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38.25">
      <c r="A46" t="s">
        <v>57</v>
      </c>
      <c r="E46" s="39" t="s">
        <v>317</v>
      </c>
    </row>
    <row r="47" spans="1:16" ht="12.75">
      <c r="A47" t="s">
        <v>48</v>
      </c>
      <c s="34" t="s">
        <v>89</v>
      </c>
      <c s="34" t="s">
        <v>318</v>
      </c>
      <c s="35" t="s">
        <v>5</v>
      </c>
      <c s="6" t="s">
        <v>319</v>
      </c>
      <c s="36" t="s">
        <v>148</v>
      </c>
      <c s="37">
        <v>105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320</v>
      </c>
    </row>
    <row r="50" spans="1:5" ht="12.75">
      <c r="A50" t="s">
        <v>57</v>
      </c>
      <c r="E50" s="39" t="s">
        <v>321</v>
      </c>
    </row>
    <row r="51" spans="1:16" ht="12.75">
      <c r="A51" t="s">
        <v>48</v>
      </c>
      <c s="34" t="s">
        <v>93</v>
      </c>
      <c s="34" t="s">
        <v>322</v>
      </c>
      <c s="35" t="s">
        <v>5</v>
      </c>
      <c s="6" t="s">
        <v>323</v>
      </c>
      <c s="36" t="s">
        <v>212</v>
      </c>
      <c s="37">
        <v>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130</v>
      </c>
      <c>
        <f>(M51*21)/100</f>
      </c>
      <c t="s">
        <v>26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76.5">
      <c r="A54" t="s">
        <v>57</v>
      </c>
      <c r="E54" s="39" t="s">
        <v>324</v>
      </c>
    </row>
    <row r="55" spans="1:16" ht="25.5">
      <c r="A55" t="s">
        <v>48</v>
      </c>
      <c s="34" t="s">
        <v>97</v>
      </c>
      <c s="34" t="s">
        <v>325</v>
      </c>
      <c s="35" t="s">
        <v>5</v>
      </c>
      <c s="6" t="s">
        <v>326</v>
      </c>
      <c s="36" t="s">
        <v>129</v>
      </c>
      <c s="37">
        <v>511.7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130</v>
      </c>
      <c>
        <f>(M55*21)/100</f>
      </c>
      <c t="s">
        <v>26</v>
      </c>
    </row>
    <row r="56" spans="1:5" ht="12.75">
      <c r="A56" s="35" t="s">
        <v>55</v>
      </c>
      <c r="E56" s="39" t="s">
        <v>327</v>
      </c>
    </row>
    <row r="57" spans="1:5" ht="12.75">
      <c r="A57" s="35" t="s">
        <v>56</v>
      </c>
      <c r="E57" s="40" t="s">
        <v>328</v>
      </c>
    </row>
    <row r="58" spans="1:5" ht="63.75">
      <c r="A58" t="s">
        <v>57</v>
      </c>
      <c r="E58" s="39" t="s">
        <v>329</v>
      </c>
    </row>
    <row r="59" spans="1:16" ht="12.75">
      <c r="A59" t="s">
        <v>48</v>
      </c>
      <c s="34" t="s">
        <v>102</v>
      </c>
      <c s="34" t="s">
        <v>330</v>
      </c>
      <c s="35" t="s">
        <v>5</v>
      </c>
      <c s="6" t="s">
        <v>331</v>
      </c>
      <c s="36" t="s">
        <v>129</v>
      </c>
      <c s="37">
        <v>1562.075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130</v>
      </c>
      <c>
        <f>(M59*21)/100</f>
      </c>
      <c t="s">
        <v>26</v>
      </c>
    </row>
    <row r="60" spans="1:5" ht="12.75">
      <c r="A60" s="35" t="s">
        <v>55</v>
      </c>
      <c r="E60" s="39" t="s">
        <v>5</v>
      </c>
    </row>
    <row r="61" spans="1:5" ht="51">
      <c r="A61" s="35" t="s">
        <v>56</v>
      </c>
      <c r="E61" s="40" t="s">
        <v>332</v>
      </c>
    </row>
    <row r="62" spans="1:5" ht="369.75">
      <c r="A62" t="s">
        <v>57</v>
      </c>
      <c r="E62" s="39" t="s">
        <v>333</v>
      </c>
    </row>
    <row r="63" spans="1:16" ht="12.75">
      <c r="A63" t="s">
        <v>48</v>
      </c>
      <c s="34" t="s">
        <v>216</v>
      </c>
      <c s="34" t="s">
        <v>334</v>
      </c>
      <c s="35" t="s">
        <v>5</v>
      </c>
      <c s="6" t="s">
        <v>335</v>
      </c>
      <c s="36" t="s">
        <v>135</v>
      </c>
      <c s="37">
        <v>250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130</v>
      </c>
      <c>
        <f>(M63*21)/100</f>
      </c>
      <c t="s">
        <v>26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63.75">
      <c r="A66" t="s">
        <v>57</v>
      </c>
      <c r="E66" s="39" t="s">
        <v>336</v>
      </c>
    </row>
    <row r="67" spans="1:16" ht="12.75">
      <c r="A67" t="s">
        <v>48</v>
      </c>
      <c s="34" t="s">
        <v>222</v>
      </c>
      <c s="34" t="s">
        <v>337</v>
      </c>
      <c s="35" t="s">
        <v>5</v>
      </c>
      <c s="6" t="s">
        <v>338</v>
      </c>
      <c s="36" t="s">
        <v>129</v>
      </c>
      <c s="37">
        <v>370.6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130</v>
      </c>
      <c>
        <f>(M67*21)/100</f>
      </c>
      <c t="s">
        <v>26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339</v>
      </c>
    </row>
    <row r="70" spans="1:5" ht="318.75">
      <c r="A70" t="s">
        <v>57</v>
      </c>
      <c r="E70" s="39" t="s">
        <v>340</v>
      </c>
    </row>
    <row r="71" spans="1:16" ht="12.75">
      <c r="A71" t="s">
        <v>48</v>
      </c>
      <c s="34" t="s">
        <v>227</v>
      </c>
      <c s="34" t="s">
        <v>341</v>
      </c>
      <c s="35" t="s">
        <v>5</v>
      </c>
      <c s="6" t="s">
        <v>342</v>
      </c>
      <c s="36" t="s">
        <v>129</v>
      </c>
      <c s="37">
        <v>38.4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130</v>
      </c>
      <c>
        <f>(M71*21)/100</f>
      </c>
      <c t="s">
        <v>26</v>
      </c>
    </row>
    <row r="72" spans="1:5" ht="12.75">
      <c r="A72" s="35" t="s">
        <v>55</v>
      </c>
      <c r="E72" s="39" t="s">
        <v>343</v>
      </c>
    </row>
    <row r="73" spans="1:5" ht="12.75">
      <c r="A73" s="35" t="s">
        <v>56</v>
      </c>
      <c r="E73" s="40" t="s">
        <v>5</v>
      </c>
    </row>
    <row r="74" spans="1:5" ht="229.5">
      <c r="A74" t="s">
        <v>57</v>
      </c>
      <c r="E74" s="39" t="s">
        <v>344</v>
      </c>
    </row>
    <row r="75" spans="1:16" ht="12.75">
      <c r="A75" t="s">
        <v>48</v>
      </c>
      <c s="34" t="s">
        <v>232</v>
      </c>
      <c s="34" t="s">
        <v>345</v>
      </c>
      <c s="35" t="s">
        <v>5</v>
      </c>
      <c s="6" t="s">
        <v>346</v>
      </c>
      <c s="36" t="s">
        <v>148</v>
      </c>
      <c s="37">
        <v>67.2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130</v>
      </c>
      <c>
        <f>(M75*21)/100</f>
      </c>
      <c t="s">
        <v>26</v>
      </c>
    </row>
    <row r="76" spans="1:5" ht="12.75">
      <c r="A76" s="35" t="s">
        <v>55</v>
      </c>
      <c r="E76" s="39" t="s">
        <v>347</v>
      </c>
    </row>
    <row r="77" spans="1:5" ht="12.75">
      <c r="A77" s="35" t="s">
        <v>56</v>
      </c>
      <c r="E77" s="40" t="s">
        <v>348</v>
      </c>
    </row>
    <row r="78" spans="1:5" ht="25.5">
      <c r="A78" t="s">
        <v>57</v>
      </c>
      <c r="E78" s="39" t="s">
        <v>349</v>
      </c>
    </row>
    <row r="79" spans="1:16" ht="12.75">
      <c r="A79" t="s">
        <v>48</v>
      </c>
      <c s="34" t="s">
        <v>238</v>
      </c>
      <c s="34" t="s">
        <v>350</v>
      </c>
      <c s="35" t="s">
        <v>5</v>
      </c>
      <c s="6" t="s">
        <v>351</v>
      </c>
      <c s="36" t="s">
        <v>148</v>
      </c>
      <c s="37">
        <v>3706.298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130</v>
      </c>
      <c>
        <f>(M79*21)/100</f>
      </c>
      <c t="s">
        <v>26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352</v>
      </c>
    </row>
    <row r="82" spans="1:5" ht="25.5">
      <c r="A82" t="s">
        <v>57</v>
      </c>
      <c r="E82" s="39" t="s">
        <v>349</v>
      </c>
    </row>
    <row r="83" spans="1:16" ht="12.75">
      <c r="A83" t="s">
        <v>48</v>
      </c>
      <c s="34" t="s">
        <v>244</v>
      </c>
      <c s="34" t="s">
        <v>353</v>
      </c>
      <c s="35" t="s">
        <v>5</v>
      </c>
      <c s="6" t="s">
        <v>354</v>
      </c>
      <c s="36" t="s">
        <v>148</v>
      </c>
      <c s="37">
        <v>5247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130</v>
      </c>
      <c>
        <f>(M83*21)/100</f>
      </c>
      <c t="s">
        <v>26</v>
      </c>
    </row>
    <row r="84" spans="1:5" ht="12.75">
      <c r="A84" s="35" t="s">
        <v>55</v>
      </c>
      <c r="E84" s="39" t="s">
        <v>355</v>
      </c>
    </row>
    <row r="85" spans="1:5" ht="25.5">
      <c r="A85" s="35" t="s">
        <v>56</v>
      </c>
      <c r="E85" s="40" t="s">
        <v>356</v>
      </c>
    </row>
    <row r="86" spans="1:5" ht="12.75">
      <c r="A86" t="s">
        <v>57</v>
      </c>
      <c r="E86" s="39" t="s">
        <v>357</v>
      </c>
    </row>
    <row r="87" spans="1:16" ht="12.75">
      <c r="A87" t="s">
        <v>48</v>
      </c>
      <c s="34" t="s">
        <v>249</v>
      </c>
      <c s="34" t="s">
        <v>358</v>
      </c>
      <c s="35" t="s">
        <v>5</v>
      </c>
      <c s="6" t="s">
        <v>359</v>
      </c>
      <c s="36" t="s">
        <v>148</v>
      </c>
      <c s="37">
        <v>74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130</v>
      </c>
      <c>
        <f>(M87*21)/100</f>
      </c>
      <c t="s">
        <v>26</v>
      </c>
    </row>
    <row r="88" spans="1:5" ht="12.75">
      <c r="A88" s="35" t="s">
        <v>55</v>
      </c>
      <c r="E88" s="39" t="s">
        <v>360</v>
      </c>
    </row>
    <row r="89" spans="1:5" ht="12.75">
      <c r="A89" s="35" t="s">
        <v>56</v>
      </c>
      <c r="E89" s="40" t="s">
        <v>361</v>
      </c>
    </row>
    <row r="90" spans="1:5" ht="38.25">
      <c r="A90" t="s">
        <v>57</v>
      </c>
      <c r="E90" s="39" t="s">
        <v>362</v>
      </c>
    </row>
    <row r="91" spans="1:16" ht="12.75">
      <c r="A91" t="s">
        <v>48</v>
      </c>
      <c s="34" t="s">
        <v>254</v>
      </c>
      <c s="34" t="s">
        <v>363</v>
      </c>
      <c s="35" t="s">
        <v>5</v>
      </c>
      <c s="6" t="s">
        <v>364</v>
      </c>
      <c s="36" t="s">
        <v>148</v>
      </c>
      <c s="37">
        <v>74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130</v>
      </c>
      <c>
        <f>(M91*21)/100</f>
      </c>
      <c t="s">
        <v>26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25.5">
      <c r="A94" t="s">
        <v>57</v>
      </c>
      <c r="E94" s="39" t="s">
        <v>365</v>
      </c>
    </row>
    <row r="95" spans="1:16" ht="12.75">
      <c r="A95" t="s">
        <v>48</v>
      </c>
      <c s="34" t="s">
        <v>259</v>
      </c>
      <c s="34" t="s">
        <v>366</v>
      </c>
      <c s="35" t="s">
        <v>5</v>
      </c>
      <c s="6" t="s">
        <v>367</v>
      </c>
      <c s="36" t="s">
        <v>212</v>
      </c>
      <c s="37">
        <v>140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130</v>
      </c>
      <c>
        <f>(M95*21)/100</f>
      </c>
      <c t="s">
        <v>26</v>
      </c>
    </row>
    <row r="96" spans="1:5" ht="12.75">
      <c r="A96" s="35" t="s">
        <v>55</v>
      </c>
      <c r="E96" s="39" t="s">
        <v>368</v>
      </c>
    </row>
    <row r="97" spans="1:5" ht="12.75">
      <c r="A97" s="35" t="s">
        <v>56</v>
      </c>
      <c r="E97" s="40" t="s">
        <v>369</v>
      </c>
    </row>
    <row r="98" spans="1:5" ht="38.25">
      <c r="A98" t="s">
        <v>57</v>
      </c>
      <c r="E98" s="39" t="s">
        <v>370</v>
      </c>
    </row>
    <row r="99" spans="1:16" ht="25.5">
      <c r="A99" t="s">
        <v>48</v>
      </c>
      <c s="34" t="s">
        <v>265</v>
      </c>
      <c s="34" t="s">
        <v>371</v>
      </c>
      <c s="35" t="s">
        <v>5</v>
      </c>
      <c s="6" t="s">
        <v>372</v>
      </c>
      <c s="36" t="s">
        <v>212</v>
      </c>
      <c s="37">
        <v>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130</v>
      </c>
      <c>
        <f>(M99*21)/100</f>
      </c>
      <c t="s">
        <v>26</v>
      </c>
    </row>
    <row r="100" spans="1:5" ht="12.75">
      <c r="A100" s="35" t="s">
        <v>55</v>
      </c>
      <c r="E100" s="39" t="s">
        <v>373</v>
      </c>
    </row>
    <row r="101" spans="1:5" ht="12.75">
      <c r="A101" s="35" t="s">
        <v>56</v>
      </c>
      <c r="E101" s="40" t="s">
        <v>5</v>
      </c>
    </row>
    <row r="102" spans="1:5" ht="114.75">
      <c r="A102" t="s">
        <v>57</v>
      </c>
      <c r="E102" s="39" t="s">
        <v>374</v>
      </c>
    </row>
    <row r="103" spans="1:16" ht="12.75">
      <c r="A103" t="s">
        <v>48</v>
      </c>
      <c s="34" t="s">
        <v>270</v>
      </c>
      <c s="34" t="s">
        <v>375</v>
      </c>
      <c s="35" t="s">
        <v>5</v>
      </c>
      <c s="6" t="s">
        <v>376</v>
      </c>
      <c s="36" t="s">
        <v>129</v>
      </c>
      <c s="37">
        <v>31.5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130</v>
      </c>
      <c>
        <f>(M103*21)/100</f>
      </c>
      <c t="s">
        <v>26</v>
      </c>
    </row>
    <row r="104" spans="1:5" ht="12.75">
      <c r="A104" s="35" t="s">
        <v>55</v>
      </c>
      <c r="E104" s="39" t="s">
        <v>377</v>
      </c>
    </row>
    <row r="105" spans="1:5" ht="12.75">
      <c r="A105" s="35" t="s">
        <v>56</v>
      </c>
      <c r="E105" s="40" t="s">
        <v>378</v>
      </c>
    </row>
    <row r="106" spans="1:5" ht="38.25">
      <c r="A106" t="s">
        <v>57</v>
      </c>
      <c r="E106" s="39" t="s">
        <v>379</v>
      </c>
    </row>
    <row r="107" spans="1:13" ht="12.75">
      <c r="A107" t="s">
        <v>45</v>
      </c>
      <c r="C107" s="31" t="s">
        <v>26</v>
      </c>
      <c r="E107" s="33" t="s">
        <v>380</v>
      </c>
      <c r="J107" s="32">
        <f>0</f>
      </c>
      <c s="32">
        <f>0</f>
      </c>
      <c s="32">
        <f>0+L108+L112+L116</f>
      </c>
      <c s="32">
        <f>0+M108+M112+M116</f>
      </c>
    </row>
    <row r="108" spans="1:16" ht="12.75">
      <c r="A108" t="s">
        <v>48</v>
      </c>
      <c s="34" t="s">
        <v>381</v>
      </c>
      <c s="34" t="s">
        <v>382</v>
      </c>
      <c s="35" t="s">
        <v>5</v>
      </c>
      <c s="6" t="s">
        <v>383</v>
      </c>
      <c s="36" t="s">
        <v>148</v>
      </c>
      <c s="37">
        <v>1743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130</v>
      </c>
      <c>
        <f>(M108*21)/100</f>
      </c>
      <c t="s">
        <v>26</v>
      </c>
    </row>
    <row r="109" spans="1:5" ht="12.75">
      <c r="A109" s="35" t="s">
        <v>55</v>
      </c>
      <c r="E109" s="39" t="s">
        <v>384</v>
      </c>
    </row>
    <row r="110" spans="1:5" ht="12.75">
      <c r="A110" s="35" t="s">
        <v>56</v>
      </c>
      <c r="E110" s="40" t="s">
        <v>385</v>
      </c>
    </row>
    <row r="111" spans="1:5" ht="25.5">
      <c r="A111" t="s">
        <v>57</v>
      </c>
      <c r="E111" s="39" t="s">
        <v>386</v>
      </c>
    </row>
    <row r="112" spans="1:16" ht="12.75">
      <c r="A112" t="s">
        <v>48</v>
      </c>
      <c s="34" t="s">
        <v>387</v>
      </c>
      <c s="34" t="s">
        <v>388</v>
      </c>
      <c s="35" t="s">
        <v>5</v>
      </c>
      <c s="6" t="s">
        <v>389</v>
      </c>
      <c s="36" t="s">
        <v>135</v>
      </c>
      <c s="37">
        <v>144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130</v>
      </c>
      <c>
        <f>(M112*21)/100</f>
      </c>
      <c t="s">
        <v>26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5</v>
      </c>
    </row>
    <row r="115" spans="1:5" ht="165.75">
      <c r="A115" t="s">
        <v>57</v>
      </c>
      <c r="E115" s="39" t="s">
        <v>390</v>
      </c>
    </row>
    <row r="116" spans="1:16" ht="12.75">
      <c r="A116" t="s">
        <v>48</v>
      </c>
      <c s="34" t="s">
        <v>391</v>
      </c>
      <c s="34" t="s">
        <v>392</v>
      </c>
      <c s="35" t="s">
        <v>5</v>
      </c>
      <c s="6" t="s">
        <v>393</v>
      </c>
      <c s="36" t="s">
        <v>135</v>
      </c>
      <c s="37">
        <v>354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130</v>
      </c>
      <c>
        <f>(M116*21)/100</f>
      </c>
      <c t="s">
        <v>26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394</v>
      </c>
    </row>
    <row r="119" spans="1:5" ht="165.75">
      <c r="A119" t="s">
        <v>57</v>
      </c>
      <c r="E119" s="39" t="s">
        <v>390</v>
      </c>
    </row>
    <row r="120" spans="1:13" ht="12.75">
      <c r="A120" t="s">
        <v>45</v>
      </c>
      <c r="C120" s="31" t="s">
        <v>25</v>
      </c>
      <c r="E120" s="33" t="s">
        <v>395</v>
      </c>
      <c r="J120" s="32">
        <f>0</f>
      </c>
      <c s="32">
        <f>0</f>
      </c>
      <c s="32">
        <f>0+L121+L125</f>
      </c>
      <c s="32">
        <f>0+M121+M125</f>
      </c>
    </row>
    <row r="121" spans="1:16" ht="12.75">
      <c r="A121" t="s">
        <v>48</v>
      </c>
      <c s="34" t="s">
        <v>396</v>
      </c>
      <c s="34" t="s">
        <v>397</v>
      </c>
      <c s="35" t="s">
        <v>5</v>
      </c>
      <c s="6" t="s">
        <v>398</v>
      </c>
      <c s="36" t="s">
        <v>129</v>
      </c>
      <c s="37">
        <v>7.56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130</v>
      </c>
      <c>
        <f>(M121*21)/100</f>
      </c>
      <c t="s">
        <v>26</v>
      </c>
    </row>
    <row r="122" spans="1:5" ht="12.75">
      <c r="A122" s="35" t="s">
        <v>55</v>
      </c>
      <c r="E122" s="39" t="s">
        <v>399</v>
      </c>
    </row>
    <row r="123" spans="1:5" ht="12.75">
      <c r="A123" s="35" t="s">
        <v>56</v>
      </c>
      <c r="E123" s="40" t="s">
        <v>5</v>
      </c>
    </row>
    <row r="124" spans="1:5" ht="229.5">
      <c r="A124" t="s">
        <v>57</v>
      </c>
      <c r="E124" s="39" t="s">
        <v>400</v>
      </c>
    </row>
    <row r="125" spans="1:16" ht="12.75">
      <c r="A125" t="s">
        <v>48</v>
      </c>
      <c s="34" t="s">
        <v>401</v>
      </c>
      <c s="34" t="s">
        <v>402</v>
      </c>
      <c s="35" t="s">
        <v>5</v>
      </c>
      <c s="6" t="s">
        <v>403</v>
      </c>
      <c s="36" t="s">
        <v>129</v>
      </c>
      <c s="37">
        <v>5.88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26</v>
      </c>
    </row>
    <row r="126" spans="1:5" ht="12.75">
      <c r="A126" s="35" t="s">
        <v>55</v>
      </c>
      <c r="E126" s="39" t="s">
        <v>404</v>
      </c>
    </row>
    <row r="127" spans="1:5" ht="12.75">
      <c r="A127" s="35" t="s">
        <v>56</v>
      </c>
      <c r="E127" s="40" t="s">
        <v>5</v>
      </c>
    </row>
    <row r="128" spans="1:5" ht="229.5">
      <c r="A128" t="s">
        <v>57</v>
      </c>
      <c r="E128" s="39" t="s">
        <v>405</v>
      </c>
    </row>
    <row r="129" spans="1:13" ht="12.75">
      <c r="A129" t="s">
        <v>45</v>
      </c>
      <c r="C129" s="31" t="s">
        <v>65</v>
      </c>
      <c r="E129" s="33" t="s">
        <v>406</v>
      </c>
      <c r="J129" s="32">
        <f>0</f>
      </c>
      <c s="32">
        <f>0</f>
      </c>
      <c s="32">
        <f>0+L130+L134</f>
      </c>
      <c s="32">
        <f>0+M130+M134</f>
      </c>
    </row>
    <row r="130" spans="1:16" ht="12.75">
      <c r="A130" t="s">
        <v>48</v>
      </c>
      <c s="34" t="s">
        <v>407</v>
      </c>
      <c s="34" t="s">
        <v>408</v>
      </c>
      <c s="35" t="s">
        <v>5</v>
      </c>
      <c s="6" t="s">
        <v>409</v>
      </c>
      <c s="36" t="s">
        <v>148</v>
      </c>
      <c s="37">
        <v>44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130</v>
      </c>
      <c>
        <f>(M130*21)/100</f>
      </c>
      <c t="s">
        <v>26</v>
      </c>
    </row>
    <row r="131" spans="1:5" ht="12.75">
      <c r="A131" s="35" t="s">
        <v>55</v>
      </c>
      <c r="E131" s="39" t="s">
        <v>410</v>
      </c>
    </row>
    <row r="132" spans="1:5" ht="12.75">
      <c r="A132" s="35" t="s">
        <v>56</v>
      </c>
      <c r="E132" s="40" t="s">
        <v>411</v>
      </c>
    </row>
    <row r="133" spans="1:5" ht="127.5">
      <c r="A133" t="s">
        <v>57</v>
      </c>
      <c r="E133" s="39" t="s">
        <v>412</v>
      </c>
    </row>
    <row r="134" spans="1:16" ht="12.75">
      <c r="A134" t="s">
        <v>48</v>
      </c>
      <c s="34" t="s">
        <v>413</v>
      </c>
      <c s="34" t="s">
        <v>414</v>
      </c>
      <c s="35" t="s">
        <v>5</v>
      </c>
      <c s="6" t="s">
        <v>415</v>
      </c>
      <c s="36" t="s">
        <v>148</v>
      </c>
      <c s="37">
        <v>162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130</v>
      </c>
      <c>
        <f>(M134*21)/100</f>
      </c>
      <c t="s">
        <v>26</v>
      </c>
    </row>
    <row r="135" spans="1:5" ht="25.5">
      <c r="A135" s="35" t="s">
        <v>55</v>
      </c>
      <c r="E135" s="39" t="s">
        <v>416</v>
      </c>
    </row>
    <row r="136" spans="1:5" ht="89.25">
      <c r="A136" s="35" t="s">
        <v>56</v>
      </c>
      <c r="E136" s="40" t="s">
        <v>417</v>
      </c>
    </row>
    <row r="137" spans="1:5" ht="114.75">
      <c r="A137" t="s">
        <v>57</v>
      </c>
      <c r="E137" s="39" t="s">
        <v>418</v>
      </c>
    </row>
    <row r="138" spans="1:13" ht="12.75">
      <c r="A138" t="s">
        <v>45</v>
      </c>
      <c r="C138" s="31" t="s">
        <v>69</v>
      </c>
      <c r="E138" s="33" t="s">
        <v>176</v>
      </c>
      <c r="J138" s="32">
        <f>0</f>
      </c>
      <c s="32">
        <f>0</f>
      </c>
      <c s="32">
        <f>0+L139+L143+L147+L151+L155+L159+L163+L167+L171</f>
      </c>
      <c s="32">
        <f>0+M139+M143+M147+M151+M155+M159+M163+M167+M171</f>
      </c>
    </row>
    <row r="139" spans="1:16" ht="25.5">
      <c r="A139" t="s">
        <v>48</v>
      </c>
      <c s="34" t="s">
        <v>419</v>
      </c>
      <c s="34" t="s">
        <v>420</v>
      </c>
      <c s="35" t="s">
        <v>5</v>
      </c>
      <c s="6" t="s">
        <v>421</v>
      </c>
      <c s="36" t="s">
        <v>129</v>
      </c>
      <c s="37">
        <v>1393.209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130</v>
      </c>
      <c>
        <f>(M139*21)/100</f>
      </c>
      <c t="s">
        <v>26</v>
      </c>
    </row>
    <row r="140" spans="1:5" ht="12.75">
      <c r="A140" s="35" t="s">
        <v>55</v>
      </c>
      <c r="E140" s="39" t="s">
        <v>422</v>
      </c>
    </row>
    <row r="141" spans="1:5" ht="63.75">
      <c r="A141" s="35" t="s">
        <v>56</v>
      </c>
      <c r="E141" s="40" t="s">
        <v>423</v>
      </c>
    </row>
    <row r="142" spans="1:5" ht="280.5">
      <c r="A142" t="s">
        <v>57</v>
      </c>
      <c r="E142" s="39" t="s">
        <v>424</v>
      </c>
    </row>
    <row r="143" spans="1:16" ht="25.5">
      <c r="A143" t="s">
        <v>48</v>
      </c>
      <c s="34" t="s">
        <v>425</v>
      </c>
      <c s="34" t="s">
        <v>426</v>
      </c>
      <c s="35" t="s">
        <v>5</v>
      </c>
      <c s="6" t="s">
        <v>427</v>
      </c>
      <c s="36" t="s">
        <v>129</v>
      </c>
      <c s="37">
        <v>849.031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130</v>
      </c>
      <c>
        <f>(M143*21)/100</f>
      </c>
      <c t="s">
        <v>26</v>
      </c>
    </row>
    <row r="144" spans="1:5" ht="12.75">
      <c r="A144" s="35" t="s">
        <v>55</v>
      </c>
      <c r="E144" s="39" t="s">
        <v>428</v>
      </c>
    </row>
    <row r="145" spans="1:5" ht="76.5">
      <c r="A145" s="35" t="s">
        <v>56</v>
      </c>
      <c r="E145" s="40" t="s">
        <v>429</v>
      </c>
    </row>
    <row r="146" spans="1:5" ht="267.75">
      <c r="A146" t="s">
        <v>57</v>
      </c>
      <c r="E146" s="39" t="s">
        <v>430</v>
      </c>
    </row>
    <row r="147" spans="1:16" ht="25.5">
      <c r="A147" t="s">
        <v>48</v>
      </c>
      <c s="34" t="s">
        <v>431</v>
      </c>
      <c s="34" t="s">
        <v>432</v>
      </c>
      <c s="35" t="s">
        <v>5</v>
      </c>
      <c s="6" t="s">
        <v>433</v>
      </c>
      <c s="36" t="s">
        <v>129</v>
      </c>
      <c s="37">
        <v>41.122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130</v>
      </c>
      <c>
        <f>(M147*21)/100</f>
      </c>
      <c t="s">
        <v>26</v>
      </c>
    </row>
    <row r="148" spans="1:5" ht="12.75">
      <c r="A148" s="35" t="s">
        <v>55</v>
      </c>
      <c r="E148" s="39" t="s">
        <v>434</v>
      </c>
    </row>
    <row r="149" spans="1:5" ht="12.75">
      <c r="A149" s="35" t="s">
        <v>56</v>
      </c>
      <c r="E149" s="40" t="s">
        <v>435</v>
      </c>
    </row>
    <row r="150" spans="1:5" ht="267.75">
      <c r="A150" t="s">
        <v>57</v>
      </c>
      <c r="E150" s="39" t="s">
        <v>430</v>
      </c>
    </row>
    <row r="151" spans="1:16" ht="25.5">
      <c r="A151" t="s">
        <v>48</v>
      </c>
      <c s="34" t="s">
        <v>436</v>
      </c>
      <c s="34" t="s">
        <v>437</v>
      </c>
      <c s="35" t="s">
        <v>5</v>
      </c>
      <c s="6" t="s">
        <v>438</v>
      </c>
      <c s="36" t="s">
        <v>148</v>
      </c>
      <c s="37">
        <v>1319.5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130</v>
      </c>
      <c>
        <f>(M151*21)/100</f>
      </c>
      <c t="s">
        <v>26</v>
      </c>
    </row>
    <row r="152" spans="1:5" ht="12.75">
      <c r="A152" s="35" t="s">
        <v>55</v>
      </c>
      <c r="E152" s="39" t="s">
        <v>439</v>
      </c>
    </row>
    <row r="153" spans="1:5" ht="25.5">
      <c r="A153" s="35" t="s">
        <v>56</v>
      </c>
      <c r="E153" s="40" t="s">
        <v>440</v>
      </c>
    </row>
    <row r="154" spans="1:5" ht="178.5">
      <c r="A154" t="s">
        <v>57</v>
      </c>
      <c r="E154" s="39" t="s">
        <v>441</v>
      </c>
    </row>
    <row r="155" spans="1:16" ht="25.5">
      <c r="A155" t="s">
        <v>48</v>
      </c>
      <c s="34" t="s">
        <v>442</v>
      </c>
      <c s="34" t="s">
        <v>443</v>
      </c>
      <c s="35" t="s">
        <v>5</v>
      </c>
      <c s="6" t="s">
        <v>444</v>
      </c>
      <c s="36" t="s">
        <v>148</v>
      </c>
      <c s="37">
        <v>1319.5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130</v>
      </c>
      <c>
        <f>(M155*21)/100</f>
      </c>
      <c t="s">
        <v>26</v>
      </c>
    </row>
    <row r="156" spans="1:5" ht="12.75">
      <c r="A156" s="35" t="s">
        <v>55</v>
      </c>
      <c r="E156" s="39" t="s">
        <v>439</v>
      </c>
    </row>
    <row r="157" spans="1:5" ht="25.5">
      <c r="A157" s="35" t="s">
        <v>56</v>
      </c>
      <c r="E157" s="40" t="s">
        <v>440</v>
      </c>
    </row>
    <row r="158" spans="1:5" ht="178.5">
      <c r="A158" t="s">
        <v>57</v>
      </c>
      <c r="E158" s="39" t="s">
        <v>445</v>
      </c>
    </row>
    <row r="159" spans="1:16" ht="12.75">
      <c r="A159" t="s">
        <v>48</v>
      </c>
      <c s="34" t="s">
        <v>446</v>
      </c>
      <c s="34" t="s">
        <v>447</v>
      </c>
      <c s="35" t="s">
        <v>5</v>
      </c>
      <c s="6" t="s">
        <v>448</v>
      </c>
      <c s="36" t="s">
        <v>148</v>
      </c>
      <c s="37">
        <v>134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130</v>
      </c>
      <c>
        <f>(M159*21)/100</f>
      </c>
      <c t="s">
        <v>26</v>
      </c>
    </row>
    <row r="160" spans="1:5" ht="12.75">
      <c r="A160" s="35" t="s">
        <v>55</v>
      </c>
      <c r="E160" s="39" t="s">
        <v>449</v>
      </c>
    </row>
    <row r="161" spans="1:5" ht="12.75">
      <c r="A161" s="35" t="s">
        <v>56</v>
      </c>
      <c r="E161" s="40" t="s">
        <v>450</v>
      </c>
    </row>
    <row r="162" spans="1:5" ht="127.5">
      <c r="A162" t="s">
        <v>57</v>
      </c>
      <c r="E162" s="39" t="s">
        <v>451</v>
      </c>
    </row>
    <row r="163" spans="1:16" ht="12.75">
      <c r="A163" t="s">
        <v>48</v>
      </c>
      <c s="34" t="s">
        <v>452</v>
      </c>
      <c s="34" t="s">
        <v>453</v>
      </c>
      <c s="35" t="s">
        <v>5</v>
      </c>
      <c s="6" t="s">
        <v>454</v>
      </c>
      <c s="36" t="s">
        <v>148</v>
      </c>
      <c s="37">
        <v>48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130</v>
      </c>
      <c>
        <f>(M163*21)/100</f>
      </c>
      <c t="s">
        <v>26</v>
      </c>
    </row>
    <row r="164" spans="1:5" ht="12.75">
      <c r="A164" s="35" t="s">
        <v>55</v>
      </c>
      <c r="E164" s="39" t="s">
        <v>455</v>
      </c>
    </row>
    <row r="165" spans="1:5" ht="12.75">
      <c r="A165" s="35" t="s">
        <v>56</v>
      </c>
      <c r="E165" s="40" t="s">
        <v>456</v>
      </c>
    </row>
    <row r="166" spans="1:5" ht="127.5">
      <c r="A166" t="s">
        <v>57</v>
      </c>
      <c r="E166" s="39" t="s">
        <v>451</v>
      </c>
    </row>
    <row r="167" spans="1:16" ht="12.75">
      <c r="A167" t="s">
        <v>48</v>
      </c>
      <c s="34" t="s">
        <v>457</v>
      </c>
      <c s="34" t="s">
        <v>458</v>
      </c>
      <c s="35" t="s">
        <v>5</v>
      </c>
      <c s="6" t="s">
        <v>459</v>
      </c>
      <c s="36" t="s">
        <v>148</v>
      </c>
      <c s="37">
        <v>2410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130</v>
      </c>
      <c>
        <f>(M167*21)/100</f>
      </c>
      <c t="s">
        <v>26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460</v>
      </c>
    </row>
    <row r="170" spans="1:5" ht="51">
      <c r="A170" t="s">
        <v>57</v>
      </c>
      <c r="E170" s="39" t="s">
        <v>461</v>
      </c>
    </row>
    <row r="171" spans="1:16" ht="12.75">
      <c r="A171" t="s">
        <v>48</v>
      </c>
      <c s="34" t="s">
        <v>462</v>
      </c>
      <c s="34" t="s">
        <v>463</v>
      </c>
      <c s="35" t="s">
        <v>5</v>
      </c>
      <c s="6" t="s">
        <v>464</v>
      </c>
      <c s="36" t="s">
        <v>148</v>
      </c>
      <c s="37">
        <v>297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130</v>
      </c>
      <c>
        <f>(M171*21)/100</f>
      </c>
      <c t="s">
        <v>26</v>
      </c>
    </row>
    <row r="172" spans="1:5" ht="12.75">
      <c r="A172" s="35" t="s">
        <v>55</v>
      </c>
      <c r="E172" s="39" t="s">
        <v>465</v>
      </c>
    </row>
    <row r="173" spans="1:5" ht="25.5">
      <c r="A173" s="35" t="s">
        <v>56</v>
      </c>
      <c r="E173" s="40" t="s">
        <v>466</v>
      </c>
    </row>
    <row r="174" spans="1:5" ht="153">
      <c r="A174" t="s">
        <v>57</v>
      </c>
      <c r="E174" s="39" t="s">
        <v>467</v>
      </c>
    </row>
    <row r="175" spans="1:13" ht="12.75">
      <c r="A175" t="s">
        <v>45</v>
      </c>
      <c r="C175" s="31" t="s">
        <v>81</v>
      </c>
      <c r="E175" s="33" t="s">
        <v>468</v>
      </c>
      <c r="J175" s="32">
        <f>0</f>
      </c>
      <c s="32">
        <f>0</f>
      </c>
      <c s="32">
        <f>0+L176+L180+L184</f>
      </c>
      <c s="32">
        <f>0+M176+M180+M184</f>
      </c>
    </row>
    <row r="176" spans="1:16" ht="12.75">
      <c r="A176" t="s">
        <v>48</v>
      </c>
      <c s="34" t="s">
        <v>469</v>
      </c>
      <c s="34" t="s">
        <v>470</v>
      </c>
      <c s="35" t="s">
        <v>5</v>
      </c>
      <c s="6" t="s">
        <v>471</v>
      </c>
      <c s="36" t="s">
        <v>135</v>
      </c>
      <c s="37">
        <v>44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130</v>
      </c>
      <c>
        <f>(M176*21)/100</f>
      </c>
      <c t="s">
        <v>26</v>
      </c>
    </row>
    <row r="177" spans="1:5" ht="12.75">
      <c r="A177" s="35" t="s">
        <v>55</v>
      </c>
      <c r="E177" s="39" t="s">
        <v>472</v>
      </c>
    </row>
    <row r="178" spans="1:5" ht="12.75">
      <c r="A178" s="35" t="s">
        <v>56</v>
      </c>
      <c r="E178" s="40" t="s">
        <v>473</v>
      </c>
    </row>
    <row r="179" spans="1:5" ht="255">
      <c r="A179" t="s">
        <v>57</v>
      </c>
      <c r="E179" s="39" t="s">
        <v>474</v>
      </c>
    </row>
    <row r="180" spans="1:16" ht="12.75">
      <c r="A180" t="s">
        <v>48</v>
      </c>
      <c s="34" t="s">
        <v>475</v>
      </c>
      <c s="34" t="s">
        <v>476</v>
      </c>
      <c s="35" t="s">
        <v>5</v>
      </c>
      <c s="6" t="s">
        <v>477</v>
      </c>
      <c s="36" t="s">
        <v>212</v>
      </c>
      <c s="37">
        <v>5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130</v>
      </c>
      <c>
        <f>(M180*21)/100</f>
      </c>
      <c t="s">
        <v>26</v>
      </c>
    </row>
    <row r="181" spans="1:5" ht="12.75">
      <c r="A181" s="35" t="s">
        <v>55</v>
      </c>
      <c r="E181" s="39" t="s">
        <v>478</v>
      </c>
    </row>
    <row r="182" spans="1:5" ht="12.75">
      <c r="A182" s="35" t="s">
        <v>56</v>
      </c>
      <c r="E182" s="40" t="s">
        <v>5</v>
      </c>
    </row>
    <row r="183" spans="1:5" ht="63.75">
      <c r="A183" t="s">
        <v>57</v>
      </c>
      <c r="E183" s="39" t="s">
        <v>479</v>
      </c>
    </row>
    <row r="184" spans="1:16" ht="12.75">
      <c r="A184" t="s">
        <v>48</v>
      </c>
      <c s="34" t="s">
        <v>480</v>
      </c>
      <c s="34" t="s">
        <v>481</v>
      </c>
      <c s="35" t="s">
        <v>5</v>
      </c>
      <c s="6" t="s">
        <v>482</v>
      </c>
      <c s="36" t="s">
        <v>212</v>
      </c>
      <c s="37">
        <v>19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26</v>
      </c>
    </row>
    <row r="185" spans="1:5" ht="12.75">
      <c r="A185" s="35" t="s">
        <v>55</v>
      </c>
      <c r="E185" s="39" t="s">
        <v>483</v>
      </c>
    </row>
    <row r="186" spans="1:5" ht="12.75">
      <c r="A186" s="35" t="s">
        <v>56</v>
      </c>
      <c r="E186" s="40" t="s">
        <v>5</v>
      </c>
    </row>
    <row r="187" spans="1:5" ht="89.25">
      <c r="A187" t="s">
        <v>57</v>
      </c>
      <c r="E187" s="39" t="s">
        <v>484</v>
      </c>
    </row>
    <row r="188" spans="1:13" ht="12.75">
      <c r="A188" t="s">
        <v>45</v>
      </c>
      <c r="C188" s="31" t="s">
        <v>85</v>
      </c>
      <c r="E188" s="33" t="s">
        <v>248</v>
      </c>
      <c r="J188" s="32">
        <f>0</f>
      </c>
      <c s="32">
        <f>0</f>
      </c>
      <c s="32">
        <f>0+L189+L193</f>
      </c>
      <c s="32">
        <f>0+M189+M193</f>
      </c>
    </row>
    <row r="189" spans="1:16" ht="12.75">
      <c r="A189" t="s">
        <v>48</v>
      </c>
      <c s="34" t="s">
        <v>485</v>
      </c>
      <c s="34" t="s">
        <v>486</v>
      </c>
      <c s="35" t="s">
        <v>5</v>
      </c>
      <c s="6" t="s">
        <v>487</v>
      </c>
      <c s="36" t="s">
        <v>148</v>
      </c>
      <c s="37">
        <v>297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130</v>
      </c>
      <c>
        <f>(M189*21)/100</f>
      </c>
      <c t="s">
        <v>26</v>
      </c>
    </row>
    <row r="190" spans="1:5" ht="12.75">
      <c r="A190" s="35" t="s">
        <v>55</v>
      </c>
      <c r="E190" s="39" t="s">
        <v>488</v>
      </c>
    </row>
    <row r="191" spans="1:5" ht="12.75">
      <c r="A191" s="35" t="s">
        <v>56</v>
      </c>
      <c r="E191" s="40" t="s">
        <v>5</v>
      </c>
    </row>
    <row r="192" spans="1:5" ht="165.75">
      <c r="A192" t="s">
        <v>57</v>
      </c>
      <c r="E192" s="39" t="s">
        <v>489</v>
      </c>
    </row>
    <row r="193" spans="1:16" ht="12.75">
      <c r="A193" t="s">
        <v>48</v>
      </c>
      <c s="34" t="s">
        <v>490</v>
      </c>
      <c s="34" t="s">
        <v>491</v>
      </c>
      <c s="35" t="s">
        <v>5</v>
      </c>
      <c s="6" t="s">
        <v>492</v>
      </c>
      <c s="36" t="s">
        <v>129</v>
      </c>
      <c s="37">
        <v>30.4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130</v>
      </c>
      <c>
        <f>(M193*21)/100</f>
      </c>
      <c t="s">
        <v>26</v>
      </c>
    </row>
    <row r="194" spans="1:5" ht="12.75">
      <c r="A194" s="35" t="s">
        <v>55</v>
      </c>
      <c r="E194" s="39" t="s">
        <v>5</v>
      </c>
    </row>
    <row r="195" spans="1:5" ht="12.75">
      <c r="A195" s="35" t="s">
        <v>56</v>
      </c>
      <c r="E195" s="40" t="s">
        <v>493</v>
      </c>
    </row>
    <row r="196" spans="1:5" ht="76.5">
      <c r="A196" t="s">
        <v>57</v>
      </c>
      <c r="E196" s="39" t="s">
        <v>494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495</v>
      </c>
      <c s="41">
        <f>Rekapitulace!C19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495</v>
      </c>
      <c r="E4" s="26" t="s">
        <v>496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COUNTIFS(L8:L202,"=0",A8:A202,"P")+COUNTIFS(L8:L202,"",A8:A202,"P")+SUM(Q8:Q202)</f>
      </c>
    </row>
    <row r="8" spans="1:13" ht="25.5">
      <c r="A8" t="s">
        <v>43</v>
      </c>
      <c r="C8" s="28" t="s">
        <v>499</v>
      </c>
      <c r="E8" s="30" t="s">
        <v>498</v>
      </c>
      <c r="J8" s="29">
        <f>0+J9+J30+J47+J76+J113+J122+J135+J140+J169</f>
      </c>
      <c s="29">
        <f>0+K9+K30+K47+K76+K113+K122+K135+K140+K169</f>
      </c>
      <c s="29">
        <f>0+L9+L30+L47+L76+L113+L122+L135+L140+L169</f>
      </c>
      <c s="29">
        <f>0+M9+M30+M47+M76+M113+M122+M135+M140+M169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500</v>
      </c>
      <c s="35" t="s">
        <v>5</v>
      </c>
      <c s="6" t="s">
        <v>501</v>
      </c>
      <c s="36" t="s">
        <v>114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51">
      <c r="A11" s="35" t="s">
        <v>55</v>
      </c>
      <c r="E11" s="39" t="s">
        <v>502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503</v>
      </c>
    </row>
    <row r="14" spans="1:16" ht="12.75">
      <c r="A14" t="s">
        <v>48</v>
      </c>
      <c s="34" t="s">
        <v>26</v>
      </c>
      <c s="34" t="s">
        <v>504</v>
      </c>
      <c s="35" t="s">
        <v>5</v>
      </c>
      <c s="6" t="s">
        <v>505</v>
      </c>
      <c s="36" t="s">
        <v>114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63.75">
      <c r="A15" s="35" t="s">
        <v>55</v>
      </c>
      <c r="E15" s="39" t="s">
        <v>506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507</v>
      </c>
    </row>
    <row r="18" spans="1:16" ht="12.75">
      <c r="A18" t="s">
        <v>48</v>
      </c>
      <c s="34" t="s">
        <v>25</v>
      </c>
      <c s="34" t="s">
        <v>508</v>
      </c>
      <c s="35" t="s">
        <v>5</v>
      </c>
      <c s="6" t="s">
        <v>505</v>
      </c>
      <c s="36" t="s">
        <v>114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130</v>
      </c>
      <c>
        <f>(M18*21)/100</f>
      </c>
      <c t="s">
        <v>26</v>
      </c>
    </row>
    <row r="19" spans="1:5" ht="102">
      <c r="A19" s="35" t="s">
        <v>55</v>
      </c>
      <c r="E19" s="39" t="s">
        <v>509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507</v>
      </c>
    </row>
    <row r="22" spans="1:16" ht="25.5">
      <c r="A22" t="s">
        <v>48</v>
      </c>
      <c s="34" t="s">
        <v>65</v>
      </c>
      <c s="34" t="s">
        <v>50</v>
      </c>
      <c s="35" t="s">
        <v>51</v>
      </c>
      <c s="6" t="s">
        <v>52</v>
      </c>
      <c s="36" t="s">
        <v>53</v>
      </c>
      <c s="37">
        <v>68.445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171</v>
      </c>
    </row>
    <row r="24" spans="1:5" ht="12.75">
      <c r="A24" s="35" t="s">
        <v>56</v>
      </c>
      <c r="E24" s="40" t="s">
        <v>510</v>
      </c>
    </row>
    <row r="25" spans="1:5" ht="165.75">
      <c r="A25" t="s">
        <v>57</v>
      </c>
      <c r="E25" s="39" t="s">
        <v>58</v>
      </c>
    </row>
    <row r="26" spans="1:16" ht="25.5">
      <c r="A26" t="s">
        <v>48</v>
      </c>
      <c s="34" t="s">
        <v>69</v>
      </c>
      <c s="34" t="s">
        <v>62</v>
      </c>
      <c s="35" t="s">
        <v>63</v>
      </c>
      <c s="6" t="s">
        <v>64</v>
      </c>
      <c s="36" t="s">
        <v>53</v>
      </c>
      <c s="37">
        <v>1.08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25.5">
      <c r="A27" s="35" t="s">
        <v>55</v>
      </c>
      <c r="E27" s="39" t="s">
        <v>171</v>
      </c>
    </row>
    <row r="28" spans="1:5" ht="12.75">
      <c r="A28" s="35" t="s">
        <v>56</v>
      </c>
      <c r="E28" s="40" t="s">
        <v>5</v>
      </c>
    </row>
    <row r="29" spans="1:5" ht="165.75">
      <c r="A29" t="s">
        <v>57</v>
      </c>
      <c r="E29" s="39" t="s">
        <v>58</v>
      </c>
    </row>
    <row r="30" spans="1:13" ht="12.75">
      <c r="A30" t="s">
        <v>45</v>
      </c>
      <c r="C30" s="31" t="s">
        <v>49</v>
      </c>
      <c r="E30" s="33" t="s">
        <v>312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12.75">
      <c r="A31" t="s">
        <v>48</v>
      </c>
      <c s="34" t="s">
        <v>73</v>
      </c>
      <c s="34" t="s">
        <v>511</v>
      </c>
      <c s="35" t="s">
        <v>5</v>
      </c>
      <c s="6" t="s">
        <v>512</v>
      </c>
      <c s="36" t="s">
        <v>129</v>
      </c>
      <c s="37">
        <v>0.525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513</v>
      </c>
    </row>
    <row r="34" spans="1:5" ht="369.75">
      <c r="A34" t="s">
        <v>57</v>
      </c>
      <c r="E34" s="39" t="s">
        <v>333</v>
      </c>
    </row>
    <row r="35" spans="1:16" ht="12.75">
      <c r="A35" t="s">
        <v>48</v>
      </c>
      <c s="34" t="s">
        <v>77</v>
      </c>
      <c s="34" t="s">
        <v>514</v>
      </c>
      <c s="35" t="s">
        <v>5</v>
      </c>
      <c s="6" t="s">
        <v>515</v>
      </c>
      <c s="36" t="s">
        <v>129</v>
      </c>
      <c s="37">
        <v>37.5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516</v>
      </c>
    </row>
    <row r="37" spans="1:5" ht="12.75">
      <c r="A37" s="35" t="s">
        <v>56</v>
      </c>
      <c r="E37" s="40" t="s">
        <v>5</v>
      </c>
    </row>
    <row r="38" spans="1:5" ht="318.75">
      <c r="A38" t="s">
        <v>57</v>
      </c>
      <c r="E38" s="39" t="s">
        <v>340</v>
      </c>
    </row>
    <row r="39" spans="1:16" ht="12.75">
      <c r="A39" t="s">
        <v>48</v>
      </c>
      <c s="34" t="s">
        <v>81</v>
      </c>
      <c s="34" t="s">
        <v>517</v>
      </c>
      <c s="35" t="s">
        <v>5</v>
      </c>
      <c s="6" t="s">
        <v>518</v>
      </c>
      <c s="36" t="s">
        <v>148</v>
      </c>
      <c s="37">
        <v>300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25.5">
      <c r="A40" s="35" t="s">
        <v>55</v>
      </c>
      <c r="E40" s="39" t="s">
        <v>519</v>
      </c>
    </row>
    <row r="41" spans="1:5" ht="12.75">
      <c r="A41" s="35" t="s">
        <v>56</v>
      </c>
      <c r="E41" s="40" t="s">
        <v>5</v>
      </c>
    </row>
    <row r="42" spans="1:5" ht="38.25">
      <c r="A42" t="s">
        <v>57</v>
      </c>
      <c r="E42" s="39" t="s">
        <v>362</v>
      </c>
    </row>
    <row r="43" spans="1:16" ht="12.75">
      <c r="A43" t="s">
        <v>48</v>
      </c>
      <c s="34" t="s">
        <v>85</v>
      </c>
      <c s="34" t="s">
        <v>520</v>
      </c>
      <c s="35" t="s">
        <v>5</v>
      </c>
      <c s="6" t="s">
        <v>521</v>
      </c>
      <c s="36" t="s">
        <v>148</v>
      </c>
      <c s="37">
        <v>300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522</v>
      </c>
    </row>
    <row r="47" spans="1:13" ht="12.75">
      <c r="A47" t="s">
        <v>45</v>
      </c>
      <c r="C47" s="31" t="s">
        <v>26</v>
      </c>
      <c r="E47" s="33" t="s">
        <v>380</v>
      </c>
      <c r="J47" s="32">
        <f>0</f>
      </c>
      <c s="32">
        <f>0</f>
      </c>
      <c s="32">
        <f>0+L48+L52+L56+L60+L64+L68+L72</f>
      </c>
      <c s="32">
        <f>0+M48+M52+M56+M60+M64+M68+M72</f>
      </c>
    </row>
    <row r="48" spans="1:16" ht="12.75">
      <c r="A48" t="s">
        <v>48</v>
      </c>
      <c s="34" t="s">
        <v>89</v>
      </c>
      <c s="34" t="s">
        <v>523</v>
      </c>
      <c s="35" t="s">
        <v>5</v>
      </c>
      <c s="6" t="s">
        <v>524</v>
      </c>
      <c s="36" t="s">
        <v>135</v>
      </c>
      <c s="37">
        <v>278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130</v>
      </c>
      <c>
        <f>(M48*21)/100</f>
      </c>
      <c t="s">
        <v>26</v>
      </c>
    </row>
    <row r="49" spans="1:5" ht="12.75">
      <c r="A49" s="35" t="s">
        <v>55</v>
      </c>
      <c r="E49" s="39" t="s">
        <v>5</v>
      </c>
    </row>
    <row r="50" spans="1:5" ht="63.75">
      <c r="A50" s="35" t="s">
        <v>56</v>
      </c>
      <c r="E50" s="40" t="s">
        <v>525</v>
      </c>
    </row>
    <row r="51" spans="1:5" ht="51">
      <c r="A51" t="s">
        <v>57</v>
      </c>
      <c r="E51" s="39" t="s">
        <v>526</v>
      </c>
    </row>
    <row r="52" spans="1:16" ht="12.75">
      <c r="A52" t="s">
        <v>48</v>
      </c>
      <c s="34" t="s">
        <v>93</v>
      </c>
      <c s="34" t="s">
        <v>527</v>
      </c>
      <c s="35" t="s">
        <v>5</v>
      </c>
      <c s="6" t="s">
        <v>528</v>
      </c>
      <c s="36" t="s">
        <v>135</v>
      </c>
      <c s="37">
        <v>12.8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130</v>
      </c>
      <c>
        <f>(M52*21)/100</f>
      </c>
      <c t="s">
        <v>26</v>
      </c>
    </row>
    <row r="53" spans="1:5" ht="12.75">
      <c r="A53" s="35" t="s">
        <v>55</v>
      </c>
      <c r="E53" s="39" t="s">
        <v>529</v>
      </c>
    </row>
    <row r="54" spans="1:5" ht="12.75">
      <c r="A54" s="35" t="s">
        <v>56</v>
      </c>
      <c r="E54" s="40" t="s">
        <v>530</v>
      </c>
    </row>
    <row r="55" spans="1:5" ht="63.75">
      <c r="A55" t="s">
        <v>57</v>
      </c>
      <c r="E55" s="39" t="s">
        <v>531</v>
      </c>
    </row>
    <row r="56" spans="1:16" ht="12.75">
      <c r="A56" t="s">
        <v>48</v>
      </c>
      <c s="34" t="s">
        <v>97</v>
      </c>
      <c s="34" t="s">
        <v>532</v>
      </c>
      <c s="35" t="s">
        <v>5</v>
      </c>
      <c s="6" t="s">
        <v>533</v>
      </c>
      <c s="36" t="s">
        <v>135</v>
      </c>
      <c s="37">
        <v>278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130</v>
      </c>
      <c>
        <f>(M56*21)/100</f>
      </c>
      <c t="s">
        <v>26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63.75">
      <c r="A59" t="s">
        <v>57</v>
      </c>
      <c r="E59" s="39" t="s">
        <v>531</v>
      </c>
    </row>
    <row r="60" spans="1:16" ht="12.75">
      <c r="A60" t="s">
        <v>48</v>
      </c>
      <c s="34" t="s">
        <v>102</v>
      </c>
      <c s="34" t="s">
        <v>534</v>
      </c>
      <c s="35" t="s">
        <v>5</v>
      </c>
      <c s="6" t="s">
        <v>535</v>
      </c>
      <c s="36" t="s">
        <v>129</v>
      </c>
      <c s="37">
        <v>0.525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130</v>
      </c>
      <c>
        <f>(M60*21)/100</f>
      </c>
      <c t="s">
        <v>26</v>
      </c>
    </row>
    <row r="61" spans="1:5" ht="12.75">
      <c r="A61" s="35" t="s">
        <v>55</v>
      </c>
      <c r="E61" s="39" t="s">
        <v>536</v>
      </c>
    </row>
    <row r="62" spans="1:5" ht="12.75">
      <c r="A62" s="35" t="s">
        <v>56</v>
      </c>
      <c r="E62" s="40" t="s">
        <v>537</v>
      </c>
    </row>
    <row r="63" spans="1:5" ht="369.75">
      <c r="A63" t="s">
        <v>57</v>
      </c>
      <c r="E63" s="39" t="s">
        <v>538</v>
      </c>
    </row>
    <row r="64" spans="1:16" ht="12.75">
      <c r="A64" t="s">
        <v>48</v>
      </c>
      <c s="34" t="s">
        <v>216</v>
      </c>
      <c s="34" t="s">
        <v>539</v>
      </c>
      <c s="35" t="s">
        <v>5</v>
      </c>
      <c s="6" t="s">
        <v>540</v>
      </c>
      <c s="36" t="s">
        <v>129</v>
      </c>
      <c s="37">
        <v>3.2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130</v>
      </c>
      <c>
        <f>(M64*21)/100</f>
      </c>
      <c t="s">
        <v>26</v>
      </c>
    </row>
    <row r="65" spans="1:5" ht="25.5">
      <c r="A65" s="35" t="s">
        <v>55</v>
      </c>
      <c r="E65" s="39" t="s">
        <v>541</v>
      </c>
    </row>
    <row r="66" spans="1:5" ht="12.75">
      <c r="A66" s="35" t="s">
        <v>56</v>
      </c>
      <c r="E66" s="40" t="s">
        <v>5</v>
      </c>
    </row>
    <row r="67" spans="1:5" ht="369.75">
      <c r="A67" t="s">
        <v>57</v>
      </c>
      <c r="E67" s="39" t="s">
        <v>538</v>
      </c>
    </row>
    <row r="68" spans="1:16" ht="12.75">
      <c r="A68" t="s">
        <v>48</v>
      </c>
      <c s="34" t="s">
        <v>222</v>
      </c>
      <c s="34" t="s">
        <v>542</v>
      </c>
      <c s="35" t="s">
        <v>5</v>
      </c>
      <c s="6" t="s">
        <v>543</v>
      </c>
      <c s="36" t="s">
        <v>53</v>
      </c>
      <c s="37">
        <v>1.555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130</v>
      </c>
      <c>
        <f>(M68*21)/100</f>
      </c>
      <c t="s">
        <v>26</v>
      </c>
    </row>
    <row r="69" spans="1:5" ht="12.75">
      <c r="A69" s="35" t="s">
        <v>55</v>
      </c>
      <c r="E69" s="39" t="s">
        <v>544</v>
      </c>
    </row>
    <row r="70" spans="1:5" ht="25.5">
      <c r="A70" s="35" t="s">
        <v>56</v>
      </c>
      <c r="E70" s="40" t="s">
        <v>545</v>
      </c>
    </row>
    <row r="71" spans="1:5" ht="267.75">
      <c r="A71" t="s">
        <v>57</v>
      </c>
      <c r="E71" s="39" t="s">
        <v>546</v>
      </c>
    </row>
    <row r="72" spans="1:16" ht="12.75">
      <c r="A72" t="s">
        <v>48</v>
      </c>
      <c s="34" t="s">
        <v>227</v>
      </c>
      <c s="34" t="s">
        <v>547</v>
      </c>
      <c s="35" t="s">
        <v>5</v>
      </c>
      <c s="6" t="s">
        <v>548</v>
      </c>
      <c s="36" t="s">
        <v>212</v>
      </c>
      <c s="37">
        <v>64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26</v>
      </c>
    </row>
    <row r="73" spans="1:5" ht="25.5">
      <c r="A73" s="35" t="s">
        <v>55</v>
      </c>
      <c r="E73" s="39" t="s">
        <v>549</v>
      </c>
    </row>
    <row r="74" spans="1:5" ht="12.75">
      <c r="A74" s="35" t="s">
        <v>56</v>
      </c>
      <c r="E74" s="40" t="s">
        <v>550</v>
      </c>
    </row>
    <row r="75" spans="1:5" ht="38.25">
      <c r="A75" t="s">
        <v>57</v>
      </c>
      <c r="E75" s="39" t="s">
        <v>551</v>
      </c>
    </row>
    <row r="76" spans="1:13" ht="12.75">
      <c r="A76" t="s">
        <v>45</v>
      </c>
      <c r="C76" s="31" t="s">
        <v>25</v>
      </c>
      <c r="E76" s="33" t="s">
        <v>395</v>
      </c>
      <c r="J76" s="32">
        <f>0</f>
      </c>
      <c s="32">
        <f>0</f>
      </c>
      <c s="32">
        <f>0+L77+L81+L85+L89+L93+L97+L101+L105+L109</f>
      </c>
      <c s="32">
        <f>0+M77+M81+M85+M89+M93+M97+M101+M105+M109</f>
      </c>
    </row>
    <row r="77" spans="1:16" ht="12.75">
      <c r="A77" t="s">
        <v>48</v>
      </c>
      <c s="34" t="s">
        <v>232</v>
      </c>
      <c s="34" t="s">
        <v>552</v>
      </c>
      <c s="35" t="s">
        <v>5</v>
      </c>
      <c s="6" t="s">
        <v>553</v>
      </c>
      <c s="36" t="s">
        <v>129</v>
      </c>
      <c s="37">
        <v>3.739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130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63.75">
      <c r="A79" s="35" t="s">
        <v>56</v>
      </c>
      <c r="E79" s="40" t="s">
        <v>554</v>
      </c>
    </row>
    <row r="80" spans="1:5" ht="25.5">
      <c r="A80" t="s">
        <v>57</v>
      </c>
      <c r="E80" s="39" t="s">
        <v>555</v>
      </c>
    </row>
    <row r="81" spans="1:16" ht="12.75">
      <c r="A81" t="s">
        <v>48</v>
      </c>
      <c s="34" t="s">
        <v>238</v>
      </c>
      <c s="34" t="s">
        <v>556</v>
      </c>
      <c s="35" t="s">
        <v>5</v>
      </c>
      <c s="6" t="s">
        <v>557</v>
      </c>
      <c s="36" t="s">
        <v>129</v>
      </c>
      <c s="37">
        <v>3.12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130</v>
      </c>
      <c>
        <f>(M81*21)/100</f>
      </c>
      <c t="s">
        <v>26</v>
      </c>
    </row>
    <row r="82" spans="1:5" ht="12.75">
      <c r="A82" s="35" t="s">
        <v>55</v>
      </c>
      <c r="E82" s="39" t="s">
        <v>558</v>
      </c>
    </row>
    <row r="83" spans="1:5" ht="12.75">
      <c r="A83" s="35" t="s">
        <v>56</v>
      </c>
      <c r="E83" s="40" t="s">
        <v>559</v>
      </c>
    </row>
    <row r="84" spans="1:5" ht="369.75">
      <c r="A84" t="s">
        <v>57</v>
      </c>
      <c r="E84" s="39" t="s">
        <v>560</v>
      </c>
    </row>
    <row r="85" spans="1:16" ht="12.75">
      <c r="A85" t="s">
        <v>48</v>
      </c>
      <c s="34" t="s">
        <v>244</v>
      </c>
      <c s="34" t="s">
        <v>561</v>
      </c>
      <c s="35" t="s">
        <v>5</v>
      </c>
      <c s="6" t="s">
        <v>562</v>
      </c>
      <c s="36" t="s">
        <v>53</v>
      </c>
      <c s="37">
        <v>2.837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130</v>
      </c>
      <c>
        <f>(M85*21)/100</f>
      </c>
      <c t="s">
        <v>26</v>
      </c>
    </row>
    <row r="86" spans="1:5" ht="25.5">
      <c r="A86" s="35" t="s">
        <v>55</v>
      </c>
      <c r="E86" s="39" t="s">
        <v>563</v>
      </c>
    </row>
    <row r="87" spans="1:5" ht="12.75">
      <c r="A87" s="35" t="s">
        <v>56</v>
      </c>
      <c r="E87" s="40" t="s">
        <v>564</v>
      </c>
    </row>
    <row r="88" spans="1:5" ht="293.25">
      <c r="A88" t="s">
        <v>57</v>
      </c>
      <c r="E88" s="39" t="s">
        <v>565</v>
      </c>
    </row>
    <row r="89" spans="1:16" ht="12.75">
      <c r="A89" t="s">
        <v>48</v>
      </c>
      <c s="34" t="s">
        <v>249</v>
      </c>
      <c s="34" t="s">
        <v>566</v>
      </c>
      <c s="35" t="s">
        <v>5</v>
      </c>
      <c s="6" t="s">
        <v>567</v>
      </c>
      <c s="36" t="s">
        <v>129</v>
      </c>
      <c s="37">
        <v>0.308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130</v>
      </c>
      <c>
        <f>(M89*21)/100</f>
      </c>
      <c t="s">
        <v>26</v>
      </c>
    </row>
    <row r="90" spans="1:5" ht="12.75">
      <c r="A90" s="35" t="s">
        <v>55</v>
      </c>
      <c r="E90" s="39" t="s">
        <v>568</v>
      </c>
    </row>
    <row r="91" spans="1:5" ht="12.75">
      <c r="A91" s="35" t="s">
        <v>56</v>
      </c>
      <c r="E91" s="40" t="s">
        <v>569</v>
      </c>
    </row>
    <row r="92" spans="1:5" ht="140.25">
      <c r="A92" t="s">
        <v>57</v>
      </c>
      <c r="E92" s="39" t="s">
        <v>570</v>
      </c>
    </row>
    <row r="93" spans="1:16" ht="12.75">
      <c r="A93" t="s">
        <v>48</v>
      </c>
      <c s="34" t="s">
        <v>254</v>
      </c>
      <c s="34" t="s">
        <v>571</v>
      </c>
      <c s="35" t="s">
        <v>5</v>
      </c>
      <c s="6" t="s">
        <v>572</v>
      </c>
      <c s="36" t="s">
        <v>135</v>
      </c>
      <c s="37">
        <v>392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26</v>
      </c>
    </row>
    <row r="94" spans="1:5" ht="12.75">
      <c r="A94" s="35" t="s">
        <v>55</v>
      </c>
      <c r="E94" s="39" t="s">
        <v>573</v>
      </c>
    </row>
    <row r="95" spans="1:5" ht="12.75">
      <c r="A95" s="35" t="s">
        <v>56</v>
      </c>
      <c r="E95" s="40" t="s">
        <v>574</v>
      </c>
    </row>
    <row r="96" spans="1:5" ht="293.25">
      <c r="A96" t="s">
        <v>57</v>
      </c>
      <c r="E96" s="39" t="s">
        <v>575</v>
      </c>
    </row>
    <row r="97" spans="1:16" ht="12.75">
      <c r="A97" t="s">
        <v>48</v>
      </c>
      <c s="34" t="s">
        <v>259</v>
      </c>
      <c s="34" t="s">
        <v>576</v>
      </c>
      <c s="35" t="s">
        <v>5</v>
      </c>
      <c s="6" t="s">
        <v>577</v>
      </c>
      <c s="36" t="s">
        <v>135</v>
      </c>
      <c s="37">
        <v>67.6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26</v>
      </c>
    </row>
    <row r="98" spans="1:5" ht="12.75">
      <c r="A98" s="35" t="s">
        <v>55</v>
      </c>
      <c r="E98" s="39" t="s">
        <v>578</v>
      </c>
    </row>
    <row r="99" spans="1:5" ht="12.75">
      <c r="A99" s="35" t="s">
        <v>56</v>
      </c>
      <c r="E99" s="40" t="s">
        <v>579</v>
      </c>
    </row>
    <row r="100" spans="1:5" ht="293.25">
      <c r="A100" t="s">
        <v>57</v>
      </c>
      <c r="E100" s="39" t="s">
        <v>575</v>
      </c>
    </row>
    <row r="101" spans="1:16" ht="12.75">
      <c r="A101" t="s">
        <v>48</v>
      </c>
      <c s="34" t="s">
        <v>265</v>
      </c>
      <c s="34" t="s">
        <v>580</v>
      </c>
      <c s="35" t="s">
        <v>5</v>
      </c>
      <c s="6" t="s">
        <v>581</v>
      </c>
      <c s="36" t="s">
        <v>148</v>
      </c>
      <c s="37">
        <v>39.648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130</v>
      </c>
      <c>
        <f>(M101*21)/100</f>
      </c>
      <c t="s">
        <v>26</v>
      </c>
    </row>
    <row r="102" spans="1:5" ht="25.5">
      <c r="A102" s="35" t="s">
        <v>55</v>
      </c>
      <c r="E102" s="39" t="s">
        <v>582</v>
      </c>
    </row>
    <row r="103" spans="1:5" ht="12.75">
      <c r="A103" s="35" t="s">
        <v>56</v>
      </c>
      <c r="E103" s="40" t="s">
        <v>583</v>
      </c>
    </row>
    <row r="104" spans="1:5" ht="51">
      <c r="A104" t="s">
        <v>57</v>
      </c>
      <c r="E104" s="39" t="s">
        <v>584</v>
      </c>
    </row>
    <row r="105" spans="1:16" ht="12.75">
      <c r="A105" t="s">
        <v>48</v>
      </c>
      <c s="34" t="s">
        <v>270</v>
      </c>
      <c s="34" t="s">
        <v>585</v>
      </c>
      <c s="35" t="s">
        <v>5</v>
      </c>
      <c s="6" t="s">
        <v>586</v>
      </c>
      <c s="36" t="s">
        <v>587</v>
      </c>
      <c s="37">
        <v>800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26</v>
      </c>
    </row>
    <row r="106" spans="1:5" ht="12.75">
      <c r="A106" s="35" t="s">
        <v>55</v>
      </c>
      <c r="E106" s="39" t="s">
        <v>588</v>
      </c>
    </row>
    <row r="107" spans="1:5" ht="12.75">
      <c r="A107" s="35" t="s">
        <v>56</v>
      </c>
      <c r="E107" s="40" t="s">
        <v>5</v>
      </c>
    </row>
    <row r="108" spans="1:5" ht="293.25">
      <c r="A108" t="s">
        <v>57</v>
      </c>
      <c r="E108" s="39" t="s">
        <v>565</v>
      </c>
    </row>
    <row r="109" spans="1:16" ht="12.75">
      <c r="A109" t="s">
        <v>48</v>
      </c>
      <c s="34" t="s">
        <v>381</v>
      </c>
      <c s="34" t="s">
        <v>589</v>
      </c>
      <c s="35" t="s">
        <v>5</v>
      </c>
      <c s="6" t="s">
        <v>590</v>
      </c>
      <c s="36" t="s">
        <v>587</v>
      </c>
      <c s="37">
        <v>163.8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26</v>
      </c>
    </row>
    <row r="110" spans="1:5" ht="12.75">
      <c r="A110" s="35" t="s">
        <v>55</v>
      </c>
      <c r="E110" s="39" t="s">
        <v>591</v>
      </c>
    </row>
    <row r="111" spans="1:5" ht="12.75">
      <c r="A111" s="35" t="s">
        <v>56</v>
      </c>
      <c r="E111" s="40" t="s">
        <v>592</v>
      </c>
    </row>
    <row r="112" spans="1:5" ht="293.25">
      <c r="A112" t="s">
        <v>57</v>
      </c>
      <c r="E112" s="39" t="s">
        <v>575</v>
      </c>
    </row>
    <row r="113" spans="1:13" ht="12.75">
      <c r="A113" t="s">
        <v>45</v>
      </c>
      <c r="C113" s="31" t="s">
        <v>65</v>
      </c>
      <c r="E113" s="33" t="s">
        <v>406</v>
      </c>
      <c r="J113" s="32">
        <f>0</f>
      </c>
      <c s="32">
        <f>0</f>
      </c>
      <c s="32">
        <f>0+L114+L118</f>
      </c>
      <c s="32">
        <f>0+M114+M118</f>
      </c>
    </row>
    <row r="114" spans="1:16" ht="12.75">
      <c r="A114" t="s">
        <v>48</v>
      </c>
      <c s="34" t="s">
        <v>387</v>
      </c>
      <c s="34" t="s">
        <v>593</v>
      </c>
      <c s="35" t="s">
        <v>5</v>
      </c>
      <c s="6" t="s">
        <v>594</v>
      </c>
      <c s="36" t="s">
        <v>129</v>
      </c>
      <c s="37">
        <v>6.7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130</v>
      </c>
      <c>
        <f>(M114*21)/100</f>
      </c>
      <c t="s">
        <v>26</v>
      </c>
    </row>
    <row r="115" spans="1:5" ht="12.75">
      <c r="A115" s="35" t="s">
        <v>55</v>
      </c>
      <c r="E115" s="39" t="s">
        <v>595</v>
      </c>
    </row>
    <row r="116" spans="1:5" ht="25.5">
      <c r="A116" s="35" t="s">
        <v>56</v>
      </c>
      <c r="E116" s="40" t="s">
        <v>596</v>
      </c>
    </row>
    <row r="117" spans="1:5" ht="369.75">
      <c r="A117" t="s">
        <v>57</v>
      </c>
      <c r="E117" s="39" t="s">
        <v>560</v>
      </c>
    </row>
    <row r="118" spans="1:16" ht="12.75">
      <c r="A118" t="s">
        <v>48</v>
      </c>
      <c s="34" t="s">
        <v>391</v>
      </c>
      <c s="34" t="s">
        <v>597</v>
      </c>
      <c s="35" t="s">
        <v>5</v>
      </c>
      <c s="6" t="s">
        <v>598</v>
      </c>
      <c s="36" t="s">
        <v>129</v>
      </c>
      <c s="37">
        <v>2.831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130</v>
      </c>
      <c>
        <f>(M118*21)/100</f>
      </c>
      <c t="s">
        <v>26</v>
      </c>
    </row>
    <row r="119" spans="1:5" ht="25.5">
      <c r="A119" s="35" t="s">
        <v>55</v>
      </c>
      <c r="E119" s="39" t="s">
        <v>599</v>
      </c>
    </row>
    <row r="120" spans="1:5" ht="38.25">
      <c r="A120" s="35" t="s">
        <v>56</v>
      </c>
      <c r="E120" s="40" t="s">
        <v>600</v>
      </c>
    </row>
    <row r="121" spans="1:5" ht="229.5">
      <c r="A121" t="s">
        <v>57</v>
      </c>
      <c r="E121" s="39" t="s">
        <v>400</v>
      </c>
    </row>
    <row r="122" spans="1:13" ht="12.75">
      <c r="A122" t="s">
        <v>45</v>
      </c>
      <c r="C122" s="31" t="s">
        <v>69</v>
      </c>
      <c r="E122" s="33" t="s">
        <v>176</v>
      </c>
      <c r="J122" s="32">
        <f>0</f>
      </c>
      <c s="32">
        <f>0</f>
      </c>
      <c s="32">
        <f>0+L123+L127+L131</f>
      </c>
      <c s="32">
        <f>0+M123+M127+M131</f>
      </c>
    </row>
    <row r="123" spans="1:16" ht="12.75">
      <c r="A123" t="s">
        <v>48</v>
      </c>
      <c s="34" t="s">
        <v>396</v>
      </c>
      <c s="34" t="s">
        <v>601</v>
      </c>
      <c s="35" t="s">
        <v>5</v>
      </c>
      <c s="6" t="s">
        <v>602</v>
      </c>
      <c s="36" t="s">
        <v>129</v>
      </c>
      <c s="37">
        <v>0.319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130</v>
      </c>
      <c>
        <f>(M123*21)/100</f>
      </c>
      <c t="s">
        <v>26</v>
      </c>
    </row>
    <row r="124" spans="1:5" ht="12.75">
      <c r="A124" s="35" t="s">
        <v>55</v>
      </c>
      <c r="E124" s="39" t="s">
        <v>603</v>
      </c>
    </row>
    <row r="125" spans="1:5" ht="12.75">
      <c r="A125" s="35" t="s">
        <v>56</v>
      </c>
      <c r="E125" s="40" t="s">
        <v>604</v>
      </c>
    </row>
    <row r="126" spans="1:5" ht="127.5">
      <c r="A126" t="s">
        <v>57</v>
      </c>
      <c r="E126" s="39" t="s">
        <v>451</v>
      </c>
    </row>
    <row r="127" spans="1:16" ht="12.75">
      <c r="A127" t="s">
        <v>48</v>
      </c>
      <c s="34" t="s">
        <v>401</v>
      </c>
      <c s="34" t="s">
        <v>447</v>
      </c>
      <c s="35" t="s">
        <v>5</v>
      </c>
      <c s="6" t="s">
        <v>448</v>
      </c>
      <c s="36" t="s">
        <v>148</v>
      </c>
      <c s="37">
        <v>52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130</v>
      </c>
      <c>
        <f>(M127*21)/100</f>
      </c>
      <c t="s">
        <v>26</v>
      </c>
    </row>
    <row r="128" spans="1:5" ht="12.75">
      <c r="A128" s="35" t="s">
        <v>55</v>
      </c>
      <c r="E128" s="39" t="s">
        <v>605</v>
      </c>
    </row>
    <row r="129" spans="1:5" ht="12.75">
      <c r="A129" s="35" t="s">
        <v>56</v>
      </c>
      <c r="E129" s="40" t="s">
        <v>5</v>
      </c>
    </row>
    <row r="130" spans="1:5" ht="127.5">
      <c r="A130" t="s">
        <v>57</v>
      </c>
      <c r="E130" s="39" t="s">
        <v>451</v>
      </c>
    </row>
    <row r="131" spans="1:16" ht="12.75">
      <c r="A131" t="s">
        <v>48</v>
      </c>
      <c s="34" t="s">
        <v>407</v>
      </c>
      <c s="34" t="s">
        <v>606</v>
      </c>
      <c s="35" t="s">
        <v>5</v>
      </c>
      <c s="6" t="s">
        <v>607</v>
      </c>
      <c s="36" t="s">
        <v>148</v>
      </c>
      <c s="37">
        <v>8.5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130</v>
      </c>
      <c>
        <f>(M131*21)/100</f>
      </c>
      <c t="s">
        <v>26</v>
      </c>
    </row>
    <row r="132" spans="1:5" ht="12.75">
      <c r="A132" s="35" t="s">
        <v>55</v>
      </c>
      <c r="E132" s="39" t="s">
        <v>608</v>
      </c>
    </row>
    <row r="133" spans="1:5" ht="12.75">
      <c r="A133" s="35" t="s">
        <v>56</v>
      </c>
      <c r="E133" s="40" t="s">
        <v>609</v>
      </c>
    </row>
    <row r="134" spans="1:5" ht="51">
      <c r="A134" t="s">
        <v>57</v>
      </c>
      <c r="E134" s="39" t="s">
        <v>461</v>
      </c>
    </row>
    <row r="135" spans="1:13" ht="12.75">
      <c r="A135" t="s">
        <v>45</v>
      </c>
      <c r="C135" s="31" t="s">
        <v>73</v>
      </c>
      <c r="E135" s="33" t="s">
        <v>610</v>
      </c>
      <c r="J135" s="32">
        <f>0</f>
      </c>
      <c s="32">
        <f>0</f>
      </c>
      <c s="32">
        <f>0+L136</f>
      </c>
      <c s="32">
        <f>0+M136</f>
      </c>
    </row>
    <row r="136" spans="1:16" ht="25.5">
      <c r="A136" t="s">
        <v>48</v>
      </c>
      <c s="34" t="s">
        <v>413</v>
      </c>
      <c s="34" t="s">
        <v>611</v>
      </c>
      <c s="35" t="s">
        <v>5</v>
      </c>
      <c s="6" t="s">
        <v>612</v>
      </c>
      <c s="36" t="s">
        <v>148</v>
      </c>
      <c s="37">
        <v>1.47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130</v>
      </c>
      <c>
        <f>(M136*21)/100</f>
      </c>
      <c t="s">
        <v>26</v>
      </c>
    </row>
    <row r="137" spans="1:5" ht="12.75">
      <c r="A137" s="35" t="s">
        <v>55</v>
      </c>
      <c r="E137" s="39" t="s">
        <v>613</v>
      </c>
    </row>
    <row r="138" spans="1:5" ht="12.75">
      <c r="A138" s="35" t="s">
        <v>56</v>
      </c>
      <c r="E138" s="40" t="s">
        <v>614</v>
      </c>
    </row>
    <row r="139" spans="1:5" ht="76.5">
      <c r="A139" t="s">
        <v>57</v>
      </c>
      <c r="E139" s="39" t="s">
        <v>615</v>
      </c>
    </row>
    <row r="140" spans="1:13" ht="12.75">
      <c r="A140" t="s">
        <v>45</v>
      </c>
      <c r="C140" s="31" t="s">
        <v>77</v>
      </c>
      <c r="E140" s="33" t="s">
        <v>237</v>
      </c>
      <c r="J140" s="32">
        <f>0</f>
      </c>
      <c s="32">
        <f>0</f>
      </c>
      <c s="32">
        <f>0+L141+L145+L149+L153+L157+L161+L165</f>
      </c>
      <c s="32">
        <f>0+M141+M145+M149+M153+M157+M161+M165</f>
      </c>
    </row>
    <row r="141" spans="1:16" ht="12.75">
      <c r="A141" t="s">
        <v>48</v>
      </c>
      <c s="34" t="s">
        <v>419</v>
      </c>
      <c s="34" t="s">
        <v>616</v>
      </c>
      <c s="35" t="s">
        <v>5</v>
      </c>
      <c s="6" t="s">
        <v>617</v>
      </c>
      <c s="36" t="s">
        <v>212</v>
      </c>
      <c s="37">
        <v>26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130</v>
      </c>
      <c>
        <f>(M141*21)/100</f>
      </c>
      <c t="s">
        <v>26</v>
      </c>
    </row>
    <row r="142" spans="1:5" ht="12.75">
      <c r="A142" s="35" t="s">
        <v>55</v>
      </c>
      <c r="E142" s="39" t="s">
        <v>618</v>
      </c>
    </row>
    <row r="143" spans="1:5" ht="12.75">
      <c r="A143" s="35" t="s">
        <v>56</v>
      </c>
      <c r="E143" s="40" t="s">
        <v>5</v>
      </c>
    </row>
    <row r="144" spans="1:5" ht="76.5">
      <c r="A144" t="s">
        <v>57</v>
      </c>
      <c r="E144" s="39" t="s">
        <v>619</v>
      </c>
    </row>
    <row r="145" spans="1:16" ht="25.5">
      <c r="A145" t="s">
        <v>48</v>
      </c>
      <c s="34" t="s">
        <v>425</v>
      </c>
      <c s="34" t="s">
        <v>620</v>
      </c>
      <c s="35" t="s">
        <v>5</v>
      </c>
      <c s="6" t="s">
        <v>621</v>
      </c>
      <c s="36" t="s">
        <v>587</v>
      </c>
      <c s="37">
        <v>2.2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26</v>
      </c>
    </row>
    <row r="146" spans="1:5" ht="25.5">
      <c r="A146" s="35" t="s">
        <v>55</v>
      </c>
      <c r="E146" s="39" t="s">
        <v>622</v>
      </c>
    </row>
    <row r="147" spans="1:5" ht="12.75">
      <c r="A147" s="35" t="s">
        <v>56</v>
      </c>
      <c r="E147" s="40" t="s">
        <v>623</v>
      </c>
    </row>
    <row r="148" spans="1:5" ht="114.75">
      <c r="A148" t="s">
        <v>57</v>
      </c>
      <c r="E148" s="39" t="s">
        <v>624</v>
      </c>
    </row>
    <row r="149" spans="1:16" ht="12.75">
      <c r="A149" t="s">
        <v>48</v>
      </c>
      <c s="34" t="s">
        <v>431</v>
      </c>
      <c s="34" t="s">
        <v>625</v>
      </c>
      <c s="35" t="s">
        <v>5</v>
      </c>
      <c s="6" t="s">
        <v>626</v>
      </c>
      <c s="36" t="s">
        <v>212</v>
      </c>
      <c s="37">
        <v>12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26</v>
      </c>
    </row>
    <row r="150" spans="1:5" ht="25.5">
      <c r="A150" s="35" t="s">
        <v>55</v>
      </c>
      <c r="E150" s="39" t="s">
        <v>627</v>
      </c>
    </row>
    <row r="151" spans="1:5" ht="12.75">
      <c r="A151" s="35" t="s">
        <v>56</v>
      </c>
      <c r="E151" s="40" t="s">
        <v>5</v>
      </c>
    </row>
    <row r="152" spans="1:5" ht="89.25">
      <c r="A152" t="s">
        <v>57</v>
      </c>
      <c r="E152" s="39" t="s">
        <v>628</v>
      </c>
    </row>
    <row r="153" spans="1:16" ht="12.75">
      <c r="A153" t="s">
        <v>48</v>
      </c>
      <c s="34" t="s">
        <v>436</v>
      </c>
      <c s="34" t="s">
        <v>629</v>
      </c>
      <c s="35" t="s">
        <v>5</v>
      </c>
      <c s="6" t="s">
        <v>630</v>
      </c>
      <c s="36" t="s">
        <v>148</v>
      </c>
      <c s="37">
        <v>42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130</v>
      </c>
      <c>
        <f>(M153*21)/100</f>
      </c>
      <c t="s">
        <v>26</v>
      </c>
    </row>
    <row r="154" spans="1:5" ht="12.75">
      <c r="A154" s="35" t="s">
        <v>55</v>
      </c>
      <c r="E154" s="39" t="s">
        <v>631</v>
      </c>
    </row>
    <row r="155" spans="1:5" ht="12.75">
      <c r="A155" s="35" t="s">
        <v>56</v>
      </c>
      <c r="E155" s="40" t="s">
        <v>632</v>
      </c>
    </row>
    <row r="156" spans="1:5" ht="89.25">
      <c r="A156" t="s">
        <v>57</v>
      </c>
      <c r="E156" s="39" t="s">
        <v>633</v>
      </c>
    </row>
    <row r="157" spans="1:16" ht="12.75">
      <c r="A157" t="s">
        <v>48</v>
      </c>
      <c s="34" t="s">
        <v>442</v>
      </c>
      <c s="34" t="s">
        <v>634</v>
      </c>
      <c s="35" t="s">
        <v>5</v>
      </c>
      <c s="6" t="s">
        <v>635</v>
      </c>
      <c s="36" t="s">
        <v>53</v>
      </c>
      <c s="37">
        <v>1.768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130</v>
      </c>
      <c>
        <f>(M157*21)/100</f>
      </c>
      <c t="s">
        <v>26</v>
      </c>
    </row>
    <row r="158" spans="1:5" ht="12.75">
      <c r="A158" s="35" t="s">
        <v>55</v>
      </c>
      <c r="E158" s="39" t="s">
        <v>5</v>
      </c>
    </row>
    <row r="159" spans="1:5" ht="63.75">
      <c r="A159" s="35" t="s">
        <v>56</v>
      </c>
      <c r="E159" s="40" t="s">
        <v>636</v>
      </c>
    </row>
    <row r="160" spans="1:5" ht="51">
      <c r="A160" t="s">
        <v>57</v>
      </c>
      <c r="E160" s="39" t="s">
        <v>637</v>
      </c>
    </row>
    <row r="161" spans="1:16" ht="12.75">
      <c r="A161" t="s">
        <v>48</v>
      </c>
      <c s="34" t="s">
        <v>446</v>
      </c>
      <c s="34" t="s">
        <v>638</v>
      </c>
      <c s="35" t="s">
        <v>5</v>
      </c>
      <c s="6" t="s">
        <v>635</v>
      </c>
      <c s="36" t="s">
        <v>53</v>
      </c>
      <c s="37">
        <v>0.526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26</v>
      </c>
    </row>
    <row r="162" spans="1:5" ht="12.75">
      <c r="A162" s="35" t="s">
        <v>55</v>
      </c>
      <c r="E162" s="39" t="s">
        <v>5</v>
      </c>
    </row>
    <row r="163" spans="1:5" ht="76.5">
      <c r="A163" s="35" t="s">
        <v>56</v>
      </c>
      <c r="E163" s="40" t="s">
        <v>639</v>
      </c>
    </row>
    <row r="164" spans="1:5" ht="51">
      <c r="A164" t="s">
        <v>57</v>
      </c>
      <c r="E164" s="39" t="s">
        <v>637</v>
      </c>
    </row>
    <row r="165" spans="1:16" ht="12.75">
      <c r="A165" t="s">
        <v>48</v>
      </c>
      <c s="34" t="s">
        <v>452</v>
      </c>
      <c s="34" t="s">
        <v>640</v>
      </c>
      <c s="35" t="s">
        <v>5</v>
      </c>
      <c s="6" t="s">
        <v>641</v>
      </c>
      <c s="36" t="s">
        <v>148</v>
      </c>
      <c s="37">
        <v>11.37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26</v>
      </c>
    </row>
    <row r="166" spans="1:5" ht="12.75">
      <c r="A166" s="35" t="s">
        <v>55</v>
      </c>
      <c r="E166" s="39" t="s">
        <v>642</v>
      </c>
    </row>
    <row r="167" spans="1:5" ht="12.75">
      <c r="A167" s="35" t="s">
        <v>56</v>
      </c>
      <c r="E167" s="40" t="s">
        <v>643</v>
      </c>
    </row>
    <row r="168" spans="1:5" ht="51">
      <c r="A168" t="s">
        <v>57</v>
      </c>
      <c r="E168" s="39" t="s">
        <v>644</v>
      </c>
    </row>
    <row r="169" spans="1:13" ht="12.75">
      <c r="A169" t="s">
        <v>45</v>
      </c>
      <c r="C169" s="31" t="s">
        <v>85</v>
      </c>
      <c r="E169" s="33" t="s">
        <v>248</v>
      </c>
      <c r="J169" s="32">
        <f>0</f>
      </c>
      <c s="32">
        <f>0</f>
      </c>
      <c s="32">
        <f>0+L170+L174+L178+L182+L186+L190+L194+L198+L202</f>
      </c>
      <c s="32">
        <f>0+M170+M174+M178+M182+M186+M190+M194+M198+M202</f>
      </c>
    </row>
    <row r="170" spans="1:16" ht="25.5">
      <c r="A170" t="s">
        <v>48</v>
      </c>
      <c s="34" t="s">
        <v>457</v>
      </c>
      <c s="34" t="s">
        <v>645</v>
      </c>
      <c s="35" t="s">
        <v>5</v>
      </c>
      <c s="6" t="s">
        <v>646</v>
      </c>
      <c s="36" t="s">
        <v>212</v>
      </c>
      <c s="37">
        <v>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130</v>
      </c>
      <c>
        <f>(M170*21)/100</f>
      </c>
      <c t="s">
        <v>26</v>
      </c>
    </row>
    <row r="171" spans="1:5" ht="12.75">
      <c r="A171" s="35" t="s">
        <v>55</v>
      </c>
      <c r="E171" s="39" t="s">
        <v>647</v>
      </c>
    </row>
    <row r="172" spans="1:5" ht="12.75">
      <c r="A172" s="35" t="s">
        <v>56</v>
      </c>
      <c r="E172" s="40" t="s">
        <v>5</v>
      </c>
    </row>
    <row r="173" spans="1:5" ht="63.75">
      <c r="A173" t="s">
        <v>57</v>
      </c>
      <c r="E173" s="39" t="s">
        <v>648</v>
      </c>
    </row>
    <row r="174" spans="1:16" ht="25.5">
      <c r="A174" t="s">
        <v>48</v>
      </c>
      <c s="34" t="s">
        <v>462</v>
      </c>
      <c s="34" t="s">
        <v>649</v>
      </c>
      <c s="35" t="s">
        <v>5</v>
      </c>
      <c s="6" t="s">
        <v>650</v>
      </c>
      <c s="36" t="s">
        <v>212</v>
      </c>
      <c s="37">
        <v>4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130</v>
      </c>
      <c>
        <f>(M174*21)/100</f>
      </c>
      <c t="s">
        <v>26</v>
      </c>
    </row>
    <row r="175" spans="1:5" ht="12.75">
      <c r="A175" s="35" t="s">
        <v>55</v>
      </c>
      <c r="E175" s="39" t="s">
        <v>651</v>
      </c>
    </row>
    <row r="176" spans="1:5" ht="12.75">
      <c r="A176" s="35" t="s">
        <v>56</v>
      </c>
      <c r="E176" s="40" t="s">
        <v>5</v>
      </c>
    </row>
    <row r="177" spans="1:5" ht="25.5">
      <c r="A177" t="s">
        <v>57</v>
      </c>
      <c r="E177" s="39" t="s">
        <v>652</v>
      </c>
    </row>
    <row r="178" spans="1:16" ht="12.75">
      <c r="A178" t="s">
        <v>48</v>
      </c>
      <c s="34" t="s">
        <v>469</v>
      </c>
      <c s="34" t="s">
        <v>653</v>
      </c>
      <c s="35" t="s">
        <v>5</v>
      </c>
      <c s="6" t="s">
        <v>654</v>
      </c>
      <c s="36" t="s">
        <v>135</v>
      </c>
      <c s="37">
        <v>14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26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655</v>
      </c>
    </row>
    <row r="181" spans="1:5" ht="12.75">
      <c r="A181" t="s">
        <v>57</v>
      </c>
      <c r="E181" s="39" t="s">
        <v>656</v>
      </c>
    </row>
    <row r="182" spans="1:16" ht="12.75">
      <c r="A182" t="s">
        <v>48</v>
      </c>
      <c s="34" t="s">
        <v>475</v>
      </c>
      <c s="34" t="s">
        <v>657</v>
      </c>
      <c s="35" t="s">
        <v>5</v>
      </c>
      <c s="6" t="s">
        <v>658</v>
      </c>
      <c s="36" t="s">
        <v>135</v>
      </c>
      <c s="37">
        <v>11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130</v>
      </c>
      <c>
        <f>(M182*21)/100</f>
      </c>
      <c t="s">
        <v>26</v>
      </c>
    </row>
    <row r="183" spans="1:5" ht="12.75">
      <c r="A183" s="35" t="s">
        <v>55</v>
      </c>
      <c r="E183" s="39" t="s">
        <v>659</v>
      </c>
    </row>
    <row r="184" spans="1:5" ht="12.75">
      <c r="A184" s="35" t="s">
        <v>56</v>
      </c>
      <c r="E184" s="40" t="s">
        <v>660</v>
      </c>
    </row>
    <row r="185" spans="1:5" ht="51">
      <c r="A185" t="s">
        <v>57</v>
      </c>
      <c r="E185" s="39" t="s">
        <v>661</v>
      </c>
    </row>
    <row r="186" spans="1:16" ht="12.75">
      <c r="A186" t="s">
        <v>48</v>
      </c>
      <c s="34" t="s">
        <v>480</v>
      </c>
      <c s="34" t="s">
        <v>662</v>
      </c>
      <c s="35" t="s">
        <v>5</v>
      </c>
      <c s="6" t="s">
        <v>663</v>
      </c>
      <c s="36" t="s">
        <v>148</v>
      </c>
      <c s="37">
        <v>1.949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130</v>
      </c>
      <c>
        <f>(M186*21)/100</f>
      </c>
      <c t="s">
        <v>26</v>
      </c>
    </row>
    <row r="187" spans="1:5" ht="12.75">
      <c r="A187" s="35" t="s">
        <v>55</v>
      </c>
      <c r="E187" s="39" t="s">
        <v>664</v>
      </c>
    </row>
    <row r="188" spans="1:5" ht="76.5">
      <c r="A188" s="35" t="s">
        <v>56</v>
      </c>
      <c r="E188" s="40" t="s">
        <v>665</v>
      </c>
    </row>
    <row r="189" spans="1:5" ht="25.5">
      <c r="A189" t="s">
        <v>57</v>
      </c>
      <c r="E189" s="39" t="s">
        <v>666</v>
      </c>
    </row>
    <row r="190" spans="1:16" ht="12.75">
      <c r="A190" t="s">
        <v>48</v>
      </c>
      <c s="34" t="s">
        <v>485</v>
      </c>
      <c s="34" t="s">
        <v>667</v>
      </c>
      <c s="35" t="s">
        <v>5</v>
      </c>
      <c s="6" t="s">
        <v>668</v>
      </c>
      <c s="36" t="s">
        <v>135</v>
      </c>
      <c s="37">
        <v>7.41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130</v>
      </c>
      <c>
        <f>(M190*21)/100</f>
      </c>
      <c t="s">
        <v>26</v>
      </c>
    </row>
    <row r="191" spans="1:5" ht="12.75">
      <c r="A191" s="35" t="s">
        <v>55</v>
      </c>
      <c r="E191" s="39" t="s">
        <v>669</v>
      </c>
    </row>
    <row r="192" spans="1:5" ht="12.75">
      <c r="A192" s="35" t="s">
        <v>56</v>
      </c>
      <c r="E192" s="40" t="s">
        <v>670</v>
      </c>
    </row>
    <row r="193" spans="1:5" ht="38.25">
      <c r="A193" t="s">
        <v>57</v>
      </c>
      <c r="E193" s="39" t="s">
        <v>671</v>
      </c>
    </row>
    <row r="194" spans="1:16" ht="12.75">
      <c r="A194" t="s">
        <v>48</v>
      </c>
      <c s="34" t="s">
        <v>490</v>
      </c>
      <c s="34" t="s">
        <v>672</v>
      </c>
      <c s="35" t="s">
        <v>5</v>
      </c>
      <c s="6" t="s">
        <v>673</v>
      </c>
      <c s="36" t="s">
        <v>129</v>
      </c>
      <c s="37">
        <v>0.6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130</v>
      </c>
      <c>
        <f>(M194*21)/100</f>
      </c>
      <c t="s">
        <v>26</v>
      </c>
    </row>
    <row r="195" spans="1:5" ht="12.75">
      <c r="A195" s="35" t="s">
        <v>55</v>
      </c>
      <c r="E195" s="39" t="s">
        <v>674</v>
      </c>
    </row>
    <row r="196" spans="1:5" ht="12.75">
      <c r="A196" s="35" t="s">
        <v>56</v>
      </c>
      <c r="E196" s="40" t="s">
        <v>5</v>
      </c>
    </row>
    <row r="197" spans="1:5" ht="102">
      <c r="A197" t="s">
        <v>57</v>
      </c>
      <c r="E197" s="39" t="s">
        <v>675</v>
      </c>
    </row>
    <row r="198" spans="1:16" ht="12.75">
      <c r="A198" t="s">
        <v>48</v>
      </c>
      <c s="34" t="s">
        <v>676</v>
      </c>
      <c s="34" t="s">
        <v>677</v>
      </c>
      <c s="35" t="s">
        <v>5</v>
      </c>
      <c s="6" t="s">
        <v>678</v>
      </c>
      <c s="36" t="s">
        <v>135</v>
      </c>
      <c s="37">
        <v>28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130</v>
      </c>
      <c>
        <f>(M198*21)/100</f>
      </c>
      <c t="s">
        <v>26</v>
      </c>
    </row>
    <row r="199" spans="1:5" ht="12.75">
      <c r="A199" s="35" t="s">
        <v>55</v>
      </c>
      <c r="E199" s="39" t="s">
        <v>679</v>
      </c>
    </row>
    <row r="200" spans="1:5" ht="12.75">
      <c r="A200" s="35" t="s">
        <v>56</v>
      </c>
      <c r="E200" s="40" t="s">
        <v>5</v>
      </c>
    </row>
    <row r="201" spans="1:5" ht="114.75">
      <c r="A201" t="s">
        <v>57</v>
      </c>
      <c r="E201" s="39" t="s">
        <v>680</v>
      </c>
    </row>
    <row r="202" spans="1:16" ht="12.75">
      <c r="A202" t="s">
        <v>48</v>
      </c>
      <c s="34" t="s">
        <v>681</v>
      </c>
      <c s="34" t="s">
        <v>682</v>
      </c>
      <c s="35" t="s">
        <v>5</v>
      </c>
      <c s="6" t="s">
        <v>683</v>
      </c>
      <c s="36" t="s">
        <v>53</v>
      </c>
      <c s="37">
        <v>1.98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130</v>
      </c>
      <c>
        <f>(M202*21)/100</f>
      </c>
      <c t="s">
        <v>26</v>
      </c>
    </row>
    <row r="203" spans="1:5" ht="12.75">
      <c r="A203" s="35" t="s">
        <v>55</v>
      </c>
      <c r="E203" s="39" t="s">
        <v>684</v>
      </c>
    </row>
    <row r="204" spans="1:5" ht="12.75">
      <c r="A204" s="35" t="s">
        <v>56</v>
      </c>
      <c r="E204" s="40" t="s">
        <v>685</v>
      </c>
    </row>
    <row r="205" spans="1:5" ht="76.5">
      <c r="A205" t="s">
        <v>57</v>
      </c>
      <c r="E205" s="39" t="s">
        <v>494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686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686</v>
      </c>
      <c r="E4" s="26" t="s">
        <v>687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COUNTIFS(L8:L133,"=0",A8:A133,"P")+COUNTIFS(L8:L133,"",A8:A133,"P")+SUM(Q8:Q133)</f>
      </c>
    </row>
    <row r="8" spans="1:13" ht="12.75">
      <c r="A8" t="s">
        <v>43</v>
      </c>
      <c r="C8" s="28" t="s">
        <v>690</v>
      </c>
      <c r="E8" s="30" t="s">
        <v>689</v>
      </c>
      <c r="J8" s="29">
        <f>0+J9+J14+J51+J56+J85+J106+J123+J128</f>
      </c>
      <c s="29">
        <f>0+K9+K14+K51+K56+K85+K106+K123+K128</f>
      </c>
      <c s="29">
        <f>0+L9+L14+L51+L56+L85+L106+L123+L128</f>
      </c>
      <c s="29">
        <f>0+M9+M14+M51+M56+M85+M106+M123+M128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59</v>
      </c>
      <c s="35" t="s">
        <v>60</v>
      </c>
      <c s="6" t="s">
        <v>691</v>
      </c>
      <c s="36" t="s">
        <v>53</v>
      </c>
      <c s="37">
        <v>717.006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171</v>
      </c>
    </row>
    <row r="12" spans="1:5" ht="12.75">
      <c r="A12" s="35" t="s">
        <v>56</v>
      </c>
      <c r="E12" s="40" t="s">
        <v>692</v>
      </c>
    </row>
    <row r="13" spans="1:5" ht="165.75">
      <c r="A13" t="s">
        <v>57</v>
      </c>
      <c r="E13" s="39" t="s">
        <v>58</v>
      </c>
    </row>
    <row r="14" spans="1:13" ht="12.75">
      <c r="A14" t="s">
        <v>45</v>
      </c>
      <c r="C14" s="31" t="s">
        <v>49</v>
      </c>
      <c r="E14" s="33" t="s">
        <v>312</v>
      </c>
      <c r="J14" s="32">
        <f>0</f>
      </c>
      <c s="32">
        <f>0</f>
      </c>
      <c s="32">
        <f>0+L15+L19+L23+L27+L31+L35+L39+L43+L47</f>
      </c>
      <c s="32">
        <f>0+M15+M19+M23+M27+M31+M35+M39+M43+M47</f>
      </c>
    </row>
    <row r="15" spans="1:16" ht="12.75">
      <c r="A15" t="s">
        <v>48</v>
      </c>
      <c s="34" t="s">
        <v>26</v>
      </c>
      <c s="34" t="s">
        <v>313</v>
      </c>
      <c s="35" t="s">
        <v>5</v>
      </c>
      <c s="6" t="s">
        <v>314</v>
      </c>
      <c s="36" t="s">
        <v>148</v>
      </c>
      <c s="37">
        <v>320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130</v>
      </c>
      <c>
        <f>(M15*21)/100</f>
      </c>
      <c t="s">
        <v>26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693</v>
      </c>
    </row>
    <row r="18" spans="1:5" ht="38.25">
      <c r="A18" t="s">
        <v>57</v>
      </c>
      <c r="E18" s="39" t="s">
        <v>317</v>
      </c>
    </row>
    <row r="19" spans="1:16" ht="12.75">
      <c r="A19" t="s">
        <v>48</v>
      </c>
      <c s="34" t="s">
        <v>25</v>
      </c>
      <c s="34" t="s">
        <v>694</v>
      </c>
      <c s="35" t="s">
        <v>5</v>
      </c>
      <c s="6" t="s">
        <v>695</v>
      </c>
      <c s="36" t="s">
        <v>129</v>
      </c>
      <c s="37">
        <v>18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130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38.25">
      <c r="A21" s="35" t="s">
        <v>56</v>
      </c>
      <c r="E21" s="40" t="s">
        <v>696</v>
      </c>
    </row>
    <row r="22" spans="1:5" ht="38.25">
      <c r="A22" t="s">
        <v>57</v>
      </c>
      <c r="E22" s="39" t="s">
        <v>697</v>
      </c>
    </row>
    <row r="23" spans="1:16" ht="12.75">
      <c r="A23" t="s">
        <v>48</v>
      </c>
      <c s="34" t="s">
        <v>65</v>
      </c>
      <c s="34" t="s">
        <v>698</v>
      </c>
      <c s="35" t="s">
        <v>5</v>
      </c>
      <c s="6" t="s">
        <v>699</v>
      </c>
      <c s="36" t="s">
        <v>129</v>
      </c>
      <c s="37">
        <v>8.203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700</v>
      </c>
    </row>
    <row r="26" spans="1:5" ht="63.75">
      <c r="A26" t="s">
        <v>57</v>
      </c>
      <c r="E26" s="39" t="s">
        <v>701</v>
      </c>
    </row>
    <row r="27" spans="1:16" ht="12.75">
      <c r="A27" t="s">
        <v>48</v>
      </c>
      <c s="34" t="s">
        <v>69</v>
      </c>
      <c s="34" t="s">
        <v>702</v>
      </c>
      <c s="35" t="s">
        <v>5</v>
      </c>
      <c s="6" t="s">
        <v>703</v>
      </c>
      <c s="36" t="s">
        <v>129</v>
      </c>
      <c s="37">
        <v>350.2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130</v>
      </c>
      <c>
        <f>(M27*21)/100</f>
      </c>
      <c t="s">
        <v>26</v>
      </c>
    </row>
    <row r="28" spans="1:5" ht="12.75">
      <c r="A28" s="35" t="s">
        <v>55</v>
      </c>
      <c r="E28" s="39" t="s">
        <v>704</v>
      </c>
    </row>
    <row r="29" spans="1:5" ht="12.75">
      <c r="A29" s="35" t="s">
        <v>56</v>
      </c>
      <c r="E29" s="40" t="s">
        <v>705</v>
      </c>
    </row>
    <row r="30" spans="1:5" ht="318.75">
      <c r="A30" t="s">
        <v>57</v>
      </c>
      <c r="E30" s="39" t="s">
        <v>706</v>
      </c>
    </row>
    <row r="31" spans="1:16" ht="12.75">
      <c r="A31" t="s">
        <v>48</v>
      </c>
      <c s="34" t="s">
        <v>73</v>
      </c>
      <c s="34" t="s">
        <v>707</v>
      </c>
      <c s="35" t="s">
        <v>5</v>
      </c>
      <c s="6" t="s">
        <v>708</v>
      </c>
      <c s="36" t="s">
        <v>129</v>
      </c>
      <c s="37">
        <v>350.2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130</v>
      </c>
      <c>
        <f>(M31*21)/100</f>
      </c>
      <c t="s">
        <v>26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709</v>
      </c>
    </row>
    <row r="34" spans="1:5" ht="191.25">
      <c r="A34" t="s">
        <v>57</v>
      </c>
      <c r="E34" s="39" t="s">
        <v>710</v>
      </c>
    </row>
    <row r="35" spans="1:16" ht="12.75">
      <c r="A35" t="s">
        <v>48</v>
      </c>
      <c s="34" t="s">
        <v>77</v>
      </c>
      <c s="34" t="s">
        <v>711</v>
      </c>
      <c s="35" t="s">
        <v>5</v>
      </c>
      <c s="6" t="s">
        <v>712</v>
      </c>
      <c s="36" t="s">
        <v>129</v>
      </c>
      <c s="37">
        <v>113.9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130</v>
      </c>
      <c>
        <f>(M35*21)/100</f>
      </c>
      <c t="s">
        <v>26</v>
      </c>
    </row>
    <row r="36" spans="1:5" ht="12.75">
      <c r="A36" s="35" t="s">
        <v>55</v>
      </c>
      <c r="E36" s="39" t="s">
        <v>5</v>
      </c>
    </row>
    <row r="37" spans="1:5" ht="25.5">
      <c r="A37" s="35" t="s">
        <v>56</v>
      </c>
      <c r="E37" s="40" t="s">
        <v>713</v>
      </c>
    </row>
    <row r="38" spans="1:5" ht="229.5">
      <c r="A38" t="s">
        <v>57</v>
      </c>
      <c r="E38" s="39" t="s">
        <v>714</v>
      </c>
    </row>
    <row r="39" spans="1:16" ht="12.75">
      <c r="A39" t="s">
        <v>48</v>
      </c>
      <c s="34" t="s">
        <v>81</v>
      </c>
      <c s="34" t="s">
        <v>715</v>
      </c>
      <c s="35" t="s">
        <v>5</v>
      </c>
      <c s="6" t="s">
        <v>716</v>
      </c>
      <c s="36" t="s">
        <v>148</v>
      </c>
      <c s="37">
        <v>210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130</v>
      </c>
      <c>
        <f>(M39*21)/100</f>
      </c>
      <c t="s">
        <v>26</v>
      </c>
    </row>
    <row r="40" spans="1:5" ht="12.75">
      <c r="A40" s="35" t="s">
        <v>55</v>
      </c>
      <c r="E40" s="39" t="s">
        <v>5</v>
      </c>
    </row>
    <row r="41" spans="1:5" ht="25.5">
      <c r="A41" s="35" t="s">
        <v>56</v>
      </c>
      <c r="E41" s="40" t="s">
        <v>717</v>
      </c>
    </row>
    <row r="42" spans="1:5" ht="38.25">
      <c r="A42" t="s">
        <v>57</v>
      </c>
      <c r="E42" s="39" t="s">
        <v>362</v>
      </c>
    </row>
    <row r="43" spans="1:16" ht="12.75">
      <c r="A43" t="s">
        <v>48</v>
      </c>
      <c s="34" t="s">
        <v>85</v>
      </c>
      <c s="34" t="s">
        <v>520</v>
      </c>
      <c s="35" t="s">
        <v>5</v>
      </c>
      <c s="6" t="s">
        <v>521</v>
      </c>
      <c s="36" t="s">
        <v>148</v>
      </c>
      <c s="37">
        <v>210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130</v>
      </c>
      <c>
        <f>(M43*21)/100</f>
      </c>
      <c t="s">
        <v>26</v>
      </c>
    </row>
    <row r="44" spans="1:5" ht="12.75">
      <c r="A44" s="35" t="s">
        <v>55</v>
      </c>
      <c r="E44" s="39" t="s">
        <v>5</v>
      </c>
    </row>
    <row r="45" spans="1:5" ht="25.5">
      <c r="A45" s="35" t="s">
        <v>56</v>
      </c>
      <c r="E45" s="40" t="s">
        <v>718</v>
      </c>
    </row>
    <row r="46" spans="1:5" ht="25.5">
      <c r="A46" t="s">
        <v>57</v>
      </c>
      <c r="E46" s="39" t="s">
        <v>522</v>
      </c>
    </row>
    <row r="47" spans="1:16" ht="12.75">
      <c r="A47" t="s">
        <v>48</v>
      </c>
      <c s="34" t="s">
        <v>89</v>
      </c>
      <c s="34" t="s">
        <v>719</v>
      </c>
      <c s="35" t="s">
        <v>5</v>
      </c>
      <c s="6" t="s">
        <v>720</v>
      </c>
      <c s="36" t="s">
        <v>148</v>
      </c>
      <c s="37">
        <v>210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130</v>
      </c>
      <c>
        <f>(M47*21)/100</f>
      </c>
      <c t="s">
        <v>26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721</v>
      </c>
    </row>
    <row r="50" spans="1:5" ht="38.25">
      <c r="A50" t="s">
        <v>57</v>
      </c>
      <c r="E50" s="39" t="s">
        <v>722</v>
      </c>
    </row>
    <row r="51" spans="1:13" ht="12.75">
      <c r="A51" t="s">
        <v>45</v>
      </c>
      <c r="C51" s="31" t="s">
        <v>25</v>
      </c>
      <c r="E51" s="33" t="s">
        <v>395</v>
      </c>
      <c r="J51" s="32">
        <f>0</f>
      </c>
      <c s="32">
        <f>0</f>
      </c>
      <c s="32">
        <f>0+L52</f>
      </c>
      <c s="32">
        <f>0+M52</f>
      </c>
    </row>
    <row r="52" spans="1:16" ht="12.75">
      <c r="A52" t="s">
        <v>48</v>
      </c>
      <c s="34" t="s">
        <v>93</v>
      </c>
      <c s="34" t="s">
        <v>723</v>
      </c>
      <c s="35" t="s">
        <v>5</v>
      </c>
      <c s="6" t="s">
        <v>724</v>
      </c>
      <c s="36" t="s">
        <v>129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130</v>
      </c>
      <c>
        <f>(M52*21)/100</f>
      </c>
      <c t="s">
        <v>26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725</v>
      </c>
    </row>
    <row r="55" spans="1:5" ht="51">
      <c r="A55" t="s">
        <v>57</v>
      </c>
      <c r="E55" s="39" t="s">
        <v>726</v>
      </c>
    </row>
    <row r="56" spans="1:13" ht="12.75">
      <c r="A56" t="s">
        <v>45</v>
      </c>
      <c r="C56" s="31" t="s">
        <v>65</v>
      </c>
      <c r="E56" s="33" t="s">
        <v>406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97</v>
      </c>
      <c s="34" t="s">
        <v>727</v>
      </c>
      <c s="35" t="s">
        <v>5</v>
      </c>
      <c s="6" t="s">
        <v>728</v>
      </c>
      <c s="36" t="s">
        <v>129</v>
      </c>
      <c s="37">
        <v>0.541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130</v>
      </c>
      <c>
        <f>(M57*21)/100</f>
      </c>
      <c t="s">
        <v>26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729</v>
      </c>
    </row>
    <row r="60" spans="1:5" ht="369.75">
      <c r="A60" t="s">
        <v>57</v>
      </c>
      <c r="E60" s="39" t="s">
        <v>560</v>
      </c>
    </row>
    <row r="61" spans="1:16" ht="12.75">
      <c r="A61" t="s">
        <v>48</v>
      </c>
      <c s="34" t="s">
        <v>102</v>
      </c>
      <c s="34" t="s">
        <v>730</v>
      </c>
      <c s="35" t="s">
        <v>5</v>
      </c>
      <c s="6" t="s">
        <v>731</v>
      </c>
      <c s="36" t="s">
        <v>53</v>
      </c>
      <c s="37">
        <v>0.028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130</v>
      </c>
      <c>
        <f>(M61*21)/100</f>
      </c>
      <c t="s">
        <v>26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732</v>
      </c>
    </row>
    <row r="64" spans="1:5" ht="178.5">
      <c r="A64" t="s">
        <v>57</v>
      </c>
      <c r="E64" s="39" t="s">
        <v>733</v>
      </c>
    </row>
    <row r="65" spans="1:16" ht="12.75">
      <c r="A65" t="s">
        <v>48</v>
      </c>
      <c s="34" t="s">
        <v>216</v>
      </c>
      <c s="34" t="s">
        <v>734</v>
      </c>
      <c s="35" t="s">
        <v>5</v>
      </c>
      <c s="6" t="s">
        <v>735</v>
      </c>
      <c s="36" t="s">
        <v>129</v>
      </c>
      <c s="37">
        <v>22.4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130</v>
      </c>
      <c>
        <f>(M65*21)/100</f>
      </c>
      <c t="s">
        <v>26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736</v>
      </c>
    </row>
    <row r="68" spans="1:5" ht="38.25">
      <c r="A68" t="s">
        <v>57</v>
      </c>
      <c r="E68" s="39" t="s">
        <v>737</v>
      </c>
    </row>
    <row r="69" spans="1:16" ht="12.75">
      <c r="A69" t="s">
        <v>48</v>
      </c>
      <c s="34" t="s">
        <v>222</v>
      </c>
      <c s="34" t="s">
        <v>738</v>
      </c>
      <c s="35" t="s">
        <v>5</v>
      </c>
      <c s="6" t="s">
        <v>739</v>
      </c>
      <c s="36" t="s">
        <v>129</v>
      </c>
      <c s="37">
        <v>35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130</v>
      </c>
      <c>
        <f>(M69*21)/100</f>
      </c>
      <c t="s">
        <v>26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740</v>
      </c>
    </row>
    <row r="72" spans="1:5" ht="369.75">
      <c r="A72" t="s">
        <v>57</v>
      </c>
      <c r="E72" s="39" t="s">
        <v>560</v>
      </c>
    </row>
    <row r="73" spans="1:16" ht="12.75">
      <c r="A73" t="s">
        <v>48</v>
      </c>
      <c s="34" t="s">
        <v>227</v>
      </c>
      <c s="34" t="s">
        <v>741</v>
      </c>
      <c s="35" t="s">
        <v>5</v>
      </c>
      <c s="6" t="s">
        <v>742</v>
      </c>
      <c s="36" t="s">
        <v>53</v>
      </c>
      <c s="37">
        <v>2.079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130</v>
      </c>
      <c>
        <f>(M73*21)/100</f>
      </c>
      <c t="s">
        <v>26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743</v>
      </c>
    </row>
    <row r="76" spans="1:5" ht="178.5">
      <c r="A76" t="s">
        <v>57</v>
      </c>
      <c r="E76" s="39" t="s">
        <v>744</v>
      </c>
    </row>
    <row r="77" spans="1:16" ht="12.75">
      <c r="A77" t="s">
        <v>48</v>
      </c>
      <c s="34" t="s">
        <v>232</v>
      </c>
      <c s="34" t="s">
        <v>745</v>
      </c>
      <c s="35" t="s">
        <v>5</v>
      </c>
      <c s="6" t="s">
        <v>746</v>
      </c>
      <c s="36" t="s">
        <v>129</v>
      </c>
      <c s="37">
        <v>1.081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130</v>
      </c>
      <c>
        <f>(M77*21)/100</f>
      </c>
      <c t="s">
        <v>26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747</v>
      </c>
    </row>
    <row r="80" spans="1:5" ht="102">
      <c r="A80" t="s">
        <v>57</v>
      </c>
      <c r="E80" s="39" t="s">
        <v>748</v>
      </c>
    </row>
    <row r="81" spans="1:16" ht="12.75">
      <c r="A81" t="s">
        <v>48</v>
      </c>
      <c s="34" t="s">
        <v>238</v>
      </c>
      <c s="34" t="s">
        <v>414</v>
      </c>
      <c s="35" t="s">
        <v>5</v>
      </c>
      <c s="6" t="s">
        <v>415</v>
      </c>
      <c s="36" t="s">
        <v>148</v>
      </c>
      <c s="37">
        <v>76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130</v>
      </c>
      <c>
        <f>(M81*21)/100</f>
      </c>
      <c t="s">
        <v>26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749</v>
      </c>
    </row>
    <row r="84" spans="1:5" ht="114.75">
      <c r="A84" t="s">
        <v>57</v>
      </c>
      <c r="E84" s="39" t="s">
        <v>418</v>
      </c>
    </row>
    <row r="85" spans="1:13" ht="12.75">
      <c r="A85" t="s">
        <v>45</v>
      </c>
      <c r="C85" s="31" t="s">
        <v>73</v>
      </c>
      <c r="E85" s="33" t="s">
        <v>610</v>
      </c>
      <c r="J85" s="32">
        <f>0</f>
      </c>
      <c s="32">
        <f>0</f>
      </c>
      <c s="32">
        <f>0+L86+L90+L94+L98+L102</f>
      </c>
      <c s="32">
        <f>0+M86+M90+M94+M98+M102</f>
      </c>
    </row>
    <row r="86" spans="1:16" ht="25.5">
      <c r="A86" t="s">
        <v>48</v>
      </c>
      <c s="34" t="s">
        <v>244</v>
      </c>
      <c s="34" t="s">
        <v>750</v>
      </c>
      <c s="35" t="s">
        <v>5</v>
      </c>
      <c s="6" t="s">
        <v>751</v>
      </c>
      <c s="36" t="s">
        <v>148</v>
      </c>
      <c s="37">
        <v>152.425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130</v>
      </c>
      <c>
        <f>(M86*21)/100</f>
      </c>
      <c t="s">
        <v>26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752</v>
      </c>
    </row>
    <row r="89" spans="1:5" ht="76.5">
      <c r="A89" t="s">
        <v>57</v>
      </c>
      <c r="E89" s="39" t="s">
        <v>615</v>
      </c>
    </row>
    <row r="90" spans="1:16" ht="12.75">
      <c r="A90" t="s">
        <v>48</v>
      </c>
      <c s="34" t="s">
        <v>249</v>
      </c>
      <c s="34" t="s">
        <v>753</v>
      </c>
      <c s="35" t="s">
        <v>5</v>
      </c>
      <c s="6" t="s">
        <v>754</v>
      </c>
      <c s="36" t="s">
        <v>148</v>
      </c>
      <c s="37">
        <v>152.425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130</v>
      </c>
      <c>
        <f>(M90*21)/100</f>
      </c>
      <c t="s">
        <v>26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752</v>
      </c>
    </row>
    <row r="93" spans="1:5" ht="76.5">
      <c r="A93" t="s">
        <v>57</v>
      </c>
      <c r="E93" s="39" t="s">
        <v>615</v>
      </c>
    </row>
    <row r="94" spans="1:16" ht="12.75">
      <c r="A94" t="s">
        <v>48</v>
      </c>
      <c s="34" t="s">
        <v>254</v>
      </c>
      <c s="34" t="s">
        <v>755</v>
      </c>
      <c s="35" t="s">
        <v>5</v>
      </c>
      <c s="6" t="s">
        <v>756</v>
      </c>
      <c s="36" t="s">
        <v>148</v>
      </c>
      <c s="37">
        <v>152.425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130</v>
      </c>
      <c>
        <f>(M94*21)/100</f>
      </c>
      <c t="s">
        <v>26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752</v>
      </c>
    </row>
    <row r="97" spans="1:5" ht="76.5">
      <c r="A97" t="s">
        <v>57</v>
      </c>
      <c r="E97" s="39" t="s">
        <v>615</v>
      </c>
    </row>
    <row r="98" spans="1:16" ht="12.75">
      <c r="A98" t="s">
        <v>48</v>
      </c>
      <c s="34" t="s">
        <v>259</v>
      </c>
      <c s="34" t="s">
        <v>757</v>
      </c>
      <c s="35" t="s">
        <v>5</v>
      </c>
      <c s="6" t="s">
        <v>758</v>
      </c>
      <c s="36" t="s">
        <v>148</v>
      </c>
      <c s="37">
        <v>30.485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130</v>
      </c>
      <c>
        <f>(M98*21)/100</f>
      </c>
      <c t="s">
        <v>26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759</v>
      </c>
    </row>
    <row r="101" spans="1:5" ht="63.75">
      <c r="A101" t="s">
        <v>57</v>
      </c>
      <c r="E101" s="39" t="s">
        <v>760</v>
      </c>
    </row>
    <row r="102" spans="1:16" ht="12.75">
      <c r="A102" t="s">
        <v>48</v>
      </c>
      <c s="34" t="s">
        <v>265</v>
      </c>
      <c s="34" t="s">
        <v>761</v>
      </c>
      <c s="35" t="s">
        <v>5</v>
      </c>
      <c s="6" t="s">
        <v>762</v>
      </c>
      <c s="36" t="s">
        <v>148</v>
      </c>
      <c s="37">
        <v>14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130</v>
      </c>
      <c>
        <f>(M102*21)/100</f>
      </c>
      <c t="s">
        <v>26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763</v>
      </c>
    </row>
    <row r="105" spans="1:5" ht="89.25">
      <c r="A105" t="s">
        <v>57</v>
      </c>
      <c r="E105" s="39" t="s">
        <v>764</v>
      </c>
    </row>
    <row r="106" spans="1:13" ht="12.75">
      <c r="A106" t="s">
        <v>45</v>
      </c>
      <c r="C106" s="31" t="s">
        <v>77</v>
      </c>
      <c r="E106" s="33" t="s">
        <v>237</v>
      </c>
      <c r="J106" s="32">
        <f>0</f>
      </c>
      <c s="32">
        <f>0</f>
      </c>
      <c s="32">
        <f>0+L107+L111+L115+L119</f>
      </c>
      <c s="32">
        <f>0+M107+M111+M115+M119</f>
      </c>
    </row>
    <row r="107" spans="1:16" ht="25.5">
      <c r="A107" t="s">
        <v>48</v>
      </c>
      <c s="34" t="s">
        <v>270</v>
      </c>
      <c s="34" t="s">
        <v>765</v>
      </c>
      <c s="35" t="s">
        <v>5</v>
      </c>
      <c s="6" t="s">
        <v>766</v>
      </c>
      <c s="36" t="s">
        <v>148</v>
      </c>
      <c s="37">
        <v>224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130</v>
      </c>
      <c>
        <f>(M107*21)/100</f>
      </c>
      <c t="s">
        <v>26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767</v>
      </c>
    </row>
    <row r="110" spans="1:5" ht="191.25">
      <c r="A110" t="s">
        <v>57</v>
      </c>
      <c r="E110" s="39" t="s">
        <v>768</v>
      </c>
    </row>
    <row r="111" spans="1:16" ht="12.75">
      <c r="A111" t="s">
        <v>48</v>
      </c>
      <c s="34" t="s">
        <v>381</v>
      </c>
      <c s="34" t="s">
        <v>769</v>
      </c>
      <c s="35" t="s">
        <v>5</v>
      </c>
      <c s="6" t="s">
        <v>770</v>
      </c>
      <c s="36" t="s">
        <v>148</v>
      </c>
      <c s="37">
        <v>224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130</v>
      </c>
      <c>
        <f>(M111*21)/100</f>
      </c>
      <c t="s">
        <v>26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771</v>
      </c>
    </row>
    <row r="114" spans="1:5" ht="204">
      <c r="A114" t="s">
        <v>57</v>
      </c>
      <c r="E114" s="39" t="s">
        <v>772</v>
      </c>
    </row>
    <row r="115" spans="1:16" ht="12.75">
      <c r="A115" t="s">
        <v>48</v>
      </c>
      <c s="34" t="s">
        <v>387</v>
      </c>
      <c s="34" t="s">
        <v>773</v>
      </c>
      <c s="35" t="s">
        <v>5</v>
      </c>
      <c s="6" t="s">
        <v>774</v>
      </c>
      <c s="36" t="s">
        <v>148</v>
      </c>
      <c s="37">
        <v>224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130</v>
      </c>
      <c>
        <f>(M115*21)/100</f>
      </c>
      <c t="s">
        <v>26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775</v>
      </c>
    </row>
    <row r="118" spans="1:5" ht="38.25">
      <c r="A118" t="s">
        <v>57</v>
      </c>
      <c r="E118" s="39" t="s">
        <v>776</v>
      </c>
    </row>
    <row r="119" spans="1:16" ht="12.75">
      <c r="A119" t="s">
        <v>48</v>
      </c>
      <c s="34" t="s">
        <v>391</v>
      </c>
      <c s="34" t="s">
        <v>777</v>
      </c>
      <c s="35" t="s">
        <v>5</v>
      </c>
      <c s="6" t="s">
        <v>778</v>
      </c>
      <c s="36" t="s">
        <v>148</v>
      </c>
      <c s="37">
        <v>152.425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130</v>
      </c>
      <c>
        <f>(M119*21)/100</f>
      </c>
      <c t="s">
        <v>26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779</v>
      </c>
    </row>
    <row r="122" spans="1:5" ht="51">
      <c r="A122" t="s">
        <v>57</v>
      </c>
      <c r="E122" s="39" t="s">
        <v>644</v>
      </c>
    </row>
    <row r="123" spans="1:13" ht="12.75">
      <c r="A123" t="s">
        <v>45</v>
      </c>
      <c r="C123" s="31" t="s">
        <v>81</v>
      </c>
      <c r="E123" s="33" t="s">
        <v>468</v>
      </c>
      <c r="J123" s="32">
        <f>0</f>
      </c>
      <c s="32">
        <f>0</f>
      </c>
      <c s="32">
        <f>0+L124</f>
      </c>
      <c s="32">
        <f>0+M124</f>
      </c>
    </row>
    <row r="124" spans="1:16" ht="12.75">
      <c r="A124" t="s">
        <v>48</v>
      </c>
      <c s="34" t="s">
        <v>396</v>
      </c>
      <c s="34" t="s">
        <v>780</v>
      </c>
      <c s="35" t="s">
        <v>5</v>
      </c>
      <c s="6" t="s">
        <v>781</v>
      </c>
      <c s="36" t="s">
        <v>135</v>
      </c>
      <c s="37">
        <v>36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130</v>
      </c>
      <c>
        <f>(M124*21)/100</f>
      </c>
      <c t="s">
        <v>26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782</v>
      </c>
    </row>
    <row r="127" spans="1:5" ht="242.25">
      <c r="A127" t="s">
        <v>57</v>
      </c>
      <c r="E127" s="39" t="s">
        <v>783</v>
      </c>
    </row>
    <row r="128" spans="1:13" ht="12.75">
      <c r="A128" t="s">
        <v>45</v>
      </c>
      <c r="C128" s="31" t="s">
        <v>85</v>
      </c>
      <c r="E128" s="33" t="s">
        <v>248</v>
      </c>
      <c r="J128" s="32">
        <f>0</f>
      </c>
      <c s="32">
        <f>0</f>
      </c>
      <c s="32">
        <f>0+L129+L133</f>
      </c>
      <c s="32">
        <f>0+M129+M133</f>
      </c>
    </row>
    <row r="129" spans="1:16" ht="12.75">
      <c r="A129" t="s">
        <v>48</v>
      </c>
      <c s="34" t="s">
        <v>401</v>
      </c>
      <c s="34" t="s">
        <v>784</v>
      </c>
      <c s="35" t="s">
        <v>5</v>
      </c>
      <c s="6" t="s">
        <v>785</v>
      </c>
      <c s="36" t="s">
        <v>148</v>
      </c>
      <c s="37">
        <v>166.425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130</v>
      </c>
      <c>
        <f>(M129*21)/100</f>
      </c>
      <c t="s">
        <v>26</v>
      </c>
    </row>
    <row r="130" spans="1:5" ht="12.75">
      <c r="A130" s="35" t="s">
        <v>55</v>
      </c>
      <c r="E130" s="39" t="s">
        <v>5</v>
      </c>
    </row>
    <row r="131" spans="1:5" ht="25.5">
      <c r="A131" s="35" t="s">
        <v>56</v>
      </c>
      <c r="E131" s="40" t="s">
        <v>786</v>
      </c>
    </row>
    <row r="132" spans="1:5" ht="25.5">
      <c r="A132" t="s">
        <v>57</v>
      </c>
      <c r="E132" s="39" t="s">
        <v>787</v>
      </c>
    </row>
    <row r="133" spans="1:16" ht="12.75">
      <c r="A133" t="s">
        <v>48</v>
      </c>
      <c s="34" t="s">
        <v>407</v>
      </c>
      <c s="34" t="s">
        <v>788</v>
      </c>
      <c s="35" t="s">
        <v>5</v>
      </c>
      <c s="6" t="s">
        <v>789</v>
      </c>
      <c s="36" t="s">
        <v>148</v>
      </c>
      <c s="37">
        <v>224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26</v>
      </c>
    </row>
    <row r="134" spans="1:5" ht="12.75">
      <c r="A134" s="35" t="s">
        <v>55</v>
      </c>
      <c r="E134" s="39" t="s">
        <v>790</v>
      </c>
    </row>
    <row r="135" spans="1:5" ht="12.75">
      <c r="A135" s="35" t="s">
        <v>56</v>
      </c>
      <c r="E135" s="40" t="s">
        <v>791</v>
      </c>
    </row>
    <row r="136" spans="1:5" ht="12.75">
      <c r="A136" t="s">
        <v>57</v>
      </c>
      <c r="E13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686</v>
      </c>
      <c s="41">
        <f>Rekapitulace!C21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686</v>
      </c>
      <c r="E4" s="26" t="s">
        <v>687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COUNTIFS(L8:L23,"=0",A8:A23,"P")+COUNTIFS(L8:L23,"",A8:A23,"P")+SUM(Q8:Q23)</f>
      </c>
    </row>
    <row r="8" spans="1:13" ht="12.75">
      <c r="A8" t="s">
        <v>43</v>
      </c>
      <c r="C8" s="28" t="s">
        <v>794</v>
      </c>
      <c r="E8" s="30" t="s">
        <v>793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45</v>
      </c>
      <c r="C9" s="31" t="s">
        <v>73</v>
      </c>
      <c r="E9" s="33" t="s">
        <v>610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795</v>
      </c>
      <c s="35" t="s">
        <v>5</v>
      </c>
      <c s="6" t="s">
        <v>796</v>
      </c>
      <c s="36" t="s">
        <v>148</v>
      </c>
      <c s="37">
        <v>0.432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130</v>
      </c>
      <c>
        <f>(M10*21)/100</f>
      </c>
      <c t="s">
        <v>26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797</v>
      </c>
    </row>
    <row r="13" spans="1:5" ht="76.5">
      <c r="A13" t="s">
        <v>57</v>
      </c>
      <c r="E13" s="39" t="s">
        <v>615</v>
      </c>
    </row>
    <row r="14" spans="1:16" ht="12.75">
      <c r="A14" t="s">
        <v>48</v>
      </c>
      <c s="34" t="s">
        <v>26</v>
      </c>
      <c s="34" t="s">
        <v>753</v>
      </c>
      <c s="35" t="s">
        <v>5</v>
      </c>
      <c s="6" t="s">
        <v>754</v>
      </c>
      <c s="36" t="s">
        <v>148</v>
      </c>
      <c s="37">
        <v>0.432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130</v>
      </c>
      <c>
        <f>(M14*21)/100</f>
      </c>
      <c t="s">
        <v>26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797</v>
      </c>
    </row>
    <row r="17" spans="1:5" ht="76.5">
      <c r="A17" t="s">
        <v>57</v>
      </c>
      <c r="E17" s="39" t="s">
        <v>615</v>
      </c>
    </row>
    <row r="18" spans="1:13" ht="12.75">
      <c r="A18" t="s">
        <v>45</v>
      </c>
      <c r="C18" s="31" t="s">
        <v>85</v>
      </c>
      <c r="E18" s="33" t="s">
        <v>248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25</v>
      </c>
      <c s="34" t="s">
        <v>798</v>
      </c>
      <c s="35" t="s">
        <v>5</v>
      </c>
      <c s="6" t="s">
        <v>799</v>
      </c>
      <c s="36" t="s">
        <v>135</v>
      </c>
      <c s="37">
        <v>12.825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130</v>
      </c>
      <c>
        <f>(M19*21)/100</f>
      </c>
      <c t="s">
        <v>26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800</v>
      </c>
    </row>
    <row r="22" spans="1:5" ht="38.25">
      <c r="A22" t="s">
        <v>57</v>
      </c>
      <c r="E22" s="39" t="s">
        <v>801</v>
      </c>
    </row>
    <row r="23" spans="1:16" ht="12.75">
      <c r="A23" t="s">
        <v>48</v>
      </c>
      <c s="34" t="s">
        <v>65</v>
      </c>
      <c s="34" t="s">
        <v>784</v>
      </c>
      <c s="35" t="s">
        <v>5</v>
      </c>
      <c s="6" t="s">
        <v>785</v>
      </c>
      <c s="36" t="s">
        <v>148</v>
      </c>
      <c s="37">
        <v>5.418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130</v>
      </c>
      <c>
        <f>(M23*21)/100</f>
      </c>
      <c t="s">
        <v>26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802</v>
      </c>
    </row>
    <row r="26" spans="1:5" ht="25.5">
      <c r="A26" t="s">
        <v>57</v>
      </c>
      <c r="E26" s="39" t="s">
        <v>787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