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k3 - UOŽI" sheetId="2" r:id="rId2"/>
    <sheet name="02 - Vk3 - UR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Vk3 - UOŽI'!$C$115:$K$148</definedName>
    <definedName name="_xlnm.Print_Area" localSheetId="1">'01 - Vk3 - UOŽI'!$C$4:$J$76,'01 - Vk3 - UOŽI'!$C$82:$J$97,'01 - Vk3 - UOŽI'!$C$103:$J$148</definedName>
    <definedName name="_xlnm.Print_Titles" localSheetId="1">'01 - Vk3 - UOŽI'!$115:$115</definedName>
    <definedName name="_xlnm._FilterDatabase" localSheetId="2" hidden="1">'02 - Vk3 - URS'!$C$115:$K$122</definedName>
    <definedName name="_xlnm.Print_Area" localSheetId="2">'02 - Vk3 - URS'!$C$4:$J$76,'02 - Vk3 - URS'!$C$82:$J$97,'02 - Vk3 - URS'!$C$103:$J$122</definedName>
    <definedName name="_xlnm.Print_Titles" localSheetId="2">'02 - Vk3 - URS'!$115:$115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3"/>
  <c r="J112"/>
  <c r="F110"/>
  <c r="E108"/>
  <c r="J92"/>
  <c r="F92"/>
  <c r="J91"/>
  <c r="F89"/>
  <c r="E87"/>
  <c r="J15"/>
  <c r="E15"/>
  <c r="F112"/>
  <c r="J14"/>
  <c r="J12"/>
  <c r="J110"/>
  <c r="E7"/>
  <c r="E106"/>
  <c i="2" r="J37"/>
  <c r="J36"/>
  <c i="1" r="AY95"/>
  <c i="2" r="J35"/>
  <c i="1" r="AX95"/>
  <c i="2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3"/>
  <c r="J112"/>
  <c r="F110"/>
  <c r="E108"/>
  <c r="J92"/>
  <c r="F92"/>
  <c r="J91"/>
  <c r="F89"/>
  <c r="E87"/>
  <c r="J15"/>
  <c r="E15"/>
  <c r="F91"/>
  <c r="J14"/>
  <c r="J12"/>
  <c r="J89"/>
  <c r="E7"/>
  <c r="E85"/>
  <c i="1" r="L90"/>
  <c r="AM90"/>
  <c r="AM89"/>
  <c r="L89"/>
  <c r="AM87"/>
  <c r="L87"/>
  <c r="L85"/>
  <c r="L84"/>
  <c i="3" r="J122"/>
  <c r="J120"/>
  <c r="J118"/>
  <c i="2" r="J147"/>
  <c r="BK143"/>
  <c r="J142"/>
  <c r="J140"/>
  <c r="J137"/>
  <c r="J132"/>
  <c r="J130"/>
  <c r="J127"/>
  <c r="BK126"/>
  <c r="BK124"/>
  <c r="J123"/>
  <c i="1" r="AS94"/>
  <c i="3" r="BK122"/>
  <c r="J119"/>
  <c r="BK118"/>
  <c r="BK117"/>
  <c r="J117"/>
  <c i="2" r="BK148"/>
  <c r="BK147"/>
  <c r="BK146"/>
  <c r="BK145"/>
  <c r="BK137"/>
  <c r="BK136"/>
  <c r="J135"/>
  <c r="BK134"/>
  <c r="J133"/>
  <c r="BK130"/>
  <c r="J129"/>
  <c r="J128"/>
  <c r="J124"/>
  <c r="J122"/>
  <c r="J118"/>
  <c i="3" r="J121"/>
  <c r="BK119"/>
  <c i="2" r="J146"/>
  <c r="J145"/>
  <c r="J144"/>
  <c r="BK141"/>
  <c r="BK140"/>
  <c r="BK139"/>
  <c r="BK138"/>
  <c r="BK135"/>
  <c r="J134"/>
  <c r="BK133"/>
  <c r="BK131"/>
  <c r="BK129"/>
  <c r="BK128"/>
  <c r="BK127"/>
  <c r="J126"/>
  <c r="J125"/>
  <c r="J121"/>
  <c r="BK120"/>
  <c r="BK119"/>
  <c r="J117"/>
  <c i="3" r="BK121"/>
  <c r="BK120"/>
  <c i="2" r="J148"/>
  <c r="BK144"/>
  <c r="J143"/>
  <c r="BK142"/>
  <c r="J141"/>
  <c r="J139"/>
  <c r="J138"/>
  <c r="J136"/>
  <c r="BK132"/>
  <c r="J131"/>
  <c r="BK125"/>
  <c r="BK123"/>
  <c r="BK122"/>
  <c r="BK121"/>
  <c r="J120"/>
  <c r="J119"/>
  <c r="BK118"/>
  <c r="BK117"/>
  <c l="1" r="R116"/>
  <c i="3" r="BK116"/>
  <c r="J116"/>
  <c r="J96"/>
  <c i="2" r="P116"/>
  <c i="1" r="AU95"/>
  <c i="3" r="P116"/>
  <c i="1" r="AU96"/>
  <c i="2" r="T116"/>
  <c i="3" r="R116"/>
  <c i="2" r="BK116"/>
  <c r="J116"/>
  <c r="J96"/>
  <c i="3" r="T116"/>
  <c i="2" r="BE126"/>
  <c r="BE129"/>
  <c r="BE137"/>
  <c r="BE139"/>
  <c r="BE146"/>
  <c r="BE148"/>
  <c r="E106"/>
  <c r="F112"/>
  <c r="BE122"/>
  <c r="BE123"/>
  <c r="BE124"/>
  <c r="BE125"/>
  <c r="BE136"/>
  <c r="BE141"/>
  <c r="BE142"/>
  <c r="BE143"/>
  <c r="BE147"/>
  <c i="3" r="BE118"/>
  <c r="BE121"/>
  <c i="2" r="J110"/>
  <c r="BE120"/>
  <c r="BE127"/>
  <c r="BE131"/>
  <c r="BE138"/>
  <c i="3" r="E85"/>
  <c r="J89"/>
  <c r="F91"/>
  <c r="BE117"/>
  <c r="BE119"/>
  <c r="BE122"/>
  <c i="2" r="BE117"/>
  <c r="BE118"/>
  <c r="BE119"/>
  <c r="BE121"/>
  <c r="BE128"/>
  <c r="BE130"/>
  <c r="BE132"/>
  <c r="BE133"/>
  <c r="BE134"/>
  <c r="BE135"/>
  <c r="BE140"/>
  <c r="BE144"/>
  <c r="BE145"/>
  <c i="3" r="BE120"/>
  <c i="2" r="J34"/>
  <c i="1" r="AW95"/>
  <c i="3" r="F34"/>
  <c i="1" r="BA96"/>
  <c i="2" r="F37"/>
  <c i="1" r="BD95"/>
  <c i="3" r="F36"/>
  <c i="1" r="BC96"/>
  <c i="2" r="F34"/>
  <c i="1" r="BA95"/>
  <c i="3" r="F35"/>
  <c i="1" r="BB96"/>
  <c i="3" r="J34"/>
  <c i="1" r="AW96"/>
  <c i="3" r="F37"/>
  <c i="1" r="BD96"/>
  <c i="2" r="F36"/>
  <c i="1" r="BC95"/>
  <c i="2" r="F35"/>
  <c i="1" r="BB95"/>
  <c i="2" l="1" r="J30"/>
  <c i="1" r="AG95"/>
  <c i="3" r="J30"/>
  <c i="1" r="AG96"/>
  <c i="3" r="J33"/>
  <c i="1" r="AV96"/>
  <c r="AT96"/>
  <c i="2" r="F33"/>
  <c i="1" r="AZ95"/>
  <c r="BA94"/>
  <c r="W30"/>
  <c r="AU94"/>
  <c i="3" r="F33"/>
  <c i="1" r="AZ96"/>
  <c r="BD94"/>
  <c r="W33"/>
  <c r="BC94"/>
  <c r="AY94"/>
  <c i="2" r="J33"/>
  <c i="1" r="AV95"/>
  <c r="AT95"/>
  <c r="BB94"/>
  <c r="W31"/>
  <c i="3" l="1" r="J39"/>
  <c i="2" r="J39"/>
  <c i="1" r="AN95"/>
  <c r="AN96"/>
  <c r="AG94"/>
  <c r="AZ94"/>
  <c r="AV94"/>
  <c r="AK29"/>
  <c r="AX94"/>
  <c r="AW94"/>
  <c r="AK30"/>
  <c r="W32"/>
  <c l="1"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<sst xmlns="http://schemas.openxmlformats.org/spreadsheetml/2006/main">
  <si>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</si>
  <si>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</si>
  <si>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</si>
  <si>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</si>
  <si>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</si>
  <si>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{c0aac134-4170-4f61-89b6-aaf30c3e2c05}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</si>
  <si>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</si>
  <si>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</si>
  <si>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</si>
  <si>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</si>
  <si>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</si>
  <si>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</si>
  <si>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</si>
  <si>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2021/19</t>
  </si>
  <si>
    <t>Stavba:</t>
  </si>
  <si>
    <t>Chotěboř-oprava Vk3</t>
  </si>
  <si>
    <t>KSO:</t>
  </si>
  <si>
    <t>CC-CZ:</t>
  </si>
  <si>
    <t>Místo:</t>
  </si>
  <si>
    <t>Chotěboř</t>
  </si>
  <si>
    <t>Datum:</t>
  </si>
  <si>
    <t>8. 6. 2021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</si>
  <si>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</si>
  <si>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</si>
  <si>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</si>
  <si>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</si>
  <si>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</si>
  <si>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</si>
  <si>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</si>
  <si>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</si>
  <si>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Bc. Roman Komzák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</si>
  <si>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</si>
  <si>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</si>
  <si>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</si>
  <si>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</si>
  <si>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</si>
  <si>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</si>
  <si>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</si>
  <si>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</si>
  <si>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</si>
  <si>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</si>
  <si>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</si>
  <si>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</si>
  <si>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</si>
  <si>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</si>
  <si>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</si>
  <si>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</si>
  <si>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</si>
  <si>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</si>
  <si>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</si>
  <si>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</si>
  <si>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</si>
  <si>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</si>
  <si>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</si>
  <si>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</si>
  <si>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</si>
  <si>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</si>
  <si>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</si>
  <si>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</si>
  <si>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</si>
  <si>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</si>
  <si>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</si>
  <si>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</si>
  <si>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</si>
  <si>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</si>
  <si>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</si>
  <si>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</si>
  <si>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</si>
  <si>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</si>
  <si>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</si>
  <si>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</si>
  <si>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</si>
  <si>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</si>
  <si>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</si>
  <si>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</si>
  <si>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</si>
  <si>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</si>
  <si>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</si>
  <si>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</si>
  <si>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Vk3 - UOŽI</t>
  </si>
  <si>
    <t>STA</t>
  </si>
  <si>
    <t>1</t>
  </si>
  <si>
    <t>{ff986a5e-8bcc-4bc5-9708-38511422d6b0}</t>
  </si>
  <si>
    <t>2</t>
  </si>
  <si>
    <t>02</t>
  </si>
  <si>
    <t>Vk3 - URS</t>
  </si>
  <si>
    <t>{e8eea8f7-16c1-4dec-a9d0-1d70af3da08d}</t>
  </si>
  <si>
    <t>KRYCÍ LIST SOUPISU PRACÍ</t>
  </si>
  <si>
    <t>Objekt:</t>
  </si>
  <si>
    <t>01 - Vk3 - UOŽI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</si>
  <si>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</si>
  <si>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</si>
  <si>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</si>
  <si>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</si>
  <si>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</si>
  <si>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</si>
  <si>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</si>
  <si>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</si>
  <si>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</si>
  <si>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</si>
  <si>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</si>
  <si>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</si>
  <si>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</si>
  <si>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</si>
  <si>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</si>
  <si>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</si>
  <si>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</si>
  <si>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</si>
  <si>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</si>
  <si>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7591017010</t>
  </si>
  <si>
    <t>Demontáž elektromotorického přestavníku z výkolejky</t>
  </si>
  <si>
    <t>kus</t>
  </si>
  <si>
    <t>64</t>
  </si>
  <si>
    <t>ROZPOCET</t>
  </si>
  <si>
    <t>2121262351</t>
  </si>
  <si>
    <t>7591087030</t>
  </si>
  <si>
    <t>Demontáž upevňovací soupravy kloubové s upevněním na koleji</t>
  </si>
  <si>
    <t>512</t>
  </si>
  <si>
    <t>-1882141331</t>
  </si>
  <si>
    <t>3</t>
  </si>
  <si>
    <t>7590917032</t>
  </si>
  <si>
    <t>Demontáž výkolejky ústřední stavěné s návěstním tělesem a s přestavníkem elektromotorickým</t>
  </si>
  <si>
    <t>1893785387</t>
  </si>
  <si>
    <t>4</t>
  </si>
  <si>
    <t>M</t>
  </si>
  <si>
    <t>7591010180R</t>
  </si>
  <si>
    <t>Přestavníky Přestavník elektromotorický EP 681.2/L- repase (CV200819002)</t>
  </si>
  <si>
    <t>8</t>
  </si>
  <si>
    <t>1126765892</t>
  </si>
  <si>
    <t>5</t>
  </si>
  <si>
    <t>7591090010</t>
  </si>
  <si>
    <t xml:space="preserve">Díly pro zemní montáž přestavníků Deska základ.pod přestav. 700x460  (HM0592139997046)</t>
  </si>
  <si>
    <t>1805034971</t>
  </si>
  <si>
    <t>6</t>
  </si>
  <si>
    <t>7591090110</t>
  </si>
  <si>
    <t>Díly pro zemní montáž přestavníků Ohrádka přestavníku POP KPS (HM0321859992206)</t>
  </si>
  <si>
    <t>128</t>
  </si>
  <si>
    <t>-1970268776</t>
  </si>
  <si>
    <t>7</t>
  </si>
  <si>
    <t>7590920240</t>
  </si>
  <si>
    <t>Součásti výkolejek Spojnice výkolejk.krátká STV-1 (CV701719001)</t>
  </si>
  <si>
    <t>1649255005</t>
  </si>
  <si>
    <t>7590920050</t>
  </si>
  <si>
    <t xml:space="preserve">Součásti výkolejek Táhlo výkolejkové krátké  (CV040705013)</t>
  </si>
  <si>
    <t>1686010890</t>
  </si>
  <si>
    <t>9</t>
  </si>
  <si>
    <t>7591085030</t>
  </si>
  <si>
    <t>Montáž upevňovací soupravy kloubové s upevněním na koleji</t>
  </si>
  <si>
    <t>-165654402</t>
  </si>
  <si>
    <t>10</t>
  </si>
  <si>
    <t>7590915032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</si>
  <si>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</t>
  </si>
  <si>
    <t>1428978539</t>
  </si>
  <si>
    <t>11</t>
  </si>
  <si>
    <t>7591095010</t>
  </si>
  <si>
    <t>Dodatečná montáž ohrazení pro elekromotorický přestavník s plastovou ohrádkou</t>
  </si>
  <si>
    <t>638757973</t>
  </si>
  <si>
    <t>12</t>
  </si>
  <si>
    <t>7592007052</t>
  </si>
  <si>
    <t>Demontáž počítacího bodu (senzoru) RSR 180 s převodníkem MegaPN</t>
  </si>
  <si>
    <t>247141718</t>
  </si>
  <si>
    <t>13</t>
  </si>
  <si>
    <t>7592010104</t>
  </si>
  <si>
    <t>Kolové senzory a snímače počítačů náprav Snímač průjezdu kola RSR 180 (10 m kabel)</t>
  </si>
  <si>
    <t>-853452539</t>
  </si>
  <si>
    <t>14</t>
  </si>
  <si>
    <t>7592010166</t>
  </si>
  <si>
    <t>Kolové senzory a snímače počítačů náprav Upevňovací souprava SK140</t>
  </si>
  <si>
    <t>911930790</t>
  </si>
  <si>
    <t>7592010146</t>
  </si>
  <si>
    <t>Kolové senzory a snímače počítačů náprav Neoprénová ochr. hadice 9,8 m</t>
  </si>
  <si>
    <t>-2144705203</t>
  </si>
  <si>
    <t>16</t>
  </si>
  <si>
    <t>7592010152</t>
  </si>
  <si>
    <t>Kolové senzory a snímače počítačů náprav Montážní sada neoprénové ochr.hadice</t>
  </si>
  <si>
    <t>-1102232661</t>
  </si>
  <si>
    <t>17</t>
  </si>
  <si>
    <t>7592010172</t>
  </si>
  <si>
    <t>Kolové senzory a snímače počítačů náprav Připevňovací čep BBK pro upevňovací soupravu SK140</t>
  </si>
  <si>
    <t>pár</t>
  </si>
  <si>
    <t>-1650277047</t>
  </si>
  <si>
    <t>18</t>
  </si>
  <si>
    <t>7592010176</t>
  </si>
  <si>
    <t>Kolové senzory a snímače počítačů náprav Matice samojistná FS M10</t>
  </si>
  <si>
    <t>1255912884</t>
  </si>
  <si>
    <t>19</t>
  </si>
  <si>
    <t>7592010178</t>
  </si>
  <si>
    <t>Kolové senzory a snímače počítačů náprav Matice samojistná FS M12</t>
  </si>
  <si>
    <t>-101649181</t>
  </si>
  <si>
    <t>20</t>
  </si>
  <si>
    <t>7592010186</t>
  </si>
  <si>
    <t>Kolové senzory a snímače počítačů náprav Přepěťová ochrana EPO</t>
  </si>
  <si>
    <t>664327051</t>
  </si>
  <si>
    <t>7592010505</t>
  </si>
  <si>
    <t xml:space="preserve">Kolové senzory a snímače počítačů náprav Převodník signálů  PNS-03</t>
  </si>
  <si>
    <t>127130023</t>
  </si>
  <si>
    <t>22</t>
  </si>
  <si>
    <t>7592010510</t>
  </si>
  <si>
    <t>Kolové senzory a snímače počítačů náprav Zapojovací skříňka 1 (1 počítací bod, 1 vstup)PNS-03</t>
  </si>
  <si>
    <t>1974168560</t>
  </si>
  <si>
    <t>23</t>
  </si>
  <si>
    <t>7592005052</t>
  </si>
  <si>
    <t>Montáž počítacího bodu (senzoru) RSR 180 s převodníkem MegaPN - uložení a připevnění na určené místo, seřízení polohy, přezkoušení</t>
  </si>
  <si>
    <t>1430446730</t>
  </si>
  <si>
    <t>24</t>
  </si>
  <si>
    <t>7594305015</t>
  </si>
  <si>
    <t>Montáž součástí počítače náprav neoprénové ochranné hadice se soupravou pro upevnění k pražci</t>
  </si>
  <si>
    <t>1172468245</t>
  </si>
  <si>
    <t>25</t>
  </si>
  <si>
    <t>7594305040</t>
  </si>
  <si>
    <t>Montáž součástí počítače náprav upevňovací kolejnicové čelisti SK 140</t>
  </si>
  <si>
    <t>-1353620264</t>
  </si>
  <si>
    <t>26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</si>
  <si>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</si>
  <si>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</si>
  <si>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821857081</t>
  </si>
  <si>
    <t>27</t>
  </si>
  <si>
    <t>7590147044</t>
  </si>
  <si>
    <t>Demontáž závěru kabelového zabezpečovacího na zemní podpěru UKMP</t>
  </si>
  <si>
    <t>-2094019330</t>
  </si>
  <si>
    <t>28</t>
  </si>
  <si>
    <t>7590140190</t>
  </si>
  <si>
    <t>Závěry Závěr kabelový UKMP-WM (CV736719001)</t>
  </si>
  <si>
    <t>16678028</t>
  </si>
  <si>
    <t>29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</si>
  <si>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</si>
  <si>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</si>
  <si>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-1519272013</t>
  </si>
  <si>
    <t>30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</si>
  <si>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</si>
  <si>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</t>
  </si>
  <si>
    <t>-1895506036</t>
  </si>
  <si>
    <t>31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</si>
  <si>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</si>
  <si>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</t>
  </si>
  <si>
    <t>262144</t>
  </si>
  <si>
    <t>-374162002</t>
  </si>
  <si>
    <t>32</t>
  </si>
  <si>
    <t>9903100200</t>
  </si>
  <si>
    <t>Přeprava mechanizace na místo prováděných prací o hmotnosti do 12 t do 200 km Poznámka: 1. Ceny jsou určeny pro dopravu mechanizmů na místo prováděných prací po silnici i po kolejích.2. V ceně jsou započteny i náklady na zpáteční cestu dopravního prostřed</t>
  </si>
  <si>
    <t>1468182316</t>
  </si>
  <si>
    <t>02 - Vk3 - URS</t>
  </si>
  <si>
    <t>460070114</t>
  </si>
  <si>
    <t>Hloubení nezapažených jam ručně pro ostatní konstrukce s přemístěním výkopku do vzdálenosti 3 m od okraje jámy nebo naložením na dopravní prostředek, včetně zásypu, zhutnění a urovnání povrchu pro uložení přestavníku se zhotovením ohrádky, v hornině třídy</t>
  </si>
  <si>
    <t>-1617516252</t>
  </si>
  <si>
    <t>460070404</t>
  </si>
  <si>
    <t>Hloubení nezapažených jam ručně pro ostatní konstrukce s přemístěním výkopku do vzdálenosti 3 m od okraje jámy nebo naložením na dopravní prostředek, včetně zásypu, zhutnění a urovnání povrchu pro základy zemních podpěr kolejových skříněk pro releové soub</t>
  </si>
  <si>
    <t>1750408166</t>
  </si>
  <si>
    <t>741910401</t>
  </si>
  <si>
    <t>Montáž žlabů bez stojiny a výložníků plastových, šířky do 100 mm s víkem</t>
  </si>
  <si>
    <t>m</t>
  </si>
  <si>
    <t>-1627598171</t>
  </si>
  <si>
    <t>HZS2132</t>
  </si>
  <si>
    <t>Hodinové zúčtovací sazby profesí PSV provádění stavebních konstrukcí zámečník odborný</t>
  </si>
  <si>
    <t>hod</t>
  </si>
  <si>
    <t>-768114830</t>
  </si>
  <si>
    <t>HZS3222</t>
  </si>
  <si>
    <t>Hodinové zúčtovací sazby montáží technologických zařízení na stavebních objektech montér slaboproudých zařízení odborný</t>
  </si>
  <si>
    <t>-1671410326</t>
  </si>
  <si>
    <t>HZS4121</t>
  </si>
  <si>
    <t>Hodinové zúčtovací sazby ostatních profesí obsluha stavebních strojů a zařízení obsluha strojů</t>
  </si>
  <si>
    <t>846018411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</si>
</sst>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9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4" fillId="3" borderId="7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right" vertical="center"/>
    </xf>
    <xf numFmtId="0" fontId="14" fillId="3" borderId="8" xfId="0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4" fontId="1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25" fillId="0" borderId="0" xfId="0" applyNumberFormat="1" applyFont="1" applyAlignment="1">
      <alignment vertical="center"/>
    </xf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27" fillId="0" borderId="22" xfId="0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left" vertical="center"/>
    </xf>
    <xf numFmtId="0" fontId="15" fillId="0" borderId="20" xfId="0" applyFont="1" applyBorder="1" applyAlignment="1" applyProtection="1">
      <alignment horizontal="center" vertical="center"/>
    </xf>
    <xf numFmtId="166" fontId="15" fillId="0" borderId="20" xfId="0" applyNumberFormat="1" applyFont="1" applyBorder="1" applyAlignment="1" applyProtection="1">
      <alignment vertical="center"/>
    </xf>
    <xf numFmtId="166" fontId="1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S4" s="11" t="s">
        <v>11</v>
      </c>
    </row>
    <row r="5" s="1" customFormat="1" ht="12" customHeight="1">
      <c r="B5" s="15"/>
      <c r="C5" s="16"/>
      <c r="D5" s="19" t="s">
        <v>12</v>
      </c>
      <c r="E5" s="16"/>
      <c r="F5" s="16"/>
      <c r="G5" s="16"/>
      <c r="H5" s="16"/>
      <c r="I5" s="16"/>
      <c r="J5" s="16"/>
      <c r="K5" s="20" t="s">
        <v>13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S5" s="11" t="s">
        <v>6</v>
      </c>
    </row>
    <row r="6" s="1" customFormat="1" ht="36.96" customHeight="1">
      <c r="B6" s="15"/>
      <c r="C6" s="16"/>
      <c r="D6" s="21" t="s">
        <v>14</v>
      </c>
      <c r="E6" s="16"/>
      <c r="F6" s="16"/>
      <c r="G6" s="16"/>
      <c r="H6" s="16"/>
      <c r="I6" s="16"/>
      <c r="J6" s="16"/>
      <c r="K6" s="22" t="s">
        <v>15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S6" s="11" t="s">
        <v>6</v>
      </c>
    </row>
    <row r="7" s="1" customFormat="1" ht="12" customHeight="1">
      <c r="B7" s="15"/>
      <c r="C7" s="16"/>
      <c r="D7" s="23" t="s">
        <v>16</v>
      </c>
      <c r="E7" s="16"/>
      <c r="F7" s="16"/>
      <c r="G7" s="16"/>
      <c r="H7" s="16"/>
      <c r="I7" s="16"/>
      <c r="J7" s="16"/>
      <c r="K7" s="20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17</v>
      </c>
      <c r="AL7" s="16"/>
      <c r="AM7" s="16"/>
      <c r="AN7" s="20" t="s">
        <v>1</v>
      </c>
      <c r="AO7" s="16"/>
      <c r="AP7" s="16"/>
      <c r="AQ7" s="16"/>
      <c r="AR7" s="14"/>
      <c r="BS7" s="11" t="s">
        <v>6</v>
      </c>
    </row>
    <row r="8" s="1" customFormat="1" ht="12" customHeight="1">
      <c r="B8" s="15"/>
      <c r="C8" s="16"/>
      <c r="D8" s="23" t="s">
        <v>18</v>
      </c>
      <c r="E8" s="16"/>
      <c r="F8" s="16"/>
      <c r="G8" s="16"/>
      <c r="H8" s="16"/>
      <c r="I8" s="16"/>
      <c r="J8" s="16"/>
      <c r="K8" s="20" t="s">
        <v>19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20</v>
      </c>
      <c r="AL8" s="16"/>
      <c r="AM8" s="16"/>
      <c r="AN8" s="20" t="s">
        <v>21</v>
      </c>
      <c r="AO8" s="16"/>
      <c r="AP8" s="16"/>
      <c r="AQ8" s="16"/>
      <c r="AR8" s="14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S9" s="11" t="s">
        <v>6</v>
      </c>
    </row>
    <row r="10" s="1" customFormat="1" ht="12" customHeight="1">
      <c r="B10" s="15"/>
      <c r="C10" s="16"/>
      <c r="D10" s="23" t="s">
        <v>22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23</v>
      </c>
      <c r="AL10" s="16"/>
      <c r="AM10" s="16"/>
      <c r="AN10" s="20" t="s">
        <v>1</v>
      </c>
      <c r="AO10" s="16"/>
      <c r="AP10" s="16"/>
      <c r="AQ10" s="16"/>
      <c r="AR10" s="14"/>
      <c r="BS10" s="11" t="s">
        <v>6</v>
      </c>
    </row>
    <row r="11" s="1" customFormat="1" ht="18.48" customHeight="1">
      <c r="B11" s="15"/>
      <c r="C11" s="16"/>
      <c r="D11" s="16"/>
      <c r="E11" s="20" t="s">
        <v>24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25</v>
      </c>
      <c r="AL11" s="16"/>
      <c r="AM11" s="16"/>
      <c r="AN11" s="20" t="s">
        <v>1</v>
      </c>
      <c r="AO11" s="16"/>
      <c r="AP11" s="16"/>
      <c r="AQ11" s="16"/>
      <c r="AR11" s="14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S12" s="11" t="s">
        <v>6</v>
      </c>
    </row>
    <row r="13" s="1" customFormat="1" ht="12" customHeight="1">
      <c r="B13" s="15"/>
      <c r="C13" s="16"/>
      <c r="D13" s="23" t="s">
        <v>26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23</v>
      </c>
      <c r="AL13" s="16"/>
      <c r="AM13" s="16"/>
      <c r="AN13" s="20" t="s">
        <v>1</v>
      </c>
      <c r="AO13" s="16"/>
      <c r="AP13" s="16"/>
      <c r="AQ13" s="16"/>
      <c r="AR13" s="14"/>
      <c r="BS13" s="11" t="s">
        <v>6</v>
      </c>
    </row>
    <row r="14">
      <c r="B14" s="15"/>
      <c r="C14" s="16"/>
      <c r="D14" s="16"/>
      <c r="E14" s="20" t="s">
        <v>24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23" t="s">
        <v>25</v>
      </c>
      <c r="AL14" s="16"/>
      <c r="AM14" s="16"/>
      <c r="AN14" s="20" t="s">
        <v>1</v>
      </c>
      <c r="AO14" s="16"/>
      <c r="AP14" s="16"/>
      <c r="AQ14" s="16"/>
      <c r="AR14" s="14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S15" s="11" t="s">
        <v>4</v>
      </c>
    </row>
    <row r="16" s="1" customFormat="1" ht="12" customHeight="1">
      <c r="B16" s="15"/>
      <c r="C16" s="16"/>
      <c r="D16" s="23" t="s">
        <v>27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23</v>
      </c>
      <c r="AL16" s="16"/>
      <c r="AM16" s="16"/>
      <c r="AN16" s="20" t="s">
        <v>1</v>
      </c>
      <c r="AO16" s="16"/>
      <c r="AP16" s="16"/>
      <c r="AQ16" s="16"/>
      <c r="AR16" s="14"/>
      <c r="BS16" s="11" t="s">
        <v>4</v>
      </c>
    </row>
    <row r="17" s="1" customFormat="1" ht="18.48" customHeight="1">
      <c r="B17" s="15"/>
      <c r="C17" s="16"/>
      <c r="D17" s="16"/>
      <c r="E17" s="20" t="s">
        <v>24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25</v>
      </c>
      <c r="AL17" s="16"/>
      <c r="AM17" s="16"/>
      <c r="AN17" s="20" t="s">
        <v>1</v>
      </c>
      <c r="AO17" s="16"/>
      <c r="AP17" s="16"/>
      <c r="AQ17" s="16"/>
      <c r="AR17" s="14"/>
      <c r="BS17" s="11" t="s">
        <v>28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S18" s="11" t="s">
        <v>6</v>
      </c>
    </row>
    <row r="19" s="1" customFormat="1" ht="12" customHeight="1">
      <c r="B19" s="15"/>
      <c r="C19" s="16"/>
      <c r="D19" s="23" t="s">
        <v>29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23</v>
      </c>
      <c r="AL19" s="16"/>
      <c r="AM19" s="16"/>
      <c r="AN19" s="20" t="s">
        <v>1</v>
      </c>
      <c r="AO19" s="16"/>
      <c r="AP19" s="16"/>
      <c r="AQ19" s="16"/>
      <c r="AR19" s="14"/>
      <c r="BS19" s="11" t="s">
        <v>6</v>
      </c>
    </row>
    <row r="20" s="1" customFormat="1" ht="18.48" customHeight="1">
      <c r="B20" s="15"/>
      <c r="C20" s="16"/>
      <c r="D20" s="16"/>
      <c r="E20" s="20" t="s">
        <v>30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25</v>
      </c>
      <c r="AL20" s="16"/>
      <c r="AM20" s="16"/>
      <c r="AN20" s="20" t="s">
        <v>1</v>
      </c>
      <c r="AO20" s="16"/>
      <c r="AP20" s="16"/>
      <c r="AQ20" s="16"/>
      <c r="AR20" s="14"/>
      <c r="BS20" s="11" t="s">
        <v>28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</row>
    <row r="22" s="1" customFormat="1" ht="12" customHeight="1">
      <c r="B22" s="15"/>
      <c r="C22" s="16"/>
      <c r="D22" s="23" t="s">
        <v>31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</row>
    <row r="23" s="1" customFormat="1" ht="47.25" customHeight="1">
      <c r="B23" s="15"/>
      <c r="C23" s="16"/>
      <c r="D23" s="16"/>
      <c r="E23" s="24" t="s">
        <v>32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16"/>
      <c r="AP23" s="16"/>
      <c r="AQ23" s="16"/>
      <c r="AR23" s="14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</row>
    <row r="25" s="1" customFormat="1" ht="6.96" customHeight="1">
      <c r="B25" s="15"/>
      <c r="C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6"/>
      <c r="AQ25" s="16"/>
      <c r="AR25" s="14"/>
    </row>
    <row r="26" s="2" customFormat="1" ht="25.92" customHeight="1">
      <c r="A26" s="26"/>
      <c r="B26" s="27"/>
      <c r="C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1">
        <f>ROUND(AG94,2)</f>
        <v>337127.59999999998</v>
      </c>
      <c r="AL26" s="30"/>
      <c r="AM26" s="30"/>
      <c r="AN26" s="30"/>
      <c r="AO26" s="30"/>
      <c r="AP26" s="28"/>
      <c r="AQ26" s="28"/>
      <c r="AR26" s="32"/>
      <c r="BE26" s="26"/>
    </row>
    <row r="27" s="2" customFormat="1" ht="6.96" customHeight="1">
      <c r="A27" s="26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2"/>
      <c r="BE27" s="26"/>
    </row>
    <row r="28" s="2" customFormat="1">
      <c r="A28" s="26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34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35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36</v>
      </c>
      <c r="AL28" s="33"/>
      <c r="AM28" s="33"/>
      <c r="AN28" s="33"/>
      <c r="AO28" s="33"/>
      <c r="AP28" s="28"/>
      <c r="AQ28" s="28"/>
      <c r="AR28" s="32"/>
      <c r="BE28" s="26"/>
    </row>
    <row r="29" s="3" customFormat="1" ht="14.4" customHeight="1">
      <c r="A29" s="3"/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36">
        <v>0.20999999999999999</v>
      </c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7">
        <f>ROUND(AZ94, 2)</f>
        <v>337127.59999999998</v>
      </c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7">
        <f>ROUND(AV94, 2)</f>
        <v>70796.800000000003</v>
      </c>
      <c r="AL29" s="35"/>
      <c r="AM29" s="35"/>
      <c r="AN29" s="35"/>
      <c r="AO29" s="35"/>
      <c r="AP29" s="35"/>
      <c r="AQ29" s="35"/>
      <c r="AR29" s="38"/>
      <c r="BE29" s="3"/>
    </row>
    <row r="30" s="3" customFormat="1" ht="14.4" customHeight="1">
      <c r="A30" s="3"/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36">
        <v>0.14999999999999999</v>
      </c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7">
        <f>ROUND(BA94, 2)</f>
        <v>0</v>
      </c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7">
        <f>ROUND(AW94, 2)</f>
        <v>0</v>
      </c>
      <c r="AL30" s="35"/>
      <c r="AM30" s="35"/>
      <c r="AN30" s="35"/>
      <c r="AO30" s="35"/>
      <c r="AP30" s="35"/>
      <c r="AQ30" s="35"/>
      <c r="AR30" s="38"/>
      <c r="BE30" s="3"/>
    </row>
    <row r="31" hidden="1" s="3" customFormat="1" ht="14.4" customHeight="1">
      <c r="A31" s="3"/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36">
        <v>0.20999999999999999</v>
      </c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7">
        <f>ROUND(BB94, 2)</f>
        <v>0</v>
      </c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7">
        <v>0</v>
      </c>
      <c r="AL31" s="35"/>
      <c r="AM31" s="35"/>
      <c r="AN31" s="35"/>
      <c r="AO31" s="35"/>
      <c r="AP31" s="35"/>
      <c r="AQ31" s="35"/>
      <c r="AR31" s="38"/>
      <c r="BE31" s="3"/>
    </row>
    <row r="32" hidden="1" s="3" customFormat="1" ht="14.4" customHeight="1">
      <c r="A32" s="3"/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36">
        <v>0.14999999999999999</v>
      </c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7">
        <f>ROUND(BC94, 2)</f>
        <v>0</v>
      </c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7">
        <v>0</v>
      </c>
      <c r="AL32" s="35"/>
      <c r="AM32" s="35"/>
      <c r="AN32" s="35"/>
      <c r="AO32" s="35"/>
      <c r="AP32" s="35"/>
      <c r="AQ32" s="35"/>
      <c r="AR32" s="38"/>
      <c r="BE32" s="3"/>
    </row>
    <row r="33" hidden="1" s="3" customFormat="1" ht="14.4" customHeight="1">
      <c r="A33" s="3"/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36">
        <v>0</v>
      </c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7">
        <f>ROUND(BD94, 2)</f>
        <v>0</v>
      </c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7">
        <v>0</v>
      </c>
      <c r="AL33" s="35"/>
      <c r="AM33" s="35"/>
      <c r="AN33" s="35"/>
      <c r="AO33" s="35"/>
      <c r="AP33" s="35"/>
      <c r="AQ33" s="35"/>
      <c r="AR33" s="38"/>
      <c r="BE33" s="3"/>
    </row>
    <row r="34" s="2" customFormat="1" ht="6.96" customHeight="1">
      <c r="A34" s="26"/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2"/>
      <c r="BE34" s="26"/>
    </row>
    <row r="35" s="2" customFormat="1" ht="25.92" customHeight="1">
      <c r="A35" s="26"/>
      <c r="B35" s="27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43" t="s">
        <v>45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407924.39999999997</v>
      </c>
      <c r="AL35" s="41"/>
      <c r="AM35" s="41"/>
      <c r="AN35" s="41"/>
      <c r="AO35" s="45"/>
      <c r="AP35" s="39"/>
      <c r="AQ35" s="39"/>
      <c r="AR35" s="32"/>
      <c r="BE35" s="26"/>
    </row>
    <row r="36" s="2" customFormat="1" ht="6.96" customHeight="1">
      <c r="A36" s="26"/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2"/>
      <c r="BE36" s="26"/>
    </row>
    <row r="37" s="2" customFormat="1" ht="14.4" customHeight="1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32"/>
      <c r="BE37" s="26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26"/>
      <c r="B60" s="27"/>
      <c r="C60" s="28"/>
      <c r="D60" s="51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51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51" t="s">
        <v>48</v>
      </c>
      <c r="AI60" s="30"/>
      <c r="AJ60" s="30"/>
      <c r="AK60" s="30"/>
      <c r="AL60" s="30"/>
      <c r="AM60" s="51" t="s">
        <v>49</v>
      </c>
      <c r="AN60" s="30"/>
      <c r="AO60" s="30"/>
      <c r="AP60" s="28"/>
      <c r="AQ60" s="28"/>
      <c r="AR60" s="32"/>
      <c r="BE60" s="26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26"/>
      <c r="B64" s="27"/>
      <c r="C64" s="28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28"/>
      <c r="AQ64" s="28"/>
      <c r="AR64" s="32"/>
      <c r="BE64" s="26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26"/>
      <c r="B75" s="27"/>
      <c r="C75" s="28"/>
      <c r="D75" s="51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51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51" t="s">
        <v>48</v>
      </c>
      <c r="AI75" s="30"/>
      <c r="AJ75" s="30"/>
      <c r="AK75" s="30"/>
      <c r="AL75" s="30"/>
      <c r="AM75" s="51" t="s">
        <v>49</v>
      </c>
      <c r="AN75" s="30"/>
      <c r="AO75" s="30"/>
      <c r="AP75" s="28"/>
      <c r="AQ75" s="28"/>
      <c r="AR75" s="32"/>
      <c r="BE75" s="26"/>
    </row>
    <row r="76" s="2" customFormat="1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32"/>
      <c r="BE76" s="26"/>
    </row>
    <row r="77" s="2" customFormat="1" ht="6.96" customHeight="1">
      <c r="A77" s="26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2"/>
      <c r="BE77" s="26"/>
    </row>
    <row r="81" s="2" customFormat="1" ht="6.96" customHeight="1">
      <c r="A81" s="26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2"/>
      <c r="BE81" s="26"/>
    </row>
    <row r="82" s="2" customFormat="1" ht="24.96" customHeight="1">
      <c r="A82" s="26"/>
      <c r="B82" s="27"/>
      <c r="C82" s="17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32"/>
      <c r="BE82" s="26"/>
    </row>
    <row r="83" s="2" customFormat="1" ht="6.96" customHeight="1">
      <c r="A83" s="26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32"/>
      <c r="BE83" s="26"/>
    </row>
    <row r="84" s="4" customFormat="1" ht="12" customHeight="1">
      <c r="A84" s="4"/>
      <c r="B84" s="57"/>
      <c r="C84" s="23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2021/19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  <c r="BE84" s="4"/>
    </row>
    <row r="85" s="5" customFormat="1" ht="36.96" customHeight="1">
      <c r="A85" s="5"/>
      <c r="B85" s="60"/>
      <c r="C85" s="61" t="s">
        <v>14</v>
      </c>
      <c r="D85" s="62"/>
      <c r="E85" s="62"/>
      <c r="F85" s="62"/>
      <c r="G85" s="62"/>
      <c r="H85" s="62"/>
      <c r="I85" s="62"/>
      <c r="J85" s="62"/>
      <c r="K85" s="62"/>
      <c r="L85" s="63" t="str">
        <f>K6</f>
        <v>Chotěboř-oprava Vk3</v>
      </c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4"/>
      <c r="BE85" s="5"/>
    </row>
    <row r="86" s="2" customFormat="1" ht="6.96" customHeight="1">
      <c r="A86" s="26"/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32"/>
      <c r="BE86" s="26"/>
    </row>
    <row r="87" s="2" customFormat="1" ht="12" customHeight="1">
      <c r="A87" s="26"/>
      <c r="B87" s="27"/>
      <c r="C87" s="23" t="s">
        <v>18</v>
      </c>
      <c r="D87" s="28"/>
      <c r="E87" s="28"/>
      <c r="F87" s="28"/>
      <c r="G87" s="28"/>
      <c r="H87" s="28"/>
      <c r="I87" s="28"/>
      <c r="J87" s="28"/>
      <c r="K87" s="28"/>
      <c r="L87" s="65" t="str">
        <f>IF(K8="","",K8)</f>
        <v>Chotěboř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20</v>
      </c>
      <c r="AJ87" s="28"/>
      <c r="AK87" s="28"/>
      <c r="AL87" s="28"/>
      <c r="AM87" s="66" t="str">
        <f>IF(AN8= "","",AN8)</f>
        <v>8. 6. 2021</v>
      </c>
      <c r="AN87" s="66"/>
      <c r="AO87" s="28"/>
      <c r="AP87" s="28"/>
      <c r="AQ87" s="28"/>
      <c r="AR87" s="32"/>
      <c r="BE87" s="26"/>
    </row>
    <row r="88" s="2" customFormat="1" ht="6.96" customHeight="1">
      <c r="A88" s="26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32"/>
      <c r="BE88" s="26"/>
    </row>
    <row r="89" s="2" customFormat="1" ht="15.15" customHeight="1">
      <c r="A89" s="26"/>
      <c r="B89" s="27"/>
      <c r="C89" s="23" t="s">
        <v>22</v>
      </c>
      <c r="D89" s="28"/>
      <c r="E89" s="28"/>
      <c r="F89" s="28"/>
      <c r="G89" s="28"/>
      <c r="H89" s="28"/>
      <c r="I89" s="28"/>
      <c r="J89" s="28"/>
      <c r="K89" s="28"/>
      <c r="L89" s="58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27</v>
      </c>
      <c r="AJ89" s="28"/>
      <c r="AK89" s="28"/>
      <c r="AL89" s="28"/>
      <c r="AM89" s="67" t="str">
        <f>IF(E17="","",E17)</f>
        <v xml:space="preserve"> </v>
      </c>
      <c r="AN89" s="58"/>
      <c r="AO89" s="58"/>
      <c r="AP89" s="58"/>
      <c r="AQ89" s="28"/>
      <c r="AR89" s="32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26"/>
    </row>
    <row r="90" s="2" customFormat="1" ht="15.15" customHeight="1">
      <c r="A90" s="26"/>
      <c r="B90" s="27"/>
      <c r="C90" s="23" t="s">
        <v>26</v>
      </c>
      <c r="D90" s="28"/>
      <c r="E90" s="28"/>
      <c r="F90" s="28"/>
      <c r="G90" s="28"/>
      <c r="H90" s="28"/>
      <c r="I90" s="28"/>
      <c r="J90" s="28"/>
      <c r="K90" s="28"/>
      <c r="L90" s="58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29</v>
      </c>
      <c r="AJ90" s="28"/>
      <c r="AK90" s="28"/>
      <c r="AL90" s="28"/>
      <c r="AM90" s="67" t="str">
        <f>IF(E20="","",E20)</f>
        <v>Bc. Roman Komzák</v>
      </c>
      <c r="AN90" s="58"/>
      <c r="AO90" s="58"/>
      <c r="AP90" s="58"/>
      <c r="AQ90" s="28"/>
      <c r="AR90" s="32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26"/>
    </row>
    <row r="91" s="2" customFormat="1" ht="10.8" customHeight="1">
      <c r="A91" s="26"/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32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26"/>
    </row>
    <row r="92" s="2" customFormat="1" ht="29.28" customHeight="1">
      <c r="A92" s="26"/>
      <c r="B92" s="27"/>
      <c r="C92" s="80" t="s">
        <v>54</v>
      </c>
      <c r="D92" s="81"/>
      <c r="E92" s="81"/>
      <c r="F92" s="81"/>
      <c r="G92" s="81"/>
      <c r="H92" s="82"/>
      <c r="I92" s="83" t="s">
        <v>55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56</v>
      </c>
      <c r="AH92" s="81"/>
      <c r="AI92" s="81"/>
      <c r="AJ92" s="81"/>
      <c r="AK92" s="81"/>
      <c r="AL92" s="81"/>
      <c r="AM92" s="81"/>
      <c r="AN92" s="83" t="s">
        <v>57</v>
      </c>
      <c r="AO92" s="81"/>
      <c r="AP92" s="85"/>
      <c r="AQ92" s="86" t="s">
        <v>58</v>
      </c>
      <c r="AR92" s="32"/>
      <c r="AS92" s="87" t="s">
        <v>59</v>
      </c>
      <c r="AT92" s="88" t="s">
        <v>60</v>
      </c>
      <c r="AU92" s="88" t="s">
        <v>61</v>
      </c>
      <c r="AV92" s="88" t="s">
        <v>62</v>
      </c>
      <c r="AW92" s="88" t="s">
        <v>63</v>
      </c>
      <c r="AX92" s="88" t="s">
        <v>64</v>
      </c>
      <c r="AY92" s="88" t="s">
        <v>65</v>
      </c>
      <c r="AZ92" s="88" t="s">
        <v>66</v>
      </c>
      <c r="BA92" s="88" t="s">
        <v>67</v>
      </c>
      <c r="BB92" s="88" t="s">
        <v>68</v>
      </c>
      <c r="BC92" s="88" t="s">
        <v>69</v>
      </c>
      <c r="BD92" s="89" t="s">
        <v>70</v>
      </c>
      <c r="BE92" s="26"/>
    </row>
    <row r="93" s="2" customFormat="1" ht="10.8" customHeight="1">
      <c r="A93" s="26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32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26"/>
    </row>
    <row r="94" s="6" customFormat="1" ht="32.4" customHeight="1">
      <c r="A94" s="6"/>
      <c r="B94" s="93"/>
      <c r="C94" s="94" t="s">
        <v>71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ROUND(SUM(AG95:AG96),2)</f>
        <v>337127.59999999998</v>
      </c>
      <c r="AH94" s="96"/>
      <c r="AI94" s="96"/>
      <c r="AJ94" s="96"/>
      <c r="AK94" s="96"/>
      <c r="AL94" s="96"/>
      <c r="AM94" s="96"/>
      <c r="AN94" s="97">
        <f>SUM(AG94,AT94)</f>
        <v>407924.39999999997</v>
      </c>
      <c r="AO94" s="97"/>
      <c r="AP94" s="97"/>
      <c r="AQ94" s="98" t="s">
        <v>1</v>
      </c>
      <c r="AR94" s="99"/>
      <c r="AS94" s="100">
        <f>ROUND(SUM(AS95:AS96),2)</f>
        <v>0</v>
      </c>
      <c r="AT94" s="101">
        <f>ROUND(SUM(AV94:AW94),2)</f>
        <v>70796.800000000003</v>
      </c>
      <c r="AU94" s="102">
        <f>ROUND(SUM(AU95:AU96),5)</f>
        <v>55.805</v>
      </c>
      <c r="AV94" s="101">
        <f>ROUND(AZ94*L29,2)</f>
        <v>70796.800000000003</v>
      </c>
      <c r="AW94" s="101">
        <f>ROUND(BA94*L30,2)</f>
        <v>0</v>
      </c>
      <c r="AX94" s="101">
        <f>ROUND(BB94*L29,2)</f>
        <v>0</v>
      </c>
      <c r="AY94" s="101">
        <f>ROUND(BC94*L30,2)</f>
        <v>0</v>
      </c>
      <c r="AZ94" s="101">
        <f>ROUND(SUM(AZ95:AZ96),2)</f>
        <v>337127.59999999998</v>
      </c>
      <c r="BA94" s="101">
        <f>ROUND(SUM(BA95:BA96),2)</f>
        <v>0</v>
      </c>
      <c r="BB94" s="101">
        <f>ROUND(SUM(BB95:BB96),2)</f>
        <v>0</v>
      </c>
      <c r="BC94" s="101">
        <f>ROUND(SUM(BC95:BC96),2)</f>
        <v>0</v>
      </c>
      <c r="BD94" s="103">
        <f>ROUND(SUM(BD95:BD96),2)</f>
        <v>0</v>
      </c>
      <c r="BE94" s="6"/>
      <c r="BS94" s="104" t="s">
        <v>72</v>
      </c>
      <c r="BT94" s="104" t="s">
        <v>73</v>
      </c>
      <c r="BU94" s="105" t="s">
        <v>74</v>
      </c>
      <c r="BV94" s="104" t="s">
        <v>75</v>
      </c>
      <c r="BW94" s="104" t="s">
        <v>5</v>
      </c>
      <c r="BX94" s="104" t="s">
        <v>76</v>
      </c>
      <c r="CL94" s="104" t="s">
        <v>1</v>
      </c>
    </row>
    <row r="95" s="7" customFormat="1" ht="16.5" customHeight="1">
      <c r="A95" s="106" t="s">
        <v>77</v>
      </c>
      <c r="B95" s="107"/>
      <c r="C95" s="108"/>
      <c r="D95" s="109" t="s">
        <v>78</v>
      </c>
      <c r="E95" s="109"/>
      <c r="F95" s="109"/>
      <c r="G95" s="109"/>
      <c r="H95" s="109"/>
      <c r="I95" s="110"/>
      <c r="J95" s="109" t="s">
        <v>79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11">
        <f>'01 - Vk3 - UOŽI'!J30</f>
        <v>315260.59999999998</v>
      </c>
      <c r="AH95" s="110"/>
      <c r="AI95" s="110"/>
      <c r="AJ95" s="110"/>
      <c r="AK95" s="110"/>
      <c r="AL95" s="110"/>
      <c r="AM95" s="110"/>
      <c r="AN95" s="111">
        <f>SUM(AG95,AT95)</f>
        <v>381465.32999999996</v>
      </c>
      <c r="AO95" s="110"/>
      <c r="AP95" s="110"/>
      <c r="AQ95" s="112" t="s">
        <v>80</v>
      </c>
      <c r="AR95" s="113"/>
      <c r="AS95" s="114">
        <v>0</v>
      </c>
      <c r="AT95" s="115">
        <f>ROUND(SUM(AV95:AW95),2)</f>
        <v>66204.729999999996</v>
      </c>
      <c r="AU95" s="116">
        <f>'01 - Vk3 - UOŽI'!P116</f>
        <v>0</v>
      </c>
      <c r="AV95" s="115">
        <f>'01 - Vk3 - UOŽI'!J33</f>
        <v>66204.729999999996</v>
      </c>
      <c r="AW95" s="115">
        <f>'01 - Vk3 - UOŽI'!J34</f>
        <v>0</v>
      </c>
      <c r="AX95" s="115">
        <f>'01 - Vk3 - UOŽI'!J35</f>
        <v>0</v>
      </c>
      <c r="AY95" s="115">
        <f>'01 - Vk3 - UOŽI'!J36</f>
        <v>0</v>
      </c>
      <c r="AZ95" s="115">
        <f>'01 - Vk3 - UOŽI'!F33</f>
        <v>315260.59999999998</v>
      </c>
      <c r="BA95" s="115">
        <f>'01 - Vk3 - UOŽI'!F34</f>
        <v>0</v>
      </c>
      <c r="BB95" s="115">
        <f>'01 - Vk3 - UOŽI'!F35</f>
        <v>0</v>
      </c>
      <c r="BC95" s="115">
        <f>'01 - Vk3 - UOŽI'!F36</f>
        <v>0</v>
      </c>
      <c r="BD95" s="117">
        <f>'01 - Vk3 - UOŽI'!F37</f>
        <v>0</v>
      </c>
      <c r="BE95" s="7"/>
      <c r="BT95" s="118" t="s">
        <v>81</v>
      </c>
      <c r="BV95" s="118" t="s">
        <v>75</v>
      </c>
      <c r="BW95" s="118" t="s">
        <v>82</v>
      </c>
      <c r="BX95" s="118" t="s">
        <v>5</v>
      </c>
      <c r="CL95" s="118" t="s">
        <v>1</v>
      </c>
      <c r="CM95" s="118" t="s">
        <v>83</v>
      </c>
    </row>
    <row r="96" s="7" customFormat="1" ht="16.5" customHeight="1">
      <c r="A96" s="106" t="s">
        <v>77</v>
      </c>
      <c r="B96" s="107"/>
      <c r="C96" s="108"/>
      <c r="D96" s="109" t="s">
        <v>84</v>
      </c>
      <c r="E96" s="109"/>
      <c r="F96" s="109"/>
      <c r="G96" s="109"/>
      <c r="H96" s="109"/>
      <c r="I96" s="110"/>
      <c r="J96" s="109" t="s">
        <v>85</v>
      </c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1">
        <f>'02 - Vk3 - URS'!J30</f>
        <v>21867</v>
      </c>
      <c r="AH96" s="110"/>
      <c r="AI96" s="110"/>
      <c r="AJ96" s="110"/>
      <c r="AK96" s="110"/>
      <c r="AL96" s="110"/>
      <c r="AM96" s="110"/>
      <c r="AN96" s="111">
        <f>SUM(AG96,AT96)</f>
        <v>26459.07</v>
      </c>
      <c r="AO96" s="110"/>
      <c r="AP96" s="110"/>
      <c r="AQ96" s="112" t="s">
        <v>80</v>
      </c>
      <c r="AR96" s="113"/>
      <c r="AS96" s="119">
        <v>0</v>
      </c>
      <c r="AT96" s="120">
        <f>ROUND(SUM(AV96:AW96),2)</f>
        <v>4592.0699999999997</v>
      </c>
      <c r="AU96" s="121">
        <f>'02 - Vk3 - URS'!P116</f>
        <v>55.805</v>
      </c>
      <c r="AV96" s="120">
        <f>'02 - Vk3 - URS'!J33</f>
        <v>4592.0699999999997</v>
      </c>
      <c r="AW96" s="120">
        <f>'02 - Vk3 - URS'!J34</f>
        <v>0</v>
      </c>
      <c r="AX96" s="120">
        <f>'02 - Vk3 - URS'!J35</f>
        <v>0</v>
      </c>
      <c r="AY96" s="120">
        <f>'02 - Vk3 - URS'!J36</f>
        <v>0</v>
      </c>
      <c r="AZ96" s="120">
        <f>'02 - Vk3 - URS'!F33</f>
        <v>21867</v>
      </c>
      <c r="BA96" s="120">
        <f>'02 - Vk3 - URS'!F34</f>
        <v>0</v>
      </c>
      <c r="BB96" s="120">
        <f>'02 - Vk3 - URS'!F35</f>
        <v>0</v>
      </c>
      <c r="BC96" s="120">
        <f>'02 - Vk3 - URS'!F36</f>
        <v>0</v>
      </c>
      <c r="BD96" s="122">
        <f>'02 - Vk3 - URS'!F37</f>
        <v>0</v>
      </c>
      <c r="BE96" s="7"/>
      <c r="BT96" s="118" t="s">
        <v>81</v>
      </c>
      <c r="BV96" s="118" t="s">
        <v>75</v>
      </c>
      <c r="BW96" s="118" t="s">
        <v>86</v>
      </c>
      <c r="BX96" s="118" t="s">
        <v>5</v>
      </c>
      <c r="CL96" s="118" t="s">
        <v>1</v>
      </c>
      <c r="CM96" s="118" t="s">
        <v>83</v>
      </c>
    </row>
    <row r="97" s="2" customFormat="1" ht="30" customHeight="1">
      <c r="A97" s="26"/>
      <c r="B97" s="27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32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="2" customFormat="1" ht="6.96" customHeight="1">
      <c r="A98" s="26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2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sheetProtection sheet="1" formatColumns="0" formatRows="0" objects="1" scenarios="1" spinCount="100000" saltValue="Dz8gNlVUeVDOY+8QrAv5u+Dj2ltHhGmBwMvZUqz2wJh69MX4GZDSJLt6Qlkq3pn5fqNYKX7DxZKscMVqKeD5ew==" hashValue="J+D0kegKF8SQDVn7wQMaGGbx+xM1mA2vnnxchQ1kwjcSyI+skdQN1Qh79B1xA/HW/Xjq/uDTAslmD401sHx8yg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k3 - UOŽI'!C2" display="/"/>
    <hyperlink ref="A96" location="'02 - Vk3 - UR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6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4"/>
      <c r="AT3" s="11" t="s">
        <v>83</v>
      </c>
    </row>
    <row r="4" s="1" customFormat="1" ht="24.96" customHeight="1">
      <c r="B4" s="14"/>
      <c r="D4" s="125" t="s">
        <v>87</v>
      </c>
      <c r="L4" s="14"/>
      <c r="M4" s="126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27" t="s">
        <v>14</v>
      </c>
      <c r="L6" s="14"/>
    </row>
    <row r="7" s="1" customFormat="1" ht="16.5" customHeight="1">
      <c r="B7" s="14"/>
      <c r="E7" s="128" t="str">
        <f>'Rekapitulace stavby'!K6</f>
        <v>Chotěboř-oprava Vk3</v>
      </c>
      <c r="F7" s="127"/>
      <c r="G7" s="127"/>
      <c r="H7" s="127"/>
      <c r="L7" s="14"/>
    </row>
    <row r="8" s="2" customFormat="1" ht="12" customHeight="1">
      <c r="A8" s="26"/>
      <c r="B8" s="32"/>
      <c r="C8" s="26"/>
      <c r="D8" s="127" t="s">
        <v>88</v>
      </c>
      <c r="E8" s="26"/>
      <c r="F8" s="26"/>
      <c r="G8" s="26"/>
      <c r="H8" s="26"/>
      <c r="I8" s="26"/>
      <c r="J8" s="26"/>
      <c r="K8" s="26"/>
      <c r="L8" s="50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="2" customFormat="1" ht="16.5" customHeight="1">
      <c r="A9" s="26"/>
      <c r="B9" s="32"/>
      <c r="C9" s="26"/>
      <c r="D9" s="26"/>
      <c r="E9" s="129" t="s">
        <v>89</v>
      </c>
      <c r="F9" s="26"/>
      <c r="G9" s="26"/>
      <c r="H9" s="26"/>
      <c r="I9" s="26"/>
      <c r="J9" s="26"/>
      <c r="K9" s="26"/>
      <c r="L9" s="50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="2" customFormat="1">
      <c r="A10" s="26"/>
      <c r="B10" s="32"/>
      <c r="C10" s="26"/>
      <c r="D10" s="26"/>
      <c r="E10" s="26"/>
      <c r="F10" s="26"/>
      <c r="G10" s="26"/>
      <c r="H10" s="26"/>
      <c r="I10" s="26"/>
      <c r="J10" s="26"/>
      <c r="K10" s="26"/>
      <c r="L10" s="50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="2" customFormat="1" ht="12" customHeight="1">
      <c r="A11" s="26"/>
      <c r="B11" s="32"/>
      <c r="C11" s="26"/>
      <c r="D11" s="127" t="s">
        <v>16</v>
      </c>
      <c r="E11" s="26"/>
      <c r="F11" s="130" t="s">
        <v>1</v>
      </c>
      <c r="G11" s="26"/>
      <c r="H11" s="26"/>
      <c r="I11" s="127" t="s">
        <v>17</v>
      </c>
      <c r="J11" s="130" t="s">
        <v>1</v>
      </c>
      <c r="K11" s="26"/>
      <c r="L11" s="50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="2" customFormat="1" ht="12" customHeight="1">
      <c r="A12" s="26"/>
      <c r="B12" s="32"/>
      <c r="C12" s="26"/>
      <c r="D12" s="127" t="s">
        <v>18</v>
      </c>
      <c r="E12" s="26"/>
      <c r="F12" s="130" t="s">
        <v>19</v>
      </c>
      <c r="G12" s="26"/>
      <c r="H12" s="26"/>
      <c r="I12" s="127" t="s">
        <v>20</v>
      </c>
      <c r="J12" s="131" t="str">
        <f>'Rekapitulace stavby'!AN8</f>
        <v>8. 6. 2021</v>
      </c>
      <c r="K12" s="26"/>
      <c r="L12" s="50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="2" customFormat="1" ht="10.8" customHeight="1">
      <c r="A13" s="26"/>
      <c r="B13" s="32"/>
      <c r="C13" s="26"/>
      <c r="D13" s="26"/>
      <c r="E13" s="26"/>
      <c r="F13" s="26"/>
      <c r="G13" s="26"/>
      <c r="H13" s="26"/>
      <c r="I13" s="26"/>
      <c r="J13" s="26"/>
      <c r="K13" s="26"/>
      <c r="L13" s="50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="2" customFormat="1" ht="12" customHeight="1">
      <c r="A14" s="26"/>
      <c r="B14" s="32"/>
      <c r="C14" s="26"/>
      <c r="D14" s="127" t="s">
        <v>22</v>
      </c>
      <c r="E14" s="26"/>
      <c r="F14" s="26"/>
      <c r="G14" s="26"/>
      <c r="H14" s="26"/>
      <c r="I14" s="127" t="s">
        <v>23</v>
      </c>
      <c r="J14" s="130" t="str">
        <f>IF('Rekapitulace stavby'!AN10="","",'Rekapitulace stavby'!AN10)</f>
        <v/>
      </c>
      <c r="K14" s="26"/>
      <c r="L14" s="50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="2" customFormat="1" ht="18" customHeight="1">
      <c r="A15" s="26"/>
      <c r="B15" s="32"/>
      <c r="C15" s="26"/>
      <c r="D15" s="26"/>
      <c r="E15" s="130" t="str">
        <f>IF('Rekapitulace stavby'!E11="","",'Rekapitulace stavby'!E11)</f>
        <v xml:space="preserve"> </v>
      </c>
      <c r="F15" s="26"/>
      <c r="G15" s="26"/>
      <c r="H15" s="26"/>
      <c r="I15" s="127" t="s">
        <v>25</v>
      </c>
      <c r="J15" s="130" t="str">
        <f>IF('Rekapitulace stavby'!AN11="","",'Rekapitulace stavby'!AN11)</f>
        <v/>
      </c>
      <c r="K15" s="26"/>
      <c r="L15" s="50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="2" customFormat="1" ht="6.96" customHeight="1">
      <c r="A16" s="26"/>
      <c r="B16" s="32"/>
      <c r="C16" s="26"/>
      <c r="D16" s="26"/>
      <c r="E16" s="26"/>
      <c r="F16" s="26"/>
      <c r="G16" s="26"/>
      <c r="H16" s="26"/>
      <c r="I16" s="26"/>
      <c r="J16" s="26"/>
      <c r="K16" s="26"/>
      <c r="L16" s="50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="2" customFormat="1" ht="12" customHeight="1">
      <c r="A17" s="26"/>
      <c r="B17" s="32"/>
      <c r="C17" s="26"/>
      <c r="D17" s="127" t="s">
        <v>26</v>
      </c>
      <c r="E17" s="26"/>
      <c r="F17" s="26"/>
      <c r="G17" s="26"/>
      <c r="H17" s="26"/>
      <c r="I17" s="127" t="s">
        <v>23</v>
      </c>
      <c r="J17" s="130" t="s">
        <v>1</v>
      </c>
      <c r="K17" s="26"/>
      <c r="L17" s="50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="2" customFormat="1" ht="18" customHeight="1">
      <c r="A18" s="26"/>
      <c r="B18" s="32"/>
      <c r="C18" s="26"/>
      <c r="D18" s="26"/>
      <c r="E18" s="130" t="s">
        <v>24</v>
      </c>
      <c r="F18" s="26"/>
      <c r="G18" s="26"/>
      <c r="H18" s="26"/>
      <c r="I18" s="127" t="s">
        <v>25</v>
      </c>
      <c r="J18" s="130" t="s">
        <v>1</v>
      </c>
      <c r="K18" s="26"/>
      <c r="L18" s="50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="2" customFormat="1" ht="6.96" customHeight="1">
      <c r="A19" s="26"/>
      <c r="B19" s="32"/>
      <c r="C19" s="26"/>
      <c r="D19" s="26"/>
      <c r="E19" s="26"/>
      <c r="F19" s="26"/>
      <c r="G19" s="26"/>
      <c r="H19" s="26"/>
      <c r="I19" s="26"/>
      <c r="J19" s="26"/>
      <c r="K19" s="26"/>
      <c r="L19" s="50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="2" customFormat="1" ht="12" customHeight="1">
      <c r="A20" s="26"/>
      <c r="B20" s="32"/>
      <c r="C20" s="26"/>
      <c r="D20" s="127" t="s">
        <v>27</v>
      </c>
      <c r="E20" s="26"/>
      <c r="F20" s="26"/>
      <c r="G20" s="26"/>
      <c r="H20" s="26"/>
      <c r="I20" s="127" t="s">
        <v>23</v>
      </c>
      <c r="J20" s="130" t="s">
        <v>1</v>
      </c>
      <c r="K20" s="26"/>
      <c r="L20" s="50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="2" customFormat="1" ht="18" customHeight="1">
      <c r="A21" s="26"/>
      <c r="B21" s="32"/>
      <c r="C21" s="26"/>
      <c r="D21" s="26"/>
      <c r="E21" s="130" t="s">
        <v>24</v>
      </c>
      <c r="F21" s="26"/>
      <c r="G21" s="26"/>
      <c r="H21" s="26"/>
      <c r="I21" s="127" t="s">
        <v>25</v>
      </c>
      <c r="J21" s="130" t="s">
        <v>1</v>
      </c>
      <c r="K21" s="26"/>
      <c r="L21" s="50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="2" customFormat="1" ht="6.96" customHeight="1">
      <c r="A22" s="26"/>
      <c r="B22" s="32"/>
      <c r="C22" s="26"/>
      <c r="D22" s="26"/>
      <c r="E22" s="26"/>
      <c r="F22" s="26"/>
      <c r="G22" s="26"/>
      <c r="H22" s="26"/>
      <c r="I22" s="26"/>
      <c r="J22" s="26"/>
      <c r="K22" s="26"/>
      <c r="L22" s="50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="2" customFormat="1" ht="12" customHeight="1">
      <c r="A23" s="26"/>
      <c r="B23" s="32"/>
      <c r="C23" s="26"/>
      <c r="D23" s="127" t="s">
        <v>29</v>
      </c>
      <c r="E23" s="26"/>
      <c r="F23" s="26"/>
      <c r="G23" s="26"/>
      <c r="H23" s="26"/>
      <c r="I23" s="127" t="s">
        <v>23</v>
      </c>
      <c r="J23" s="130" t="s">
        <v>1</v>
      </c>
      <c r="K23" s="26"/>
      <c r="L23" s="50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="2" customFormat="1" ht="18" customHeight="1">
      <c r="A24" s="26"/>
      <c r="B24" s="32"/>
      <c r="C24" s="26"/>
      <c r="D24" s="26"/>
      <c r="E24" s="130" t="s">
        <v>30</v>
      </c>
      <c r="F24" s="26"/>
      <c r="G24" s="26"/>
      <c r="H24" s="26"/>
      <c r="I24" s="127" t="s">
        <v>25</v>
      </c>
      <c r="J24" s="130" t="s">
        <v>1</v>
      </c>
      <c r="K24" s="26"/>
      <c r="L24" s="50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="2" customFormat="1" ht="6.96" customHeight="1">
      <c r="A25" s="26"/>
      <c r="B25" s="32"/>
      <c r="C25" s="26"/>
      <c r="D25" s="26"/>
      <c r="E25" s="26"/>
      <c r="F25" s="26"/>
      <c r="G25" s="26"/>
      <c r="H25" s="26"/>
      <c r="I25" s="26"/>
      <c r="J25" s="26"/>
      <c r="K25" s="26"/>
      <c r="L25" s="50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="2" customFormat="1" ht="12" customHeight="1">
      <c r="A26" s="26"/>
      <c r="B26" s="32"/>
      <c r="C26" s="26"/>
      <c r="D26" s="127" t="s">
        <v>31</v>
      </c>
      <c r="E26" s="26"/>
      <c r="F26" s="26"/>
      <c r="G26" s="26"/>
      <c r="H26" s="26"/>
      <c r="I26" s="26"/>
      <c r="J26" s="26"/>
      <c r="K26" s="26"/>
      <c r="L26" s="50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="8" customFormat="1" ht="71.25" customHeight="1">
      <c r="A27" s="132"/>
      <c r="B27" s="133"/>
      <c r="C27" s="132"/>
      <c r="D27" s="132"/>
      <c r="E27" s="134" t="s">
        <v>32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26"/>
      <c r="B28" s="32"/>
      <c r="C28" s="26"/>
      <c r="D28" s="26"/>
      <c r="E28" s="26"/>
      <c r="F28" s="26"/>
      <c r="G28" s="26"/>
      <c r="H28" s="26"/>
      <c r="I28" s="26"/>
      <c r="J28" s="26"/>
      <c r="K28" s="26"/>
      <c r="L28" s="50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="2" customFormat="1" ht="6.96" customHeight="1">
      <c r="A29" s="26"/>
      <c r="B29" s="32"/>
      <c r="C29" s="26"/>
      <c r="D29" s="136"/>
      <c r="E29" s="136"/>
      <c r="F29" s="136"/>
      <c r="G29" s="136"/>
      <c r="H29" s="136"/>
      <c r="I29" s="136"/>
      <c r="J29" s="136"/>
      <c r="K29" s="136"/>
      <c r="L29" s="50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="2" customFormat="1" ht="25.44" customHeight="1">
      <c r="A30" s="26"/>
      <c r="B30" s="32"/>
      <c r="C30" s="26"/>
      <c r="D30" s="137" t="s">
        <v>33</v>
      </c>
      <c r="E30" s="26"/>
      <c r="F30" s="26"/>
      <c r="G30" s="26"/>
      <c r="H30" s="26"/>
      <c r="I30" s="26"/>
      <c r="J30" s="138">
        <f>ROUND(J116, 2)</f>
        <v>315260.59999999998</v>
      </c>
      <c r="K30" s="26"/>
      <c r="L30" s="50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="2" customFormat="1" ht="6.96" customHeight="1">
      <c r="A31" s="26"/>
      <c r="B31" s="32"/>
      <c r="C31" s="26"/>
      <c r="D31" s="136"/>
      <c r="E31" s="136"/>
      <c r="F31" s="136"/>
      <c r="G31" s="136"/>
      <c r="H31" s="136"/>
      <c r="I31" s="136"/>
      <c r="J31" s="136"/>
      <c r="K31" s="136"/>
      <c r="L31" s="50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="2" customFormat="1" ht="14.4" customHeight="1">
      <c r="A32" s="26"/>
      <c r="B32" s="32"/>
      <c r="C32" s="26"/>
      <c r="D32" s="26"/>
      <c r="E32" s="26"/>
      <c r="F32" s="139" t="s">
        <v>35</v>
      </c>
      <c r="G32" s="26"/>
      <c r="H32" s="26"/>
      <c r="I32" s="139" t="s">
        <v>34</v>
      </c>
      <c r="J32" s="139" t="s">
        <v>36</v>
      </c>
      <c r="K32" s="26"/>
      <c r="L32" s="50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="2" customFormat="1" ht="14.4" customHeight="1">
      <c r="A33" s="26"/>
      <c r="B33" s="32"/>
      <c r="C33" s="26"/>
      <c r="D33" s="140" t="s">
        <v>37</v>
      </c>
      <c r="E33" s="127" t="s">
        <v>38</v>
      </c>
      <c r="F33" s="141">
        <f>ROUND((SUM(BE116:BE148)),  2)</f>
        <v>315260.59999999998</v>
      </c>
      <c r="G33" s="26"/>
      <c r="H33" s="26"/>
      <c r="I33" s="142">
        <v>0.20999999999999999</v>
      </c>
      <c r="J33" s="141">
        <f>ROUND(((SUM(BE116:BE148))*I33),  2)</f>
        <v>66204.729999999996</v>
      </c>
      <c r="K33" s="26"/>
      <c r="L33" s="50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="2" customFormat="1" ht="14.4" customHeight="1">
      <c r="A34" s="26"/>
      <c r="B34" s="32"/>
      <c r="C34" s="26"/>
      <c r="D34" s="26"/>
      <c r="E34" s="127" t="s">
        <v>39</v>
      </c>
      <c r="F34" s="141">
        <f>ROUND((SUM(BF116:BF148)),  2)</f>
        <v>0</v>
      </c>
      <c r="G34" s="26"/>
      <c r="H34" s="26"/>
      <c r="I34" s="142">
        <v>0.14999999999999999</v>
      </c>
      <c r="J34" s="141">
        <f>ROUND(((SUM(BF116:BF148))*I34),  2)</f>
        <v>0</v>
      </c>
      <c r="K34" s="26"/>
      <c r="L34" s="50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hidden="1" s="2" customFormat="1" ht="14.4" customHeight="1">
      <c r="A35" s="26"/>
      <c r="B35" s="32"/>
      <c r="C35" s="26"/>
      <c r="D35" s="26"/>
      <c r="E35" s="127" t="s">
        <v>40</v>
      </c>
      <c r="F35" s="141">
        <f>ROUND((SUM(BG116:BG148)),  2)</f>
        <v>0</v>
      </c>
      <c r="G35" s="26"/>
      <c r="H35" s="26"/>
      <c r="I35" s="142">
        <v>0.20999999999999999</v>
      </c>
      <c r="J35" s="141">
        <f>0</f>
        <v>0</v>
      </c>
      <c r="K35" s="26"/>
      <c r="L35" s="50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hidden="1" s="2" customFormat="1" ht="14.4" customHeight="1">
      <c r="A36" s="26"/>
      <c r="B36" s="32"/>
      <c r="C36" s="26"/>
      <c r="D36" s="26"/>
      <c r="E36" s="127" t="s">
        <v>41</v>
      </c>
      <c r="F36" s="141">
        <f>ROUND((SUM(BH116:BH148)),  2)</f>
        <v>0</v>
      </c>
      <c r="G36" s="26"/>
      <c r="H36" s="26"/>
      <c r="I36" s="142">
        <v>0.14999999999999999</v>
      </c>
      <c r="J36" s="141">
        <f>0</f>
        <v>0</v>
      </c>
      <c r="K36" s="26"/>
      <c r="L36" s="50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hidden="1" s="2" customFormat="1" ht="14.4" customHeight="1">
      <c r="A37" s="26"/>
      <c r="B37" s="32"/>
      <c r="C37" s="26"/>
      <c r="D37" s="26"/>
      <c r="E37" s="127" t="s">
        <v>42</v>
      </c>
      <c r="F37" s="141">
        <f>ROUND((SUM(BI116:BI148)),  2)</f>
        <v>0</v>
      </c>
      <c r="G37" s="26"/>
      <c r="H37" s="26"/>
      <c r="I37" s="142">
        <v>0</v>
      </c>
      <c r="J37" s="141">
        <f>0</f>
        <v>0</v>
      </c>
      <c r="K37" s="26"/>
      <c r="L37" s="50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="2" customFormat="1" ht="6.96" customHeight="1">
      <c r="A38" s="26"/>
      <c r="B38" s="32"/>
      <c r="C38" s="26"/>
      <c r="D38" s="26"/>
      <c r="E38" s="26"/>
      <c r="F38" s="26"/>
      <c r="G38" s="26"/>
      <c r="H38" s="26"/>
      <c r="I38" s="26"/>
      <c r="J38" s="26"/>
      <c r="K38" s="26"/>
      <c r="L38" s="50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="2" customFormat="1" ht="25.44" customHeight="1">
      <c r="A39" s="26"/>
      <c r="B39" s="32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381465.32999999996</v>
      </c>
      <c r="K39" s="149"/>
      <c r="L39" s="50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="2" customFormat="1" ht="14.4" customHeight="1">
      <c r="A40" s="26"/>
      <c r="B40" s="32"/>
      <c r="C40" s="26"/>
      <c r="D40" s="26"/>
      <c r="E40" s="26"/>
      <c r="F40" s="26"/>
      <c r="G40" s="26"/>
      <c r="H40" s="26"/>
      <c r="I40" s="26"/>
      <c r="J40" s="26"/>
      <c r="K40" s="26"/>
      <c r="L40" s="50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50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26"/>
      <c r="B61" s="32"/>
      <c r="C61" s="26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50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26"/>
      <c r="B65" s="32"/>
      <c r="C65" s="26"/>
      <c r="D65" s="150" t="s">
        <v>50</v>
      </c>
      <c r="E65" s="156"/>
      <c r="F65" s="156"/>
      <c r="G65" s="150" t="s">
        <v>51</v>
      </c>
      <c r="H65" s="156"/>
      <c r="I65" s="156"/>
      <c r="J65" s="156"/>
      <c r="K65" s="156"/>
      <c r="L65" s="50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26"/>
      <c r="B76" s="32"/>
      <c r="C76" s="26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50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="2" customFormat="1" ht="14.4" customHeight="1">
      <c r="A77" s="2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0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="2" customFormat="1" ht="6.96" customHeight="1">
      <c r="A81" s="2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0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="2" customFormat="1" ht="24.96" customHeight="1">
      <c r="A82" s="26"/>
      <c r="B82" s="27"/>
      <c r="C82" s="17" t="s">
        <v>90</v>
      </c>
      <c r="D82" s="28"/>
      <c r="E82" s="28"/>
      <c r="F82" s="28"/>
      <c r="G82" s="28"/>
      <c r="H82" s="28"/>
      <c r="I82" s="28"/>
      <c r="J82" s="28"/>
      <c r="K82" s="28"/>
      <c r="L82" s="50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="2" customFormat="1" ht="6.96" customHeight="1">
      <c r="A83" s="26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50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="2" customFormat="1" ht="12" customHeight="1">
      <c r="A84" s="26"/>
      <c r="B84" s="27"/>
      <c r="C84" s="23" t="s">
        <v>14</v>
      </c>
      <c r="D84" s="28"/>
      <c r="E84" s="28"/>
      <c r="F84" s="28"/>
      <c r="G84" s="28"/>
      <c r="H84" s="28"/>
      <c r="I84" s="28"/>
      <c r="J84" s="28"/>
      <c r="K84" s="28"/>
      <c r="L84" s="50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="2" customFormat="1" ht="16.5" customHeight="1">
      <c r="A85" s="26"/>
      <c r="B85" s="27"/>
      <c r="C85" s="28"/>
      <c r="D85" s="28"/>
      <c r="E85" s="161" t="str">
        <f>E7</f>
        <v>Chotěboř-oprava Vk3</v>
      </c>
      <c r="F85" s="23"/>
      <c r="G85" s="23"/>
      <c r="H85" s="23"/>
      <c r="I85" s="28"/>
      <c r="J85" s="28"/>
      <c r="K85" s="28"/>
      <c r="L85" s="50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="2" customFormat="1" ht="12" customHeight="1">
      <c r="A86" s="26"/>
      <c r="B86" s="27"/>
      <c r="C86" s="23" t="s">
        <v>88</v>
      </c>
      <c r="D86" s="28"/>
      <c r="E86" s="28"/>
      <c r="F86" s="28"/>
      <c r="G86" s="28"/>
      <c r="H86" s="28"/>
      <c r="I86" s="28"/>
      <c r="J86" s="28"/>
      <c r="K86" s="28"/>
      <c r="L86" s="50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="2" customFormat="1" ht="16.5" customHeight="1">
      <c r="A87" s="26"/>
      <c r="B87" s="27"/>
      <c r="C87" s="28"/>
      <c r="D87" s="28"/>
      <c r="E87" s="63" t="str">
        <f>E9</f>
        <v>01 - Vk3 - UOŽI</v>
      </c>
      <c r="F87" s="28"/>
      <c r="G87" s="28"/>
      <c r="H87" s="28"/>
      <c r="I87" s="28"/>
      <c r="J87" s="28"/>
      <c r="K87" s="28"/>
      <c r="L87" s="50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="2" customFormat="1" ht="6.96" customHeight="1">
      <c r="A88" s="26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50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="2" customFormat="1" ht="12" customHeight="1">
      <c r="A89" s="26"/>
      <c r="B89" s="27"/>
      <c r="C89" s="23" t="s">
        <v>18</v>
      </c>
      <c r="D89" s="28"/>
      <c r="E89" s="28"/>
      <c r="F89" s="20" t="str">
        <f>F12</f>
        <v>Chotěboř</v>
      </c>
      <c r="G89" s="28"/>
      <c r="H89" s="28"/>
      <c r="I89" s="23" t="s">
        <v>20</v>
      </c>
      <c r="J89" s="66" t="str">
        <f>IF(J12="","",J12)</f>
        <v>8. 6. 2021</v>
      </c>
      <c r="K89" s="28"/>
      <c r="L89" s="50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="2" customFormat="1" ht="6.96" customHeight="1">
      <c r="A90" s="26"/>
      <c r="B90" s="27"/>
      <c r="C90" s="28"/>
      <c r="D90" s="28"/>
      <c r="E90" s="28"/>
      <c r="F90" s="28"/>
      <c r="G90" s="28"/>
      <c r="H90" s="28"/>
      <c r="I90" s="28"/>
      <c r="J90" s="28"/>
      <c r="K90" s="28"/>
      <c r="L90" s="50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="2" customFormat="1" ht="15.15" customHeight="1">
      <c r="A91" s="26"/>
      <c r="B91" s="27"/>
      <c r="C91" s="23" t="s">
        <v>22</v>
      </c>
      <c r="D91" s="28"/>
      <c r="E91" s="28"/>
      <c r="F91" s="20" t="str">
        <f>E15</f>
        <v xml:space="preserve"> </v>
      </c>
      <c r="G91" s="28"/>
      <c r="H91" s="28"/>
      <c r="I91" s="23" t="s">
        <v>27</v>
      </c>
      <c r="J91" s="24" t="str">
        <f>E21</f>
        <v xml:space="preserve"> </v>
      </c>
      <c r="K91" s="28"/>
      <c r="L91" s="50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="2" customFormat="1" ht="15.15" customHeight="1">
      <c r="A92" s="26"/>
      <c r="B92" s="27"/>
      <c r="C92" s="23" t="s">
        <v>26</v>
      </c>
      <c r="D92" s="28"/>
      <c r="E92" s="28"/>
      <c r="F92" s="20" t="str">
        <f>IF(E18="","",E18)</f>
        <v xml:space="preserve"> </v>
      </c>
      <c r="G92" s="28"/>
      <c r="H92" s="28"/>
      <c r="I92" s="23" t="s">
        <v>29</v>
      </c>
      <c r="J92" s="24" t="str">
        <f>E24</f>
        <v>Bc. Roman Komzák</v>
      </c>
      <c r="K92" s="28"/>
      <c r="L92" s="50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="2" customFormat="1" ht="10.32" customHeight="1">
      <c r="A93" s="26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50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="2" customFormat="1" ht="29.28" customHeight="1">
      <c r="A94" s="26"/>
      <c r="B94" s="27"/>
      <c r="C94" s="162" t="s">
        <v>91</v>
      </c>
      <c r="D94" s="163"/>
      <c r="E94" s="163"/>
      <c r="F94" s="163"/>
      <c r="G94" s="163"/>
      <c r="H94" s="163"/>
      <c r="I94" s="163"/>
      <c r="J94" s="164" t="s">
        <v>92</v>
      </c>
      <c r="K94" s="163"/>
      <c r="L94" s="50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="2" customFormat="1" ht="10.32" customHeight="1">
      <c r="A95" s="26"/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50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="2" customFormat="1" ht="22.8" customHeight="1">
      <c r="A96" s="26"/>
      <c r="B96" s="27"/>
      <c r="C96" s="165" t="s">
        <v>93</v>
      </c>
      <c r="D96" s="28"/>
      <c r="E96" s="28"/>
      <c r="F96" s="28"/>
      <c r="G96" s="28"/>
      <c r="H96" s="28"/>
      <c r="I96" s="28"/>
      <c r="J96" s="97">
        <f>J116</f>
        <v>315260.59999999998</v>
      </c>
      <c r="K96" s="28"/>
      <c r="L96" s="50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94</v>
      </c>
    </row>
    <row r="97" s="2" customFormat="1" ht="21.84" customHeight="1">
      <c r="A97" s="26"/>
      <c r="B97" s="27"/>
      <c r="C97" s="28"/>
      <c r="D97" s="28"/>
      <c r="E97" s="28"/>
      <c r="F97" s="28"/>
      <c r="G97" s="28"/>
      <c r="H97" s="28"/>
      <c r="I97" s="28"/>
      <c r="J97" s="28"/>
      <c r="K97" s="28"/>
      <c r="L97" s="50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="2" customFormat="1" ht="6.96" customHeight="1">
      <c r="A98" s="26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0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="2" customFormat="1" ht="6.96" customHeight="1">
      <c r="A102" s="26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0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="2" customFormat="1" ht="24.96" customHeight="1">
      <c r="A103" s="26"/>
      <c r="B103" s="27"/>
      <c r="C103" s="17" t="s">
        <v>95</v>
      </c>
      <c r="D103" s="28"/>
      <c r="E103" s="28"/>
      <c r="F103" s="28"/>
      <c r="G103" s="28"/>
      <c r="H103" s="28"/>
      <c r="I103" s="28"/>
      <c r="J103" s="28"/>
      <c r="K103" s="28"/>
      <c r="L103" s="50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="2" customFormat="1" ht="6.96" customHeight="1">
      <c r="A104" s="26"/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50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="2" customFormat="1" ht="12" customHeight="1">
      <c r="A105" s="26"/>
      <c r="B105" s="27"/>
      <c r="C105" s="23" t="s">
        <v>14</v>
      </c>
      <c r="D105" s="28"/>
      <c r="E105" s="28"/>
      <c r="F105" s="28"/>
      <c r="G105" s="28"/>
      <c r="H105" s="28"/>
      <c r="I105" s="28"/>
      <c r="J105" s="28"/>
      <c r="K105" s="28"/>
      <c r="L105" s="50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="2" customFormat="1" ht="16.5" customHeight="1">
      <c r="A106" s="26"/>
      <c r="B106" s="27"/>
      <c r="C106" s="28"/>
      <c r="D106" s="28"/>
      <c r="E106" s="161" t="str">
        <f>E7</f>
        <v>Chotěboř-oprava Vk3</v>
      </c>
      <c r="F106" s="23"/>
      <c r="G106" s="23"/>
      <c r="H106" s="23"/>
      <c r="I106" s="28"/>
      <c r="J106" s="28"/>
      <c r="K106" s="28"/>
      <c r="L106" s="50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="2" customFormat="1" ht="12" customHeight="1">
      <c r="A107" s="26"/>
      <c r="B107" s="27"/>
      <c r="C107" s="23" t="s">
        <v>88</v>
      </c>
      <c r="D107" s="28"/>
      <c r="E107" s="28"/>
      <c r="F107" s="28"/>
      <c r="G107" s="28"/>
      <c r="H107" s="28"/>
      <c r="I107" s="28"/>
      <c r="J107" s="28"/>
      <c r="K107" s="28"/>
      <c r="L107" s="50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="2" customFormat="1" ht="16.5" customHeight="1">
      <c r="A108" s="26"/>
      <c r="B108" s="27"/>
      <c r="C108" s="28"/>
      <c r="D108" s="28"/>
      <c r="E108" s="63" t="str">
        <f>E9</f>
        <v>01 - Vk3 - UOŽI</v>
      </c>
      <c r="F108" s="28"/>
      <c r="G108" s="28"/>
      <c r="H108" s="28"/>
      <c r="I108" s="28"/>
      <c r="J108" s="28"/>
      <c r="K108" s="28"/>
      <c r="L108" s="50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="2" customFormat="1" ht="6.96" customHeight="1">
      <c r="A109" s="26"/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50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="2" customFormat="1" ht="12" customHeight="1">
      <c r="A110" s="26"/>
      <c r="B110" s="27"/>
      <c r="C110" s="23" t="s">
        <v>18</v>
      </c>
      <c r="D110" s="28"/>
      <c r="E110" s="28"/>
      <c r="F110" s="20" t="str">
        <f>F12</f>
        <v>Chotěboř</v>
      </c>
      <c r="G110" s="28"/>
      <c r="H110" s="28"/>
      <c r="I110" s="23" t="s">
        <v>20</v>
      </c>
      <c r="J110" s="66" t="str">
        <f>IF(J12="","",J12)</f>
        <v>8. 6. 2021</v>
      </c>
      <c r="K110" s="28"/>
      <c r="L110" s="50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="2" customFormat="1" ht="6.96" customHeight="1">
      <c r="A111" s="26"/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50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="2" customFormat="1" ht="15.15" customHeight="1">
      <c r="A112" s="26"/>
      <c r="B112" s="27"/>
      <c r="C112" s="23" t="s">
        <v>22</v>
      </c>
      <c r="D112" s="28"/>
      <c r="E112" s="28"/>
      <c r="F112" s="20" t="str">
        <f>E15</f>
        <v xml:space="preserve"> </v>
      </c>
      <c r="G112" s="28"/>
      <c r="H112" s="28"/>
      <c r="I112" s="23" t="s">
        <v>27</v>
      </c>
      <c r="J112" s="24" t="str">
        <f>E21</f>
        <v xml:space="preserve"> </v>
      </c>
      <c r="K112" s="28"/>
      <c r="L112" s="50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="2" customFormat="1" ht="15.15" customHeight="1">
      <c r="A113" s="26"/>
      <c r="B113" s="27"/>
      <c r="C113" s="23" t="s">
        <v>26</v>
      </c>
      <c r="D113" s="28"/>
      <c r="E113" s="28"/>
      <c r="F113" s="20" t="str">
        <f>IF(E18="","",E18)</f>
        <v xml:space="preserve"> </v>
      </c>
      <c r="G113" s="28"/>
      <c r="H113" s="28"/>
      <c r="I113" s="23" t="s">
        <v>29</v>
      </c>
      <c r="J113" s="24" t="str">
        <f>E24</f>
        <v>Bc. Roman Komzák</v>
      </c>
      <c r="K113" s="28"/>
      <c r="L113" s="50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="2" customFormat="1" ht="10.32" customHeight="1">
      <c r="A114" s="26"/>
      <c r="B114" s="27"/>
      <c r="C114" s="28"/>
      <c r="D114" s="28"/>
      <c r="E114" s="28"/>
      <c r="F114" s="28"/>
      <c r="G114" s="28"/>
      <c r="H114" s="28"/>
      <c r="I114" s="28"/>
      <c r="J114" s="28"/>
      <c r="K114" s="28"/>
      <c r="L114" s="50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="9" customFormat="1" ht="29.28" customHeight="1">
      <c r="A115" s="166"/>
      <c r="B115" s="167"/>
      <c r="C115" s="168" t="s">
        <v>96</v>
      </c>
      <c r="D115" s="169" t="s">
        <v>58</v>
      </c>
      <c r="E115" s="169" t="s">
        <v>54</v>
      </c>
      <c r="F115" s="169" t="s">
        <v>55</v>
      </c>
      <c r="G115" s="169" t="s">
        <v>97</v>
      </c>
      <c r="H115" s="169" t="s">
        <v>98</v>
      </c>
      <c r="I115" s="169" t="s">
        <v>99</v>
      </c>
      <c r="J115" s="170" t="s">
        <v>92</v>
      </c>
      <c r="K115" s="171" t="s">
        <v>100</v>
      </c>
      <c r="L115" s="172"/>
      <c r="M115" s="87" t="s">
        <v>1</v>
      </c>
      <c r="N115" s="88" t="s">
        <v>37</v>
      </c>
      <c r="O115" s="88" t="s">
        <v>101</v>
      </c>
      <c r="P115" s="88" t="s">
        <v>102</v>
      </c>
      <c r="Q115" s="88" t="s">
        <v>103</v>
      </c>
      <c r="R115" s="88" t="s">
        <v>104</v>
      </c>
      <c r="S115" s="88" t="s">
        <v>105</v>
      </c>
      <c r="T115" s="89" t="s">
        <v>106</v>
      </c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</row>
    <row r="116" s="2" customFormat="1" ht="22.8" customHeight="1">
      <c r="A116" s="26"/>
      <c r="B116" s="27"/>
      <c r="C116" s="94" t="s">
        <v>107</v>
      </c>
      <c r="D116" s="28"/>
      <c r="E116" s="28"/>
      <c r="F116" s="28"/>
      <c r="G116" s="28"/>
      <c r="H116" s="28"/>
      <c r="I116" s="28"/>
      <c r="J116" s="173">
        <f>BK116</f>
        <v>315260.59999999998</v>
      </c>
      <c r="K116" s="28"/>
      <c r="L116" s="32"/>
      <c r="M116" s="90"/>
      <c r="N116" s="174"/>
      <c r="O116" s="91"/>
      <c r="P116" s="175">
        <f>SUM(P117:P148)</f>
        <v>0</v>
      </c>
      <c r="Q116" s="91"/>
      <c r="R116" s="175">
        <f>SUM(R117:R148)</f>
        <v>0</v>
      </c>
      <c r="S116" s="91"/>
      <c r="T116" s="176">
        <f>SUM(T117:T148)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94</v>
      </c>
      <c r="BK116" s="177">
        <f>SUM(BK117:BK148)</f>
        <v>315260.59999999998</v>
      </c>
    </row>
    <row r="117" s="2" customFormat="1" ht="21.75" customHeight="1">
      <c r="A117" s="26"/>
      <c r="B117" s="27"/>
      <c r="C117" s="178" t="s">
        <v>81</v>
      </c>
      <c r="D117" s="178" t="s">
        <v>108</v>
      </c>
      <c r="E117" s="179" t="s">
        <v>109</v>
      </c>
      <c r="F117" s="180" t="s">
        <v>110</v>
      </c>
      <c r="G117" s="181" t="s">
        <v>111</v>
      </c>
      <c r="H117" s="182">
        <v>1</v>
      </c>
      <c r="I117" s="183">
        <v>3440</v>
      </c>
      <c r="J117" s="183">
        <f>ROUND(I117*H117,2)</f>
        <v>3440</v>
      </c>
      <c r="K117" s="184"/>
      <c r="L117" s="32"/>
      <c r="M117" s="185" t="s">
        <v>1</v>
      </c>
      <c r="N117" s="186" t="s">
        <v>38</v>
      </c>
      <c r="O117" s="187">
        <v>0</v>
      </c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89" t="s">
        <v>112</v>
      </c>
      <c r="AT117" s="189" t="s">
        <v>108</v>
      </c>
      <c r="AU117" s="189" t="s">
        <v>73</v>
      </c>
      <c r="AY117" s="11" t="s">
        <v>113</v>
      </c>
      <c r="BE117" s="190">
        <f>IF(N117="základní",J117,0)</f>
        <v>3440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1" t="s">
        <v>81</v>
      </c>
      <c r="BK117" s="190">
        <f>ROUND(I117*H117,2)</f>
        <v>3440</v>
      </c>
      <c r="BL117" s="11" t="s">
        <v>112</v>
      </c>
      <c r="BM117" s="189" t="s">
        <v>114</v>
      </c>
    </row>
    <row r="118" s="2" customFormat="1" ht="21.75" customHeight="1">
      <c r="A118" s="26"/>
      <c r="B118" s="27"/>
      <c r="C118" s="178" t="s">
        <v>83</v>
      </c>
      <c r="D118" s="178" t="s">
        <v>108</v>
      </c>
      <c r="E118" s="179" t="s">
        <v>115</v>
      </c>
      <c r="F118" s="180" t="s">
        <v>116</v>
      </c>
      <c r="G118" s="181" t="s">
        <v>111</v>
      </c>
      <c r="H118" s="182">
        <v>1</v>
      </c>
      <c r="I118" s="183">
        <v>823</v>
      </c>
      <c r="J118" s="183">
        <f>ROUND(I118*H118,2)</f>
        <v>823</v>
      </c>
      <c r="K118" s="184"/>
      <c r="L118" s="32"/>
      <c r="M118" s="185" t="s">
        <v>1</v>
      </c>
      <c r="N118" s="186" t="s">
        <v>38</v>
      </c>
      <c r="O118" s="187">
        <v>0</v>
      </c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89" t="s">
        <v>117</v>
      </c>
      <c r="AT118" s="189" t="s">
        <v>108</v>
      </c>
      <c r="AU118" s="189" t="s">
        <v>73</v>
      </c>
      <c r="AY118" s="11" t="s">
        <v>113</v>
      </c>
      <c r="BE118" s="190">
        <f>IF(N118="základní",J118,0)</f>
        <v>823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1" t="s">
        <v>81</v>
      </c>
      <c r="BK118" s="190">
        <f>ROUND(I118*H118,2)</f>
        <v>823</v>
      </c>
      <c r="BL118" s="11" t="s">
        <v>117</v>
      </c>
      <c r="BM118" s="189" t="s">
        <v>118</v>
      </c>
    </row>
    <row r="119" s="2" customFormat="1" ht="21.75" customHeight="1">
      <c r="A119" s="26"/>
      <c r="B119" s="27"/>
      <c r="C119" s="178" t="s">
        <v>119</v>
      </c>
      <c r="D119" s="178" t="s">
        <v>108</v>
      </c>
      <c r="E119" s="179" t="s">
        <v>120</v>
      </c>
      <c r="F119" s="180" t="s">
        <v>121</v>
      </c>
      <c r="G119" s="181" t="s">
        <v>111</v>
      </c>
      <c r="H119" s="182">
        <v>1</v>
      </c>
      <c r="I119" s="183">
        <v>10300</v>
      </c>
      <c r="J119" s="183">
        <f>ROUND(I119*H119,2)</f>
        <v>10300</v>
      </c>
      <c r="K119" s="184"/>
      <c r="L119" s="32"/>
      <c r="M119" s="185" t="s">
        <v>1</v>
      </c>
      <c r="N119" s="186" t="s">
        <v>38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89" t="s">
        <v>112</v>
      </c>
      <c r="AT119" s="189" t="s">
        <v>108</v>
      </c>
      <c r="AU119" s="189" t="s">
        <v>73</v>
      </c>
      <c r="AY119" s="11" t="s">
        <v>113</v>
      </c>
      <c r="BE119" s="190">
        <f>IF(N119="základní",J119,0)</f>
        <v>10300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1" t="s">
        <v>81</v>
      </c>
      <c r="BK119" s="190">
        <f>ROUND(I119*H119,2)</f>
        <v>10300</v>
      </c>
      <c r="BL119" s="11" t="s">
        <v>112</v>
      </c>
      <c r="BM119" s="189" t="s">
        <v>122</v>
      </c>
    </row>
    <row r="120" s="2" customFormat="1" ht="21.75" customHeight="1">
      <c r="A120" s="26"/>
      <c r="B120" s="27"/>
      <c r="C120" s="191" t="s">
        <v>123</v>
      </c>
      <c r="D120" s="191" t="s">
        <v>124</v>
      </c>
      <c r="E120" s="192" t="s">
        <v>125</v>
      </c>
      <c r="F120" s="193" t="s">
        <v>126</v>
      </c>
      <c r="G120" s="194" t="s">
        <v>111</v>
      </c>
      <c r="H120" s="195">
        <v>1</v>
      </c>
      <c r="I120" s="196">
        <v>95000</v>
      </c>
      <c r="J120" s="196">
        <f>ROUND(I120*H120,2)</f>
        <v>95000</v>
      </c>
      <c r="K120" s="197"/>
      <c r="L120" s="198"/>
      <c r="M120" s="199" t="s">
        <v>1</v>
      </c>
      <c r="N120" s="200" t="s">
        <v>38</v>
      </c>
      <c r="O120" s="187">
        <v>0</v>
      </c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89" t="s">
        <v>127</v>
      </c>
      <c r="AT120" s="189" t="s">
        <v>124</v>
      </c>
      <c r="AU120" s="189" t="s">
        <v>73</v>
      </c>
      <c r="AY120" s="11" t="s">
        <v>113</v>
      </c>
      <c r="BE120" s="190">
        <f>IF(N120="základní",J120,0)</f>
        <v>95000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1" t="s">
        <v>81</v>
      </c>
      <c r="BK120" s="190">
        <f>ROUND(I120*H120,2)</f>
        <v>95000</v>
      </c>
      <c r="BL120" s="11" t="s">
        <v>123</v>
      </c>
      <c r="BM120" s="189" t="s">
        <v>128</v>
      </c>
    </row>
    <row r="121" s="2" customFormat="1" ht="33" customHeight="1">
      <c r="A121" s="26"/>
      <c r="B121" s="27"/>
      <c r="C121" s="191" t="s">
        <v>129</v>
      </c>
      <c r="D121" s="191" t="s">
        <v>124</v>
      </c>
      <c r="E121" s="192" t="s">
        <v>130</v>
      </c>
      <c r="F121" s="193" t="s">
        <v>131</v>
      </c>
      <c r="G121" s="194" t="s">
        <v>111</v>
      </c>
      <c r="H121" s="195">
        <v>1</v>
      </c>
      <c r="I121" s="196">
        <v>372</v>
      </c>
      <c r="J121" s="196">
        <f>ROUND(I121*H121,2)</f>
        <v>372</v>
      </c>
      <c r="K121" s="197"/>
      <c r="L121" s="198"/>
      <c r="M121" s="199" t="s">
        <v>1</v>
      </c>
      <c r="N121" s="200" t="s">
        <v>38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89" t="s">
        <v>83</v>
      </c>
      <c r="AT121" s="189" t="s">
        <v>124</v>
      </c>
      <c r="AU121" s="189" t="s">
        <v>73</v>
      </c>
      <c r="AY121" s="11" t="s">
        <v>113</v>
      </c>
      <c r="BE121" s="190">
        <f>IF(N121="základní",J121,0)</f>
        <v>372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1" t="s">
        <v>81</v>
      </c>
      <c r="BK121" s="190">
        <f>ROUND(I121*H121,2)</f>
        <v>372</v>
      </c>
      <c r="BL121" s="11" t="s">
        <v>81</v>
      </c>
      <c r="BM121" s="189" t="s">
        <v>132</v>
      </c>
    </row>
    <row r="122" s="2" customFormat="1" ht="21.75" customHeight="1">
      <c r="A122" s="26"/>
      <c r="B122" s="27"/>
      <c r="C122" s="191" t="s">
        <v>133</v>
      </c>
      <c r="D122" s="191" t="s">
        <v>124</v>
      </c>
      <c r="E122" s="192" t="s">
        <v>134</v>
      </c>
      <c r="F122" s="193" t="s">
        <v>135</v>
      </c>
      <c r="G122" s="194" t="s">
        <v>111</v>
      </c>
      <c r="H122" s="195">
        <v>1</v>
      </c>
      <c r="I122" s="196">
        <v>2760</v>
      </c>
      <c r="J122" s="196">
        <f>ROUND(I122*H122,2)</f>
        <v>2760</v>
      </c>
      <c r="K122" s="197"/>
      <c r="L122" s="198"/>
      <c r="M122" s="199" t="s">
        <v>1</v>
      </c>
      <c r="N122" s="200" t="s">
        <v>38</v>
      </c>
      <c r="O122" s="187">
        <v>0</v>
      </c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89" t="s">
        <v>136</v>
      </c>
      <c r="AT122" s="189" t="s">
        <v>124</v>
      </c>
      <c r="AU122" s="189" t="s">
        <v>73</v>
      </c>
      <c r="AY122" s="11" t="s">
        <v>113</v>
      </c>
      <c r="BE122" s="190">
        <f>IF(N122="základní",J122,0)</f>
        <v>2760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1" t="s">
        <v>81</v>
      </c>
      <c r="BK122" s="190">
        <f>ROUND(I122*H122,2)</f>
        <v>2760</v>
      </c>
      <c r="BL122" s="11" t="s">
        <v>136</v>
      </c>
      <c r="BM122" s="189" t="s">
        <v>137</v>
      </c>
    </row>
    <row r="123" s="2" customFormat="1" ht="21.75" customHeight="1">
      <c r="A123" s="26"/>
      <c r="B123" s="27"/>
      <c r="C123" s="191" t="s">
        <v>138</v>
      </c>
      <c r="D123" s="191" t="s">
        <v>124</v>
      </c>
      <c r="E123" s="192" t="s">
        <v>139</v>
      </c>
      <c r="F123" s="193" t="s">
        <v>140</v>
      </c>
      <c r="G123" s="194" t="s">
        <v>111</v>
      </c>
      <c r="H123" s="195">
        <v>1</v>
      </c>
      <c r="I123" s="196">
        <v>2730</v>
      </c>
      <c r="J123" s="196">
        <f>ROUND(I123*H123,2)</f>
        <v>2730</v>
      </c>
      <c r="K123" s="197"/>
      <c r="L123" s="198"/>
      <c r="M123" s="199" t="s">
        <v>1</v>
      </c>
      <c r="N123" s="200" t="s">
        <v>38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89" t="s">
        <v>127</v>
      </c>
      <c r="AT123" s="189" t="s">
        <v>124</v>
      </c>
      <c r="AU123" s="189" t="s">
        <v>73</v>
      </c>
      <c r="AY123" s="11" t="s">
        <v>113</v>
      </c>
      <c r="BE123" s="190">
        <f>IF(N123="základní",J123,0)</f>
        <v>2730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1" t="s">
        <v>81</v>
      </c>
      <c r="BK123" s="190">
        <f>ROUND(I123*H123,2)</f>
        <v>2730</v>
      </c>
      <c r="BL123" s="11" t="s">
        <v>123</v>
      </c>
      <c r="BM123" s="189" t="s">
        <v>141</v>
      </c>
    </row>
    <row r="124" s="2" customFormat="1" ht="21.75" customHeight="1">
      <c r="A124" s="26"/>
      <c r="B124" s="27"/>
      <c r="C124" s="191" t="s">
        <v>127</v>
      </c>
      <c r="D124" s="191" t="s">
        <v>124</v>
      </c>
      <c r="E124" s="192" t="s">
        <v>142</v>
      </c>
      <c r="F124" s="193" t="s">
        <v>143</v>
      </c>
      <c r="G124" s="194" t="s">
        <v>111</v>
      </c>
      <c r="H124" s="195">
        <v>1</v>
      </c>
      <c r="I124" s="196">
        <v>2180</v>
      </c>
      <c r="J124" s="196">
        <f>ROUND(I124*H124,2)</f>
        <v>2180</v>
      </c>
      <c r="K124" s="197"/>
      <c r="L124" s="198"/>
      <c r="M124" s="199" t="s">
        <v>1</v>
      </c>
      <c r="N124" s="200" t="s">
        <v>38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89" t="s">
        <v>127</v>
      </c>
      <c r="AT124" s="189" t="s">
        <v>124</v>
      </c>
      <c r="AU124" s="189" t="s">
        <v>73</v>
      </c>
      <c r="AY124" s="11" t="s">
        <v>113</v>
      </c>
      <c r="BE124" s="190">
        <f>IF(N124="základní",J124,0)</f>
        <v>2180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1" t="s">
        <v>81</v>
      </c>
      <c r="BK124" s="190">
        <f>ROUND(I124*H124,2)</f>
        <v>2180</v>
      </c>
      <c r="BL124" s="11" t="s">
        <v>123</v>
      </c>
      <c r="BM124" s="189" t="s">
        <v>144</v>
      </c>
    </row>
    <row r="125" s="2" customFormat="1" ht="21.75" customHeight="1">
      <c r="A125" s="26"/>
      <c r="B125" s="27"/>
      <c r="C125" s="178" t="s">
        <v>145</v>
      </c>
      <c r="D125" s="178" t="s">
        <v>108</v>
      </c>
      <c r="E125" s="179" t="s">
        <v>146</v>
      </c>
      <c r="F125" s="180" t="s">
        <v>147</v>
      </c>
      <c r="G125" s="181" t="s">
        <v>111</v>
      </c>
      <c r="H125" s="182">
        <v>1</v>
      </c>
      <c r="I125" s="183">
        <v>2740</v>
      </c>
      <c r="J125" s="183">
        <f>ROUND(I125*H125,2)</f>
        <v>2740</v>
      </c>
      <c r="K125" s="184"/>
      <c r="L125" s="32"/>
      <c r="M125" s="185" t="s">
        <v>1</v>
      </c>
      <c r="N125" s="186" t="s">
        <v>38</v>
      </c>
      <c r="O125" s="187">
        <v>0</v>
      </c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89" t="s">
        <v>112</v>
      </c>
      <c r="AT125" s="189" t="s">
        <v>108</v>
      </c>
      <c r="AU125" s="189" t="s">
        <v>73</v>
      </c>
      <c r="AY125" s="11" t="s">
        <v>113</v>
      </c>
      <c r="BE125" s="190">
        <f>IF(N125="základní",J125,0)</f>
        <v>2740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1" t="s">
        <v>81</v>
      </c>
      <c r="BK125" s="190">
        <f>ROUND(I125*H125,2)</f>
        <v>2740</v>
      </c>
      <c r="BL125" s="11" t="s">
        <v>112</v>
      </c>
      <c r="BM125" s="189" t="s">
        <v>148</v>
      </c>
    </row>
    <row r="126" s="2" customFormat="1" ht="66.75" customHeight="1">
      <c r="A126" s="26"/>
      <c r="B126" s="27"/>
      <c r="C126" s="178" t="s">
        <v>149</v>
      </c>
      <c r="D126" s="178" t="s">
        <v>108</v>
      </c>
      <c r="E126" s="179" t="s">
        <v>150</v>
      </c>
      <c r="F126" s="180" t="s">
        <v>151</v>
      </c>
      <c r="G126" s="181" t="s">
        <v>111</v>
      </c>
      <c r="H126" s="182">
        <v>1</v>
      </c>
      <c r="I126" s="183">
        <v>25800</v>
      </c>
      <c r="J126" s="183">
        <f>ROUND(I126*H126,2)</f>
        <v>25800</v>
      </c>
      <c r="K126" s="184"/>
      <c r="L126" s="32"/>
      <c r="M126" s="185" t="s">
        <v>1</v>
      </c>
      <c r="N126" s="186" t="s">
        <v>38</v>
      </c>
      <c r="O126" s="187">
        <v>0</v>
      </c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89" t="s">
        <v>112</v>
      </c>
      <c r="AT126" s="189" t="s">
        <v>108</v>
      </c>
      <c r="AU126" s="189" t="s">
        <v>73</v>
      </c>
      <c r="AY126" s="11" t="s">
        <v>113</v>
      </c>
      <c r="BE126" s="190">
        <f>IF(N126="základní",J126,0)</f>
        <v>25800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1" t="s">
        <v>81</v>
      </c>
      <c r="BK126" s="190">
        <f>ROUND(I126*H126,2)</f>
        <v>25800</v>
      </c>
      <c r="BL126" s="11" t="s">
        <v>112</v>
      </c>
      <c r="BM126" s="189" t="s">
        <v>152</v>
      </c>
    </row>
    <row r="127" s="2" customFormat="1" ht="21.75" customHeight="1">
      <c r="A127" s="26"/>
      <c r="B127" s="27"/>
      <c r="C127" s="178" t="s">
        <v>153</v>
      </c>
      <c r="D127" s="178" t="s">
        <v>108</v>
      </c>
      <c r="E127" s="179" t="s">
        <v>154</v>
      </c>
      <c r="F127" s="180" t="s">
        <v>155</v>
      </c>
      <c r="G127" s="181" t="s">
        <v>111</v>
      </c>
      <c r="H127" s="182">
        <v>1</v>
      </c>
      <c r="I127" s="183">
        <v>3780</v>
      </c>
      <c r="J127" s="183">
        <f>ROUND(I127*H127,2)</f>
        <v>3780</v>
      </c>
      <c r="K127" s="184"/>
      <c r="L127" s="32"/>
      <c r="M127" s="185" t="s">
        <v>1</v>
      </c>
      <c r="N127" s="186" t="s">
        <v>38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89" t="s">
        <v>112</v>
      </c>
      <c r="AT127" s="189" t="s">
        <v>108</v>
      </c>
      <c r="AU127" s="189" t="s">
        <v>73</v>
      </c>
      <c r="AY127" s="11" t="s">
        <v>113</v>
      </c>
      <c r="BE127" s="190">
        <f>IF(N127="základní",J127,0)</f>
        <v>3780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1" t="s">
        <v>81</v>
      </c>
      <c r="BK127" s="190">
        <f>ROUND(I127*H127,2)</f>
        <v>3780</v>
      </c>
      <c r="BL127" s="11" t="s">
        <v>112</v>
      </c>
      <c r="BM127" s="189" t="s">
        <v>156</v>
      </c>
    </row>
    <row r="128" s="2" customFormat="1" ht="21.75" customHeight="1">
      <c r="A128" s="26"/>
      <c r="B128" s="27"/>
      <c r="C128" s="178" t="s">
        <v>157</v>
      </c>
      <c r="D128" s="178" t="s">
        <v>108</v>
      </c>
      <c r="E128" s="179" t="s">
        <v>158</v>
      </c>
      <c r="F128" s="180" t="s">
        <v>159</v>
      </c>
      <c r="G128" s="181" t="s">
        <v>111</v>
      </c>
      <c r="H128" s="182">
        <v>1</v>
      </c>
      <c r="I128" s="183">
        <v>1200</v>
      </c>
      <c r="J128" s="183">
        <f>ROUND(I128*H128,2)</f>
        <v>1200</v>
      </c>
      <c r="K128" s="184"/>
      <c r="L128" s="32"/>
      <c r="M128" s="185" t="s">
        <v>1</v>
      </c>
      <c r="N128" s="186" t="s">
        <v>38</v>
      </c>
      <c r="O128" s="187">
        <v>0</v>
      </c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89" t="s">
        <v>112</v>
      </c>
      <c r="AT128" s="189" t="s">
        <v>108</v>
      </c>
      <c r="AU128" s="189" t="s">
        <v>73</v>
      </c>
      <c r="AY128" s="11" t="s">
        <v>113</v>
      </c>
      <c r="BE128" s="190">
        <f>IF(N128="základní",J128,0)</f>
        <v>1200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1" t="s">
        <v>81</v>
      </c>
      <c r="BK128" s="190">
        <f>ROUND(I128*H128,2)</f>
        <v>1200</v>
      </c>
      <c r="BL128" s="11" t="s">
        <v>112</v>
      </c>
      <c r="BM128" s="189" t="s">
        <v>160</v>
      </c>
    </row>
    <row r="129" s="2" customFormat="1" ht="21.75" customHeight="1">
      <c r="A129" s="26"/>
      <c r="B129" s="27"/>
      <c r="C129" s="191" t="s">
        <v>161</v>
      </c>
      <c r="D129" s="191" t="s">
        <v>124</v>
      </c>
      <c r="E129" s="192" t="s">
        <v>162</v>
      </c>
      <c r="F129" s="193" t="s">
        <v>163</v>
      </c>
      <c r="G129" s="194" t="s">
        <v>111</v>
      </c>
      <c r="H129" s="195">
        <v>1</v>
      </c>
      <c r="I129" s="196">
        <v>57100</v>
      </c>
      <c r="J129" s="196">
        <f>ROUND(I129*H129,2)</f>
        <v>57100</v>
      </c>
      <c r="K129" s="197"/>
      <c r="L129" s="198"/>
      <c r="M129" s="199" t="s">
        <v>1</v>
      </c>
      <c r="N129" s="200" t="s">
        <v>38</v>
      </c>
      <c r="O129" s="187">
        <v>0</v>
      </c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89" t="s">
        <v>83</v>
      </c>
      <c r="AT129" s="189" t="s">
        <v>124</v>
      </c>
      <c r="AU129" s="189" t="s">
        <v>73</v>
      </c>
      <c r="AY129" s="11" t="s">
        <v>113</v>
      </c>
      <c r="BE129" s="190">
        <f>IF(N129="základní",J129,0)</f>
        <v>57100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1" t="s">
        <v>81</v>
      </c>
      <c r="BK129" s="190">
        <f>ROUND(I129*H129,2)</f>
        <v>57100</v>
      </c>
      <c r="BL129" s="11" t="s">
        <v>81</v>
      </c>
      <c r="BM129" s="189" t="s">
        <v>164</v>
      </c>
    </row>
    <row r="130" s="2" customFormat="1" ht="21.75" customHeight="1">
      <c r="A130" s="26"/>
      <c r="B130" s="27"/>
      <c r="C130" s="191" t="s">
        <v>165</v>
      </c>
      <c r="D130" s="191" t="s">
        <v>124</v>
      </c>
      <c r="E130" s="192" t="s">
        <v>166</v>
      </c>
      <c r="F130" s="193" t="s">
        <v>167</v>
      </c>
      <c r="G130" s="194" t="s">
        <v>111</v>
      </c>
      <c r="H130" s="195">
        <v>1</v>
      </c>
      <c r="I130" s="196">
        <v>16600</v>
      </c>
      <c r="J130" s="196">
        <f>ROUND(I130*H130,2)</f>
        <v>16600</v>
      </c>
      <c r="K130" s="197"/>
      <c r="L130" s="198"/>
      <c r="M130" s="199" t="s">
        <v>1</v>
      </c>
      <c r="N130" s="200" t="s">
        <v>38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89" t="s">
        <v>83</v>
      </c>
      <c r="AT130" s="189" t="s">
        <v>124</v>
      </c>
      <c r="AU130" s="189" t="s">
        <v>73</v>
      </c>
      <c r="AY130" s="11" t="s">
        <v>113</v>
      </c>
      <c r="BE130" s="190">
        <f>IF(N130="základní",J130,0)</f>
        <v>16600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1" t="s">
        <v>81</v>
      </c>
      <c r="BK130" s="190">
        <f>ROUND(I130*H130,2)</f>
        <v>16600</v>
      </c>
      <c r="BL130" s="11" t="s">
        <v>81</v>
      </c>
      <c r="BM130" s="189" t="s">
        <v>168</v>
      </c>
    </row>
    <row r="131" s="2" customFormat="1" ht="21.75" customHeight="1">
      <c r="A131" s="26"/>
      <c r="B131" s="27"/>
      <c r="C131" s="191" t="s">
        <v>8</v>
      </c>
      <c r="D131" s="191" t="s">
        <v>124</v>
      </c>
      <c r="E131" s="192" t="s">
        <v>169</v>
      </c>
      <c r="F131" s="193" t="s">
        <v>170</v>
      </c>
      <c r="G131" s="194" t="s">
        <v>111</v>
      </c>
      <c r="H131" s="195">
        <v>1</v>
      </c>
      <c r="I131" s="196">
        <v>4890</v>
      </c>
      <c r="J131" s="196">
        <f>ROUND(I131*H131,2)</f>
        <v>4890</v>
      </c>
      <c r="K131" s="197"/>
      <c r="L131" s="198"/>
      <c r="M131" s="199" t="s">
        <v>1</v>
      </c>
      <c r="N131" s="200" t="s">
        <v>38</v>
      </c>
      <c r="O131" s="187">
        <v>0</v>
      </c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89" t="s">
        <v>83</v>
      </c>
      <c r="AT131" s="189" t="s">
        <v>124</v>
      </c>
      <c r="AU131" s="189" t="s">
        <v>73</v>
      </c>
      <c r="AY131" s="11" t="s">
        <v>113</v>
      </c>
      <c r="BE131" s="190">
        <f>IF(N131="základní",J131,0)</f>
        <v>4890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1" t="s">
        <v>81</v>
      </c>
      <c r="BK131" s="190">
        <f>ROUND(I131*H131,2)</f>
        <v>4890</v>
      </c>
      <c r="BL131" s="11" t="s">
        <v>81</v>
      </c>
      <c r="BM131" s="189" t="s">
        <v>171</v>
      </c>
    </row>
    <row r="132" s="2" customFormat="1" ht="21.75" customHeight="1">
      <c r="A132" s="26"/>
      <c r="B132" s="27"/>
      <c r="C132" s="191" t="s">
        <v>172</v>
      </c>
      <c r="D132" s="191" t="s">
        <v>124</v>
      </c>
      <c r="E132" s="192" t="s">
        <v>173</v>
      </c>
      <c r="F132" s="193" t="s">
        <v>174</v>
      </c>
      <c r="G132" s="194" t="s">
        <v>111</v>
      </c>
      <c r="H132" s="195">
        <v>1</v>
      </c>
      <c r="I132" s="196">
        <v>3980</v>
      </c>
      <c r="J132" s="196">
        <f>ROUND(I132*H132,2)</f>
        <v>3980</v>
      </c>
      <c r="K132" s="197"/>
      <c r="L132" s="198"/>
      <c r="M132" s="199" t="s">
        <v>1</v>
      </c>
      <c r="N132" s="200" t="s">
        <v>38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89" t="s">
        <v>83</v>
      </c>
      <c r="AT132" s="189" t="s">
        <v>124</v>
      </c>
      <c r="AU132" s="189" t="s">
        <v>73</v>
      </c>
      <c r="AY132" s="11" t="s">
        <v>113</v>
      </c>
      <c r="BE132" s="190">
        <f>IF(N132="základní",J132,0)</f>
        <v>3980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1" t="s">
        <v>81</v>
      </c>
      <c r="BK132" s="190">
        <f>ROUND(I132*H132,2)</f>
        <v>3980</v>
      </c>
      <c r="BL132" s="11" t="s">
        <v>81</v>
      </c>
      <c r="BM132" s="189" t="s">
        <v>175</v>
      </c>
    </row>
    <row r="133" s="2" customFormat="1" ht="33" customHeight="1">
      <c r="A133" s="26"/>
      <c r="B133" s="27"/>
      <c r="C133" s="191" t="s">
        <v>176</v>
      </c>
      <c r="D133" s="191" t="s">
        <v>124</v>
      </c>
      <c r="E133" s="192" t="s">
        <v>177</v>
      </c>
      <c r="F133" s="193" t="s">
        <v>178</v>
      </c>
      <c r="G133" s="194" t="s">
        <v>179</v>
      </c>
      <c r="H133" s="195">
        <v>1</v>
      </c>
      <c r="I133" s="196">
        <v>2030</v>
      </c>
      <c r="J133" s="196">
        <f>ROUND(I133*H133,2)</f>
        <v>2030</v>
      </c>
      <c r="K133" s="197"/>
      <c r="L133" s="198"/>
      <c r="M133" s="199" t="s">
        <v>1</v>
      </c>
      <c r="N133" s="200" t="s">
        <v>38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89" t="s">
        <v>83</v>
      </c>
      <c r="AT133" s="189" t="s">
        <v>124</v>
      </c>
      <c r="AU133" s="189" t="s">
        <v>73</v>
      </c>
      <c r="AY133" s="11" t="s">
        <v>113</v>
      </c>
      <c r="BE133" s="190">
        <f>IF(N133="základní",J133,0)</f>
        <v>2030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1" t="s">
        <v>81</v>
      </c>
      <c r="BK133" s="190">
        <f>ROUND(I133*H133,2)</f>
        <v>2030</v>
      </c>
      <c r="BL133" s="11" t="s">
        <v>81</v>
      </c>
      <c r="BM133" s="189" t="s">
        <v>180</v>
      </c>
    </row>
    <row r="134" s="2" customFormat="1" ht="21.75" customHeight="1">
      <c r="A134" s="26"/>
      <c r="B134" s="27"/>
      <c r="C134" s="191" t="s">
        <v>181</v>
      </c>
      <c r="D134" s="191" t="s">
        <v>124</v>
      </c>
      <c r="E134" s="192" t="s">
        <v>182</v>
      </c>
      <c r="F134" s="193" t="s">
        <v>183</v>
      </c>
      <c r="G134" s="194" t="s">
        <v>111</v>
      </c>
      <c r="H134" s="195">
        <v>2</v>
      </c>
      <c r="I134" s="196">
        <v>26.399999999999999</v>
      </c>
      <c r="J134" s="196">
        <f>ROUND(I134*H134,2)</f>
        <v>52.799999999999997</v>
      </c>
      <c r="K134" s="197"/>
      <c r="L134" s="198"/>
      <c r="M134" s="199" t="s">
        <v>1</v>
      </c>
      <c r="N134" s="200" t="s">
        <v>38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89" t="s">
        <v>83</v>
      </c>
      <c r="AT134" s="189" t="s">
        <v>124</v>
      </c>
      <c r="AU134" s="189" t="s">
        <v>73</v>
      </c>
      <c r="AY134" s="11" t="s">
        <v>113</v>
      </c>
      <c r="BE134" s="190">
        <f>IF(N134="základní",J134,0)</f>
        <v>52.799999999999997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1" t="s">
        <v>81</v>
      </c>
      <c r="BK134" s="190">
        <f>ROUND(I134*H134,2)</f>
        <v>52.799999999999997</v>
      </c>
      <c r="BL134" s="11" t="s">
        <v>81</v>
      </c>
      <c r="BM134" s="189" t="s">
        <v>184</v>
      </c>
    </row>
    <row r="135" s="2" customFormat="1" ht="21.75" customHeight="1">
      <c r="A135" s="26"/>
      <c r="B135" s="27"/>
      <c r="C135" s="191" t="s">
        <v>185</v>
      </c>
      <c r="D135" s="191" t="s">
        <v>124</v>
      </c>
      <c r="E135" s="192" t="s">
        <v>186</v>
      </c>
      <c r="F135" s="193" t="s">
        <v>187</v>
      </c>
      <c r="G135" s="194" t="s">
        <v>111</v>
      </c>
      <c r="H135" s="195">
        <v>2</v>
      </c>
      <c r="I135" s="196">
        <v>26.399999999999999</v>
      </c>
      <c r="J135" s="196">
        <f>ROUND(I135*H135,2)</f>
        <v>52.799999999999997</v>
      </c>
      <c r="K135" s="197"/>
      <c r="L135" s="198"/>
      <c r="M135" s="199" t="s">
        <v>1</v>
      </c>
      <c r="N135" s="200" t="s">
        <v>38</v>
      </c>
      <c r="O135" s="187">
        <v>0</v>
      </c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89" t="s">
        <v>83</v>
      </c>
      <c r="AT135" s="189" t="s">
        <v>124</v>
      </c>
      <c r="AU135" s="189" t="s">
        <v>73</v>
      </c>
      <c r="AY135" s="11" t="s">
        <v>113</v>
      </c>
      <c r="BE135" s="190">
        <f>IF(N135="základní",J135,0)</f>
        <v>52.799999999999997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1" t="s">
        <v>81</v>
      </c>
      <c r="BK135" s="190">
        <f>ROUND(I135*H135,2)</f>
        <v>52.799999999999997</v>
      </c>
      <c r="BL135" s="11" t="s">
        <v>81</v>
      </c>
      <c r="BM135" s="189" t="s">
        <v>188</v>
      </c>
    </row>
    <row r="136" s="2" customFormat="1" ht="21.75" customHeight="1">
      <c r="A136" s="26"/>
      <c r="B136" s="27"/>
      <c r="C136" s="191" t="s">
        <v>189</v>
      </c>
      <c r="D136" s="191" t="s">
        <v>124</v>
      </c>
      <c r="E136" s="192" t="s">
        <v>190</v>
      </c>
      <c r="F136" s="193" t="s">
        <v>191</v>
      </c>
      <c r="G136" s="194" t="s">
        <v>111</v>
      </c>
      <c r="H136" s="195">
        <v>1</v>
      </c>
      <c r="I136" s="196">
        <v>2720</v>
      </c>
      <c r="J136" s="196">
        <f>ROUND(I136*H136,2)</f>
        <v>2720</v>
      </c>
      <c r="K136" s="197"/>
      <c r="L136" s="198"/>
      <c r="M136" s="199" t="s">
        <v>1</v>
      </c>
      <c r="N136" s="200" t="s">
        <v>38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89" t="s">
        <v>83</v>
      </c>
      <c r="AT136" s="189" t="s">
        <v>124</v>
      </c>
      <c r="AU136" s="189" t="s">
        <v>73</v>
      </c>
      <c r="AY136" s="11" t="s">
        <v>113</v>
      </c>
      <c r="BE136" s="190">
        <f>IF(N136="základní",J136,0)</f>
        <v>2720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1" t="s">
        <v>81</v>
      </c>
      <c r="BK136" s="190">
        <f>ROUND(I136*H136,2)</f>
        <v>2720</v>
      </c>
      <c r="BL136" s="11" t="s">
        <v>81</v>
      </c>
      <c r="BM136" s="189" t="s">
        <v>192</v>
      </c>
    </row>
    <row r="137" s="2" customFormat="1" ht="21.75" customHeight="1">
      <c r="A137" s="26"/>
      <c r="B137" s="27"/>
      <c r="C137" s="191" t="s">
        <v>7</v>
      </c>
      <c r="D137" s="191" t="s">
        <v>124</v>
      </c>
      <c r="E137" s="192" t="s">
        <v>193</v>
      </c>
      <c r="F137" s="193" t="s">
        <v>194</v>
      </c>
      <c r="G137" s="194" t="s">
        <v>111</v>
      </c>
      <c r="H137" s="195">
        <v>1</v>
      </c>
      <c r="I137" s="196">
        <v>24000</v>
      </c>
      <c r="J137" s="196">
        <f>ROUND(I137*H137,2)</f>
        <v>24000</v>
      </c>
      <c r="K137" s="197"/>
      <c r="L137" s="198"/>
      <c r="M137" s="199" t="s">
        <v>1</v>
      </c>
      <c r="N137" s="200" t="s">
        <v>38</v>
      </c>
      <c r="O137" s="187">
        <v>0</v>
      </c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89" t="s">
        <v>83</v>
      </c>
      <c r="AT137" s="189" t="s">
        <v>124</v>
      </c>
      <c r="AU137" s="189" t="s">
        <v>73</v>
      </c>
      <c r="AY137" s="11" t="s">
        <v>113</v>
      </c>
      <c r="BE137" s="190">
        <f>IF(N137="základní",J137,0)</f>
        <v>24000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1" t="s">
        <v>81</v>
      </c>
      <c r="BK137" s="190">
        <f>ROUND(I137*H137,2)</f>
        <v>24000</v>
      </c>
      <c r="BL137" s="11" t="s">
        <v>81</v>
      </c>
      <c r="BM137" s="189" t="s">
        <v>195</v>
      </c>
    </row>
    <row r="138" s="2" customFormat="1" ht="33" customHeight="1">
      <c r="A138" s="26"/>
      <c r="B138" s="27"/>
      <c r="C138" s="191" t="s">
        <v>196</v>
      </c>
      <c r="D138" s="191" t="s">
        <v>124</v>
      </c>
      <c r="E138" s="192" t="s">
        <v>197</v>
      </c>
      <c r="F138" s="193" t="s">
        <v>198</v>
      </c>
      <c r="G138" s="194" t="s">
        <v>111</v>
      </c>
      <c r="H138" s="195">
        <v>1</v>
      </c>
      <c r="I138" s="196">
        <v>9510</v>
      </c>
      <c r="J138" s="196">
        <f>ROUND(I138*H138,2)</f>
        <v>9510</v>
      </c>
      <c r="K138" s="197"/>
      <c r="L138" s="198"/>
      <c r="M138" s="199" t="s">
        <v>1</v>
      </c>
      <c r="N138" s="200" t="s">
        <v>38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89" t="s">
        <v>83</v>
      </c>
      <c r="AT138" s="189" t="s">
        <v>124</v>
      </c>
      <c r="AU138" s="189" t="s">
        <v>73</v>
      </c>
      <c r="AY138" s="11" t="s">
        <v>113</v>
      </c>
      <c r="BE138" s="190">
        <f>IF(N138="základní",J138,0)</f>
        <v>9510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1" t="s">
        <v>81</v>
      </c>
      <c r="BK138" s="190">
        <f>ROUND(I138*H138,2)</f>
        <v>9510</v>
      </c>
      <c r="BL138" s="11" t="s">
        <v>81</v>
      </c>
      <c r="BM138" s="189" t="s">
        <v>199</v>
      </c>
    </row>
    <row r="139" s="2" customFormat="1" ht="33" customHeight="1">
      <c r="A139" s="26"/>
      <c r="B139" s="27"/>
      <c r="C139" s="178" t="s">
        <v>200</v>
      </c>
      <c r="D139" s="178" t="s">
        <v>108</v>
      </c>
      <c r="E139" s="179" t="s">
        <v>201</v>
      </c>
      <c r="F139" s="180" t="s">
        <v>202</v>
      </c>
      <c r="G139" s="181" t="s">
        <v>111</v>
      </c>
      <c r="H139" s="182">
        <v>1</v>
      </c>
      <c r="I139" s="183">
        <v>4010</v>
      </c>
      <c r="J139" s="183">
        <f>ROUND(I139*H139,2)</f>
        <v>4010</v>
      </c>
      <c r="K139" s="184"/>
      <c r="L139" s="32"/>
      <c r="M139" s="185" t="s">
        <v>1</v>
      </c>
      <c r="N139" s="186" t="s">
        <v>38</v>
      </c>
      <c r="O139" s="187">
        <v>0</v>
      </c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89" t="s">
        <v>117</v>
      </c>
      <c r="AT139" s="189" t="s">
        <v>108</v>
      </c>
      <c r="AU139" s="189" t="s">
        <v>73</v>
      </c>
      <c r="AY139" s="11" t="s">
        <v>113</v>
      </c>
      <c r="BE139" s="190">
        <f>IF(N139="základní",J139,0)</f>
        <v>4010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1" t="s">
        <v>81</v>
      </c>
      <c r="BK139" s="190">
        <f>ROUND(I139*H139,2)</f>
        <v>4010</v>
      </c>
      <c r="BL139" s="11" t="s">
        <v>117</v>
      </c>
      <c r="BM139" s="189" t="s">
        <v>203</v>
      </c>
    </row>
    <row r="140" s="2" customFormat="1" ht="33" customHeight="1">
      <c r="A140" s="26"/>
      <c r="B140" s="27"/>
      <c r="C140" s="178" t="s">
        <v>204</v>
      </c>
      <c r="D140" s="178" t="s">
        <v>108</v>
      </c>
      <c r="E140" s="179" t="s">
        <v>205</v>
      </c>
      <c r="F140" s="180" t="s">
        <v>206</v>
      </c>
      <c r="G140" s="181" t="s">
        <v>111</v>
      </c>
      <c r="H140" s="182">
        <v>1</v>
      </c>
      <c r="I140" s="183">
        <v>5850</v>
      </c>
      <c r="J140" s="183">
        <f>ROUND(I140*H140,2)</f>
        <v>5850</v>
      </c>
      <c r="K140" s="184"/>
      <c r="L140" s="32"/>
      <c r="M140" s="185" t="s">
        <v>1</v>
      </c>
      <c r="N140" s="186" t="s">
        <v>38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89" t="s">
        <v>81</v>
      </c>
      <c r="AT140" s="189" t="s">
        <v>108</v>
      </c>
      <c r="AU140" s="189" t="s">
        <v>73</v>
      </c>
      <c r="AY140" s="11" t="s">
        <v>113</v>
      </c>
      <c r="BE140" s="190">
        <f>IF(N140="základní",J140,0)</f>
        <v>5850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1" t="s">
        <v>81</v>
      </c>
      <c r="BK140" s="190">
        <f>ROUND(I140*H140,2)</f>
        <v>5850</v>
      </c>
      <c r="BL140" s="11" t="s">
        <v>81</v>
      </c>
      <c r="BM140" s="189" t="s">
        <v>207</v>
      </c>
    </row>
    <row r="141" s="2" customFormat="1" ht="21.75" customHeight="1">
      <c r="A141" s="26"/>
      <c r="B141" s="27"/>
      <c r="C141" s="178" t="s">
        <v>208</v>
      </c>
      <c r="D141" s="178" t="s">
        <v>108</v>
      </c>
      <c r="E141" s="179" t="s">
        <v>209</v>
      </c>
      <c r="F141" s="180" t="s">
        <v>210</v>
      </c>
      <c r="G141" s="181" t="s">
        <v>111</v>
      </c>
      <c r="H141" s="182">
        <v>1</v>
      </c>
      <c r="I141" s="183">
        <v>4400</v>
      </c>
      <c r="J141" s="183">
        <f>ROUND(I141*H141,2)</f>
        <v>4400</v>
      </c>
      <c r="K141" s="184"/>
      <c r="L141" s="32"/>
      <c r="M141" s="185" t="s">
        <v>1</v>
      </c>
      <c r="N141" s="186" t="s">
        <v>38</v>
      </c>
      <c r="O141" s="187">
        <v>0</v>
      </c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89" t="s">
        <v>117</v>
      </c>
      <c r="AT141" s="189" t="s">
        <v>108</v>
      </c>
      <c r="AU141" s="189" t="s">
        <v>73</v>
      </c>
      <c r="AY141" s="11" t="s">
        <v>113</v>
      </c>
      <c r="BE141" s="190">
        <f>IF(N141="základní",J141,0)</f>
        <v>4400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1" t="s">
        <v>81</v>
      </c>
      <c r="BK141" s="190">
        <f>ROUND(I141*H141,2)</f>
        <v>4400</v>
      </c>
      <c r="BL141" s="11" t="s">
        <v>117</v>
      </c>
      <c r="BM141" s="189" t="s">
        <v>211</v>
      </c>
    </row>
    <row r="142" s="2" customFormat="1" ht="44.25" customHeight="1">
      <c r="A142" s="26"/>
      <c r="B142" s="27"/>
      <c r="C142" s="178" t="s">
        <v>212</v>
      </c>
      <c r="D142" s="178" t="s">
        <v>108</v>
      </c>
      <c r="E142" s="179" t="s">
        <v>213</v>
      </c>
      <c r="F142" s="180" t="s">
        <v>214</v>
      </c>
      <c r="G142" s="181" t="s">
        <v>111</v>
      </c>
      <c r="H142" s="182">
        <v>1</v>
      </c>
      <c r="I142" s="183">
        <v>3830</v>
      </c>
      <c r="J142" s="183">
        <f>ROUND(I142*H142,2)</f>
        <v>3830</v>
      </c>
      <c r="K142" s="184"/>
      <c r="L142" s="32"/>
      <c r="M142" s="185" t="s">
        <v>1</v>
      </c>
      <c r="N142" s="186" t="s">
        <v>38</v>
      </c>
      <c r="O142" s="187">
        <v>0</v>
      </c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89" t="s">
        <v>117</v>
      </c>
      <c r="AT142" s="189" t="s">
        <v>108</v>
      </c>
      <c r="AU142" s="189" t="s">
        <v>73</v>
      </c>
      <c r="AY142" s="11" t="s">
        <v>113</v>
      </c>
      <c r="BE142" s="190">
        <f>IF(N142="základní",J142,0)</f>
        <v>3830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1" t="s">
        <v>81</v>
      </c>
      <c r="BK142" s="190">
        <f>ROUND(I142*H142,2)</f>
        <v>3830</v>
      </c>
      <c r="BL142" s="11" t="s">
        <v>117</v>
      </c>
      <c r="BM142" s="189" t="s">
        <v>215</v>
      </c>
    </row>
    <row r="143" s="2" customFormat="1" ht="21.75" customHeight="1">
      <c r="A143" s="26"/>
      <c r="B143" s="27"/>
      <c r="C143" s="178" t="s">
        <v>216</v>
      </c>
      <c r="D143" s="178" t="s">
        <v>108</v>
      </c>
      <c r="E143" s="179" t="s">
        <v>217</v>
      </c>
      <c r="F143" s="180" t="s">
        <v>218</v>
      </c>
      <c r="G143" s="181" t="s">
        <v>111</v>
      </c>
      <c r="H143" s="182">
        <v>1</v>
      </c>
      <c r="I143" s="183">
        <v>660</v>
      </c>
      <c r="J143" s="183">
        <f>ROUND(I143*H143,2)</f>
        <v>660</v>
      </c>
      <c r="K143" s="184"/>
      <c r="L143" s="32"/>
      <c r="M143" s="185" t="s">
        <v>1</v>
      </c>
      <c r="N143" s="186" t="s">
        <v>38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89" t="s">
        <v>112</v>
      </c>
      <c r="AT143" s="189" t="s">
        <v>108</v>
      </c>
      <c r="AU143" s="189" t="s">
        <v>73</v>
      </c>
      <c r="AY143" s="11" t="s">
        <v>113</v>
      </c>
      <c r="BE143" s="190">
        <f>IF(N143="základní",J143,0)</f>
        <v>660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1" t="s">
        <v>81</v>
      </c>
      <c r="BK143" s="190">
        <f>ROUND(I143*H143,2)</f>
        <v>660</v>
      </c>
      <c r="BL143" s="11" t="s">
        <v>112</v>
      </c>
      <c r="BM143" s="189" t="s">
        <v>219</v>
      </c>
    </row>
    <row r="144" s="2" customFormat="1" ht="16.5" customHeight="1">
      <c r="A144" s="26"/>
      <c r="B144" s="27"/>
      <c r="C144" s="191" t="s">
        <v>220</v>
      </c>
      <c r="D144" s="191" t="s">
        <v>124</v>
      </c>
      <c r="E144" s="192" t="s">
        <v>221</v>
      </c>
      <c r="F144" s="193" t="s">
        <v>222</v>
      </c>
      <c r="G144" s="194" t="s">
        <v>111</v>
      </c>
      <c r="H144" s="195">
        <v>1</v>
      </c>
      <c r="I144" s="196">
        <v>7210</v>
      </c>
      <c r="J144" s="196">
        <f>ROUND(I144*H144,2)</f>
        <v>7210</v>
      </c>
      <c r="K144" s="197"/>
      <c r="L144" s="198"/>
      <c r="M144" s="199" t="s">
        <v>1</v>
      </c>
      <c r="N144" s="200" t="s">
        <v>38</v>
      </c>
      <c r="O144" s="187">
        <v>0</v>
      </c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89" t="s">
        <v>136</v>
      </c>
      <c r="AT144" s="189" t="s">
        <v>124</v>
      </c>
      <c r="AU144" s="189" t="s">
        <v>73</v>
      </c>
      <c r="AY144" s="11" t="s">
        <v>113</v>
      </c>
      <c r="BE144" s="190">
        <f>IF(N144="základní",J144,0)</f>
        <v>7210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1" t="s">
        <v>81</v>
      </c>
      <c r="BK144" s="190">
        <f>ROUND(I144*H144,2)</f>
        <v>7210</v>
      </c>
      <c r="BL144" s="11" t="s">
        <v>136</v>
      </c>
      <c r="BM144" s="189" t="s">
        <v>223</v>
      </c>
    </row>
    <row r="145" s="2" customFormat="1" ht="55.5" customHeight="1">
      <c r="A145" s="26"/>
      <c r="B145" s="27"/>
      <c r="C145" s="178" t="s">
        <v>224</v>
      </c>
      <c r="D145" s="178" t="s">
        <v>108</v>
      </c>
      <c r="E145" s="179" t="s">
        <v>225</v>
      </c>
      <c r="F145" s="180" t="s">
        <v>226</v>
      </c>
      <c r="G145" s="181" t="s">
        <v>111</v>
      </c>
      <c r="H145" s="182">
        <v>1</v>
      </c>
      <c r="I145" s="183">
        <v>2200</v>
      </c>
      <c r="J145" s="183">
        <f>ROUND(I145*H145,2)</f>
        <v>2200</v>
      </c>
      <c r="K145" s="184"/>
      <c r="L145" s="32"/>
      <c r="M145" s="185" t="s">
        <v>1</v>
      </c>
      <c r="N145" s="186" t="s">
        <v>38</v>
      </c>
      <c r="O145" s="187">
        <v>0</v>
      </c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89" t="s">
        <v>112</v>
      </c>
      <c r="AT145" s="189" t="s">
        <v>108</v>
      </c>
      <c r="AU145" s="189" t="s">
        <v>73</v>
      </c>
      <c r="AY145" s="11" t="s">
        <v>113</v>
      </c>
      <c r="BE145" s="190">
        <f>IF(N145="základní",J145,0)</f>
        <v>2200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1" t="s">
        <v>81</v>
      </c>
      <c r="BK145" s="190">
        <f>ROUND(I145*H145,2)</f>
        <v>2200</v>
      </c>
      <c r="BL145" s="11" t="s">
        <v>112</v>
      </c>
      <c r="BM145" s="189" t="s">
        <v>227</v>
      </c>
    </row>
    <row r="146" s="2" customFormat="1" ht="78" customHeight="1">
      <c r="A146" s="26"/>
      <c r="B146" s="27"/>
      <c r="C146" s="178" t="s">
        <v>228</v>
      </c>
      <c r="D146" s="178" t="s">
        <v>108</v>
      </c>
      <c r="E146" s="179" t="s">
        <v>229</v>
      </c>
      <c r="F146" s="180" t="s">
        <v>230</v>
      </c>
      <c r="G146" s="181" t="s">
        <v>111</v>
      </c>
      <c r="H146" s="182">
        <v>2</v>
      </c>
      <c r="I146" s="183">
        <v>2090</v>
      </c>
      <c r="J146" s="183">
        <f>ROUND(I146*H146,2)</f>
        <v>4180</v>
      </c>
      <c r="K146" s="184"/>
      <c r="L146" s="32"/>
      <c r="M146" s="185" t="s">
        <v>1</v>
      </c>
      <c r="N146" s="186" t="s">
        <v>38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89" t="s">
        <v>117</v>
      </c>
      <c r="AT146" s="189" t="s">
        <v>108</v>
      </c>
      <c r="AU146" s="189" t="s">
        <v>73</v>
      </c>
      <c r="AY146" s="11" t="s">
        <v>113</v>
      </c>
      <c r="BE146" s="190">
        <f>IF(N146="základní",J146,0)</f>
        <v>4180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1" t="s">
        <v>81</v>
      </c>
      <c r="BK146" s="190">
        <f>ROUND(I146*H146,2)</f>
        <v>4180</v>
      </c>
      <c r="BL146" s="11" t="s">
        <v>117</v>
      </c>
      <c r="BM146" s="189" t="s">
        <v>231</v>
      </c>
    </row>
    <row r="147" s="2" customFormat="1" ht="66.75" customHeight="1">
      <c r="A147" s="26"/>
      <c r="B147" s="27"/>
      <c r="C147" s="178" t="s">
        <v>232</v>
      </c>
      <c r="D147" s="178" t="s">
        <v>108</v>
      </c>
      <c r="E147" s="179" t="s">
        <v>233</v>
      </c>
      <c r="F147" s="180" t="s">
        <v>234</v>
      </c>
      <c r="G147" s="181" t="s">
        <v>111</v>
      </c>
      <c r="H147" s="182">
        <v>1</v>
      </c>
      <c r="I147" s="183">
        <v>3200</v>
      </c>
      <c r="J147" s="183">
        <f>ROUND(I147*H147,2)</f>
        <v>3200</v>
      </c>
      <c r="K147" s="184"/>
      <c r="L147" s="32"/>
      <c r="M147" s="185" t="s">
        <v>1</v>
      </c>
      <c r="N147" s="186" t="s">
        <v>38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89" t="s">
        <v>235</v>
      </c>
      <c r="AT147" s="189" t="s">
        <v>108</v>
      </c>
      <c r="AU147" s="189" t="s">
        <v>73</v>
      </c>
      <c r="AY147" s="11" t="s">
        <v>113</v>
      </c>
      <c r="BE147" s="190">
        <f>IF(N147="základní",J147,0)</f>
        <v>3200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1" t="s">
        <v>81</v>
      </c>
      <c r="BK147" s="190">
        <f>ROUND(I147*H147,2)</f>
        <v>3200</v>
      </c>
      <c r="BL147" s="11" t="s">
        <v>235</v>
      </c>
      <c r="BM147" s="189" t="s">
        <v>236</v>
      </c>
    </row>
    <row r="148" s="2" customFormat="1" ht="66.75" customHeight="1">
      <c r="A148" s="26"/>
      <c r="B148" s="27"/>
      <c r="C148" s="178" t="s">
        <v>237</v>
      </c>
      <c r="D148" s="178" t="s">
        <v>108</v>
      </c>
      <c r="E148" s="179" t="s">
        <v>238</v>
      </c>
      <c r="F148" s="180" t="s">
        <v>239</v>
      </c>
      <c r="G148" s="181" t="s">
        <v>111</v>
      </c>
      <c r="H148" s="182">
        <v>1</v>
      </c>
      <c r="I148" s="183">
        <v>7660</v>
      </c>
      <c r="J148" s="183">
        <f>ROUND(I148*H148,2)</f>
        <v>7660</v>
      </c>
      <c r="K148" s="184"/>
      <c r="L148" s="32"/>
      <c r="M148" s="201" t="s">
        <v>1</v>
      </c>
      <c r="N148" s="202" t="s">
        <v>38</v>
      </c>
      <c r="O148" s="203">
        <v>0</v>
      </c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89" t="s">
        <v>235</v>
      </c>
      <c r="AT148" s="189" t="s">
        <v>108</v>
      </c>
      <c r="AU148" s="189" t="s">
        <v>73</v>
      </c>
      <c r="AY148" s="11" t="s">
        <v>113</v>
      </c>
      <c r="BE148" s="190">
        <f>IF(N148="základní",J148,0)</f>
        <v>7660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1" t="s">
        <v>81</v>
      </c>
      <c r="BK148" s="190">
        <f>ROUND(I148*H148,2)</f>
        <v>7660</v>
      </c>
      <c r="BL148" s="11" t="s">
        <v>235</v>
      </c>
      <c r="BM148" s="189" t="s">
        <v>240</v>
      </c>
    </row>
    <row r="149" s="2" customFormat="1" ht="6.96" customHeight="1">
      <c r="A149" s="26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2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sheetProtection sheet="1" autoFilter="0" formatColumns="0" formatRows="0" objects="1" scenarios="1" spinCount="100000" saltValue="R11133HUgaaKFcae+f2kMEvLOoVPKxGiPT8f/ZnmJE/RCTcZ1dH5yeyfStshbpYFTnwuO8WNCRKGnPPDHnm4gw==" hashValue="VnhH1SFm5d0nYU3Ffds6BLwncRhov4QKFYnm8KGAkHcCxRmPmfuufRm3ly+iMrSSeXxYlFYmKVcaW0DnZEyEPw==" algorithmName="SHA-512" password="CC35"/>
  <autoFilter ref="C115:K148"/>
  <mergeCells count="8">
    <mergeCell ref="E7:H7"/>
    <mergeCell ref="E9:H9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6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4"/>
      <c r="AT3" s="11" t="s">
        <v>83</v>
      </c>
    </row>
    <row r="4" s="1" customFormat="1" ht="24.96" customHeight="1">
      <c r="B4" s="14"/>
      <c r="D4" s="125" t="s">
        <v>87</v>
      </c>
      <c r="L4" s="14"/>
      <c r="M4" s="126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27" t="s">
        <v>14</v>
      </c>
      <c r="L6" s="14"/>
    </row>
    <row r="7" s="1" customFormat="1" ht="16.5" customHeight="1">
      <c r="B7" s="14"/>
      <c r="E7" s="128" t="str">
        <f>'Rekapitulace stavby'!K6</f>
        <v>Chotěboř-oprava Vk3</v>
      </c>
      <c r="F7" s="127"/>
      <c r="G7" s="127"/>
      <c r="H7" s="127"/>
      <c r="L7" s="14"/>
    </row>
    <row r="8" s="2" customFormat="1" ht="12" customHeight="1">
      <c r="A8" s="26"/>
      <c r="B8" s="32"/>
      <c r="C8" s="26"/>
      <c r="D8" s="127" t="s">
        <v>88</v>
      </c>
      <c r="E8" s="26"/>
      <c r="F8" s="26"/>
      <c r="G8" s="26"/>
      <c r="H8" s="26"/>
      <c r="I8" s="26"/>
      <c r="J8" s="26"/>
      <c r="K8" s="26"/>
      <c r="L8" s="50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="2" customFormat="1" ht="16.5" customHeight="1">
      <c r="A9" s="26"/>
      <c r="B9" s="32"/>
      <c r="C9" s="26"/>
      <c r="D9" s="26"/>
      <c r="E9" s="129" t="s">
        <v>241</v>
      </c>
      <c r="F9" s="26"/>
      <c r="G9" s="26"/>
      <c r="H9" s="26"/>
      <c r="I9" s="26"/>
      <c r="J9" s="26"/>
      <c r="K9" s="26"/>
      <c r="L9" s="50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="2" customFormat="1">
      <c r="A10" s="26"/>
      <c r="B10" s="32"/>
      <c r="C10" s="26"/>
      <c r="D10" s="26"/>
      <c r="E10" s="26"/>
      <c r="F10" s="26"/>
      <c r="G10" s="26"/>
      <c r="H10" s="26"/>
      <c r="I10" s="26"/>
      <c r="J10" s="26"/>
      <c r="K10" s="26"/>
      <c r="L10" s="50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="2" customFormat="1" ht="12" customHeight="1">
      <c r="A11" s="26"/>
      <c r="B11" s="32"/>
      <c r="C11" s="26"/>
      <c r="D11" s="127" t="s">
        <v>16</v>
      </c>
      <c r="E11" s="26"/>
      <c r="F11" s="130" t="s">
        <v>1</v>
      </c>
      <c r="G11" s="26"/>
      <c r="H11" s="26"/>
      <c r="I11" s="127" t="s">
        <v>17</v>
      </c>
      <c r="J11" s="130" t="s">
        <v>1</v>
      </c>
      <c r="K11" s="26"/>
      <c r="L11" s="50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="2" customFormat="1" ht="12" customHeight="1">
      <c r="A12" s="26"/>
      <c r="B12" s="32"/>
      <c r="C12" s="26"/>
      <c r="D12" s="127" t="s">
        <v>18</v>
      </c>
      <c r="E12" s="26"/>
      <c r="F12" s="130" t="s">
        <v>19</v>
      </c>
      <c r="G12" s="26"/>
      <c r="H12" s="26"/>
      <c r="I12" s="127" t="s">
        <v>20</v>
      </c>
      <c r="J12" s="131" t="str">
        <f>'Rekapitulace stavby'!AN8</f>
        <v>8. 6. 2021</v>
      </c>
      <c r="K12" s="26"/>
      <c r="L12" s="50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="2" customFormat="1" ht="10.8" customHeight="1">
      <c r="A13" s="26"/>
      <c r="B13" s="32"/>
      <c r="C13" s="26"/>
      <c r="D13" s="26"/>
      <c r="E13" s="26"/>
      <c r="F13" s="26"/>
      <c r="G13" s="26"/>
      <c r="H13" s="26"/>
      <c r="I13" s="26"/>
      <c r="J13" s="26"/>
      <c r="K13" s="26"/>
      <c r="L13" s="50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="2" customFormat="1" ht="12" customHeight="1">
      <c r="A14" s="26"/>
      <c r="B14" s="32"/>
      <c r="C14" s="26"/>
      <c r="D14" s="127" t="s">
        <v>22</v>
      </c>
      <c r="E14" s="26"/>
      <c r="F14" s="26"/>
      <c r="G14" s="26"/>
      <c r="H14" s="26"/>
      <c r="I14" s="127" t="s">
        <v>23</v>
      </c>
      <c r="J14" s="130" t="str">
        <f>IF('Rekapitulace stavby'!AN10="","",'Rekapitulace stavby'!AN10)</f>
        <v/>
      </c>
      <c r="K14" s="26"/>
      <c r="L14" s="50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="2" customFormat="1" ht="18" customHeight="1">
      <c r="A15" s="26"/>
      <c r="B15" s="32"/>
      <c r="C15" s="26"/>
      <c r="D15" s="26"/>
      <c r="E15" s="130" t="str">
        <f>IF('Rekapitulace stavby'!E11="","",'Rekapitulace stavby'!E11)</f>
        <v xml:space="preserve"> </v>
      </c>
      <c r="F15" s="26"/>
      <c r="G15" s="26"/>
      <c r="H15" s="26"/>
      <c r="I15" s="127" t="s">
        <v>25</v>
      </c>
      <c r="J15" s="130" t="str">
        <f>IF('Rekapitulace stavby'!AN11="","",'Rekapitulace stavby'!AN11)</f>
        <v/>
      </c>
      <c r="K15" s="26"/>
      <c r="L15" s="50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="2" customFormat="1" ht="6.96" customHeight="1">
      <c r="A16" s="26"/>
      <c r="B16" s="32"/>
      <c r="C16" s="26"/>
      <c r="D16" s="26"/>
      <c r="E16" s="26"/>
      <c r="F16" s="26"/>
      <c r="G16" s="26"/>
      <c r="H16" s="26"/>
      <c r="I16" s="26"/>
      <c r="J16" s="26"/>
      <c r="K16" s="26"/>
      <c r="L16" s="50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="2" customFormat="1" ht="12" customHeight="1">
      <c r="A17" s="26"/>
      <c r="B17" s="32"/>
      <c r="C17" s="26"/>
      <c r="D17" s="127" t="s">
        <v>26</v>
      </c>
      <c r="E17" s="26"/>
      <c r="F17" s="26"/>
      <c r="G17" s="26"/>
      <c r="H17" s="26"/>
      <c r="I17" s="127" t="s">
        <v>23</v>
      </c>
      <c r="J17" s="130" t="s">
        <v>1</v>
      </c>
      <c r="K17" s="26"/>
      <c r="L17" s="50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="2" customFormat="1" ht="18" customHeight="1">
      <c r="A18" s="26"/>
      <c r="B18" s="32"/>
      <c r="C18" s="26"/>
      <c r="D18" s="26"/>
      <c r="E18" s="130" t="s">
        <v>24</v>
      </c>
      <c r="F18" s="26"/>
      <c r="G18" s="26"/>
      <c r="H18" s="26"/>
      <c r="I18" s="127" t="s">
        <v>25</v>
      </c>
      <c r="J18" s="130" t="s">
        <v>1</v>
      </c>
      <c r="K18" s="26"/>
      <c r="L18" s="50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="2" customFormat="1" ht="6.96" customHeight="1">
      <c r="A19" s="26"/>
      <c r="B19" s="32"/>
      <c r="C19" s="26"/>
      <c r="D19" s="26"/>
      <c r="E19" s="26"/>
      <c r="F19" s="26"/>
      <c r="G19" s="26"/>
      <c r="H19" s="26"/>
      <c r="I19" s="26"/>
      <c r="J19" s="26"/>
      <c r="K19" s="26"/>
      <c r="L19" s="50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="2" customFormat="1" ht="12" customHeight="1">
      <c r="A20" s="26"/>
      <c r="B20" s="32"/>
      <c r="C20" s="26"/>
      <c r="D20" s="127" t="s">
        <v>27</v>
      </c>
      <c r="E20" s="26"/>
      <c r="F20" s="26"/>
      <c r="G20" s="26"/>
      <c r="H20" s="26"/>
      <c r="I20" s="127" t="s">
        <v>23</v>
      </c>
      <c r="J20" s="130" t="s">
        <v>1</v>
      </c>
      <c r="K20" s="26"/>
      <c r="L20" s="50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="2" customFormat="1" ht="18" customHeight="1">
      <c r="A21" s="26"/>
      <c r="B21" s="32"/>
      <c r="C21" s="26"/>
      <c r="D21" s="26"/>
      <c r="E21" s="130" t="s">
        <v>24</v>
      </c>
      <c r="F21" s="26"/>
      <c r="G21" s="26"/>
      <c r="H21" s="26"/>
      <c r="I21" s="127" t="s">
        <v>25</v>
      </c>
      <c r="J21" s="130" t="s">
        <v>1</v>
      </c>
      <c r="K21" s="26"/>
      <c r="L21" s="50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="2" customFormat="1" ht="6.96" customHeight="1">
      <c r="A22" s="26"/>
      <c r="B22" s="32"/>
      <c r="C22" s="26"/>
      <c r="D22" s="26"/>
      <c r="E22" s="26"/>
      <c r="F22" s="26"/>
      <c r="G22" s="26"/>
      <c r="H22" s="26"/>
      <c r="I22" s="26"/>
      <c r="J22" s="26"/>
      <c r="K22" s="26"/>
      <c r="L22" s="50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="2" customFormat="1" ht="12" customHeight="1">
      <c r="A23" s="26"/>
      <c r="B23" s="32"/>
      <c r="C23" s="26"/>
      <c r="D23" s="127" t="s">
        <v>29</v>
      </c>
      <c r="E23" s="26"/>
      <c r="F23" s="26"/>
      <c r="G23" s="26"/>
      <c r="H23" s="26"/>
      <c r="I23" s="127" t="s">
        <v>23</v>
      </c>
      <c r="J23" s="130" t="s">
        <v>1</v>
      </c>
      <c r="K23" s="26"/>
      <c r="L23" s="50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="2" customFormat="1" ht="18" customHeight="1">
      <c r="A24" s="26"/>
      <c r="B24" s="32"/>
      <c r="C24" s="26"/>
      <c r="D24" s="26"/>
      <c r="E24" s="130" t="s">
        <v>30</v>
      </c>
      <c r="F24" s="26"/>
      <c r="G24" s="26"/>
      <c r="H24" s="26"/>
      <c r="I24" s="127" t="s">
        <v>25</v>
      </c>
      <c r="J24" s="130" t="s">
        <v>1</v>
      </c>
      <c r="K24" s="26"/>
      <c r="L24" s="50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="2" customFormat="1" ht="6.96" customHeight="1">
      <c r="A25" s="26"/>
      <c r="B25" s="32"/>
      <c r="C25" s="26"/>
      <c r="D25" s="26"/>
      <c r="E25" s="26"/>
      <c r="F25" s="26"/>
      <c r="G25" s="26"/>
      <c r="H25" s="26"/>
      <c r="I25" s="26"/>
      <c r="J25" s="26"/>
      <c r="K25" s="26"/>
      <c r="L25" s="50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="2" customFormat="1" ht="12" customHeight="1">
      <c r="A26" s="26"/>
      <c r="B26" s="32"/>
      <c r="C26" s="26"/>
      <c r="D26" s="127" t="s">
        <v>31</v>
      </c>
      <c r="E26" s="26"/>
      <c r="F26" s="26"/>
      <c r="G26" s="26"/>
      <c r="H26" s="26"/>
      <c r="I26" s="26"/>
      <c r="J26" s="26"/>
      <c r="K26" s="26"/>
      <c r="L26" s="50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="8" customFormat="1" ht="71.25" customHeight="1">
      <c r="A27" s="132"/>
      <c r="B27" s="133"/>
      <c r="C27" s="132"/>
      <c r="D27" s="132"/>
      <c r="E27" s="134" t="s">
        <v>32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26"/>
      <c r="B28" s="32"/>
      <c r="C28" s="26"/>
      <c r="D28" s="26"/>
      <c r="E28" s="26"/>
      <c r="F28" s="26"/>
      <c r="G28" s="26"/>
      <c r="H28" s="26"/>
      <c r="I28" s="26"/>
      <c r="J28" s="26"/>
      <c r="K28" s="26"/>
      <c r="L28" s="50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="2" customFormat="1" ht="6.96" customHeight="1">
      <c r="A29" s="26"/>
      <c r="B29" s="32"/>
      <c r="C29" s="26"/>
      <c r="D29" s="136"/>
      <c r="E29" s="136"/>
      <c r="F29" s="136"/>
      <c r="G29" s="136"/>
      <c r="H29" s="136"/>
      <c r="I29" s="136"/>
      <c r="J29" s="136"/>
      <c r="K29" s="136"/>
      <c r="L29" s="50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="2" customFormat="1" ht="25.44" customHeight="1">
      <c r="A30" s="26"/>
      <c r="B30" s="32"/>
      <c r="C30" s="26"/>
      <c r="D30" s="137" t="s">
        <v>33</v>
      </c>
      <c r="E30" s="26"/>
      <c r="F30" s="26"/>
      <c r="G30" s="26"/>
      <c r="H30" s="26"/>
      <c r="I30" s="26"/>
      <c r="J30" s="138">
        <f>ROUND(J116, 2)</f>
        <v>21867</v>
      </c>
      <c r="K30" s="26"/>
      <c r="L30" s="50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="2" customFormat="1" ht="6.96" customHeight="1">
      <c r="A31" s="26"/>
      <c r="B31" s="32"/>
      <c r="C31" s="26"/>
      <c r="D31" s="136"/>
      <c r="E31" s="136"/>
      <c r="F31" s="136"/>
      <c r="G31" s="136"/>
      <c r="H31" s="136"/>
      <c r="I31" s="136"/>
      <c r="J31" s="136"/>
      <c r="K31" s="136"/>
      <c r="L31" s="50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="2" customFormat="1" ht="14.4" customHeight="1">
      <c r="A32" s="26"/>
      <c r="B32" s="32"/>
      <c r="C32" s="26"/>
      <c r="D32" s="26"/>
      <c r="E32" s="26"/>
      <c r="F32" s="139" t="s">
        <v>35</v>
      </c>
      <c r="G32" s="26"/>
      <c r="H32" s="26"/>
      <c r="I32" s="139" t="s">
        <v>34</v>
      </c>
      <c r="J32" s="139" t="s">
        <v>36</v>
      </c>
      <c r="K32" s="26"/>
      <c r="L32" s="50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="2" customFormat="1" ht="14.4" customHeight="1">
      <c r="A33" s="26"/>
      <c r="B33" s="32"/>
      <c r="C33" s="26"/>
      <c r="D33" s="140" t="s">
        <v>37</v>
      </c>
      <c r="E33" s="127" t="s">
        <v>38</v>
      </c>
      <c r="F33" s="141">
        <f>ROUND((SUM(BE116:BE122)),  2)</f>
        <v>21867</v>
      </c>
      <c r="G33" s="26"/>
      <c r="H33" s="26"/>
      <c r="I33" s="142">
        <v>0.20999999999999999</v>
      </c>
      <c r="J33" s="141">
        <f>ROUND(((SUM(BE116:BE122))*I33),  2)</f>
        <v>4592.0699999999997</v>
      </c>
      <c r="K33" s="26"/>
      <c r="L33" s="50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="2" customFormat="1" ht="14.4" customHeight="1">
      <c r="A34" s="26"/>
      <c r="B34" s="32"/>
      <c r="C34" s="26"/>
      <c r="D34" s="26"/>
      <c r="E34" s="127" t="s">
        <v>39</v>
      </c>
      <c r="F34" s="141">
        <f>ROUND((SUM(BF116:BF122)),  2)</f>
        <v>0</v>
      </c>
      <c r="G34" s="26"/>
      <c r="H34" s="26"/>
      <c r="I34" s="142">
        <v>0.14999999999999999</v>
      </c>
      <c r="J34" s="141">
        <f>ROUND(((SUM(BF116:BF122))*I34),  2)</f>
        <v>0</v>
      </c>
      <c r="K34" s="26"/>
      <c r="L34" s="50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hidden="1" s="2" customFormat="1" ht="14.4" customHeight="1">
      <c r="A35" s="26"/>
      <c r="B35" s="32"/>
      <c r="C35" s="26"/>
      <c r="D35" s="26"/>
      <c r="E35" s="127" t="s">
        <v>40</v>
      </c>
      <c r="F35" s="141">
        <f>ROUND((SUM(BG116:BG122)),  2)</f>
        <v>0</v>
      </c>
      <c r="G35" s="26"/>
      <c r="H35" s="26"/>
      <c r="I35" s="142">
        <v>0.20999999999999999</v>
      </c>
      <c r="J35" s="141">
        <f>0</f>
        <v>0</v>
      </c>
      <c r="K35" s="26"/>
      <c r="L35" s="50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hidden="1" s="2" customFormat="1" ht="14.4" customHeight="1">
      <c r="A36" s="26"/>
      <c r="B36" s="32"/>
      <c r="C36" s="26"/>
      <c r="D36" s="26"/>
      <c r="E36" s="127" t="s">
        <v>41</v>
      </c>
      <c r="F36" s="141">
        <f>ROUND((SUM(BH116:BH122)),  2)</f>
        <v>0</v>
      </c>
      <c r="G36" s="26"/>
      <c r="H36" s="26"/>
      <c r="I36" s="142">
        <v>0.14999999999999999</v>
      </c>
      <c r="J36" s="141">
        <f>0</f>
        <v>0</v>
      </c>
      <c r="K36" s="26"/>
      <c r="L36" s="50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hidden="1" s="2" customFormat="1" ht="14.4" customHeight="1">
      <c r="A37" s="26"/>
      <c r="B37" s="32"/>
      <c r="C37" s="26"/>
      <c r="D37" s="26"/>
      <c r="E37" s="127" t="s">
        <v>42</v>
      </c>
      <c r="F37" s="141">
        <f>ROUND((SUM(BI116:BI122)),  2)</f>
        <v>0</v>
      </c>
      <c r="G37" s="26"/>
      <c r="H37" s="26"/>
      <c r="I37" s="142">
        <v>0</v>
      </c>
      <c r="J37" s="141">
        <f>0</f>
        <v>0</v>
      </c>
      <c r="K37" s="26"/>
      <c r="L37" s="50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="2" customFormat="1" ht="6.96" customHeight="1">
      <c r="A38" s="26"/>
      <c r="B38" s="32"/>
      <c r="C38" s="26"/>
      <c r="D38" s="26"/>
      <c r="E38" s="26"/>
      <c r="F38" s="26"/>
      <c r="G38" s="26"/>
      <c r="H38" s="26"/>
      <c r="I38" s="26"/>
      <c r="J38" s="26"/>
      <c r="K38" s="26"/>
      <c r="L38" s="50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="2" customFormat="1" ht="25.44" customHeight="1">
      <c r="A39" s="26"/>
      <c r="B39" s="32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26459.07</v>
      </c>
      <c r="K39" s="149"/>
      <c r="L39" s="50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="2" customFormat="1" ht="14.4" customHeight="1">
      <c r="A40" s="26"/>
      <c r="B40" s="32"/>
      <c r="C40" s="26"/>
      <c r="D40" s="26"/>
      <c r="E40" s="26"/>
      <c r="F40" s="26"/>
      <c r="G40" s="26"/>
      <c r="H40" s="26"/>
      <c r="I40" s="26"/>
      <c r="J40" s="26"/>
      <c r="K40" s="26"/>
      <c r="L40" s="50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50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26"/>
      <c r="B61" s="32"/>
      <c r="C61" s="26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50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26"/>
      <c r="B65" s="32"/>
      <c r="C65" s="26"/>
      <c r="D65" s="150" t="s">
        <v>50</v>
      </c>
      <c r="E65" s="156"/>
      <c r="F65" s="156"/>
      <c r="G65" s="150" t="s">
        <v>51</v>
      </c>
      <c r="H65" s="156"/>
      <c r="I65" s="156"/>
      <c r="J65" s="156"/>
      <c r="K65" s="156"/>
      <c r="L65" s="50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26"/>
      <c r="B76" s="32"/>
      <c r="C76" s="26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50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="2" customFormat="1" ht="14.4" customHeight="1">
      <c r="A77" s="2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0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="2" customFormat="1" ht="6.96" customHeight="1">
      <c r="A81" s="2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0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="2" customFormat="1" ht="24.96" customHeight="1">
      <c r="A82" s="26"/>
      <c r="B82" s="27"/>
      <c r="C82" s="17" t="s">
        <v>90</v>
      </c>
      <c r="D82" s="28"/>
      <c r="E82" s="28"/>
      <c r="F82" s="28"/>
      <c r="G82" s="28"/>
      <c r="H82" s="28"/>
      <c r="I82" s="28"/>
      <c r="J82" s="28"/>
      <c r="K82" s="28"/>
      <c r="L82" s="50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="2" customFormat="1" ht="6.96" customHeight="1">
      <c r="A83" s="26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50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="2" customFormat="1" ht="12" customHeight="1">
      <c r="A84" s="26"/>
      <c r="B84" s="27"/>
      <c r="C84" s="23" t="s">
        <v>14</v>
      </c>
      <c r="D84" s="28"/>
      <c r="E84" s="28"/>
      <c r="F84" s="28"/>
      <c r="G84" s="28"/>
      <c r="H84" s="28"/>
      <c r="I84" s="28"/>
      <c r="J84" s="28"/>
      <c r="K84" s="28"/>
      <c r="L84" s="50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="2" customFormat="1" ht="16.5" customHeight="1">
      <c r="A85" s="26"/>
      <c r="B85" s="27"/>
      <c r="C85" s="28"/>
      <c r="D85" s="28"/>
      <c r="E85" s="161" t="str">
        <f>E7</f>
        <v>Chotěboř-oprava Vk3</v>
      </c>
      <c r="F85" s="23"/>
      <c r="G85" s="23"/>
      <c r="H85" s="23"/>
      <c r="I85" s="28"/>
      <c r="J85" s="28"/>
      <c r="K85" s="28"/>
      <c r="L85" s="50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="2" customFormat="1" ht="12" customHeight="1">
      <c r="A86" s="26"/>
      <c r="B86" s="27"/>
      <c r="C86" s="23" t="s">
        <v>88</v>
      </c>
      <c r="D86" s="28"/>
      <c r="E86" s="28"/>
      <c r="F86" s="28"/>
      <c r="G86" s="28"/>
      <c r="H86" s="28"/>
      <c r="I86" s="28"/>
      <c r="J86" s="28"/>
      <c r="K86" s="28"/>
      <c r="L86" s="50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="2" customFormat="1" ht="16.5" customHeight="1">
      <c r="A87" s="26"/>
      <c r="B87" s="27"/>
      <c r="C87" s="28"/>
      <c r="D87" s="28"/>
      <c r="E87" s="63" t="str">
        <f>E9</f>
        <v>02 - Vk3 - URS</v>
      </c>
      <c r="F87" s="28"/>
      <c r="G87" s="28"/>
      <c r="H87" s="28"/>
      <c r="I87" s="28"/>
      <c r="J87" s="28"/>
      <c r="K87" s="28"/>
      <c r="L87" s="50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="2" customFormat="1" ht="6.96" customHeight="1">
      <c r="A88" s="26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50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="2" customFormat="1" ht="12" customHeight="1">
      <c r="A89" s="26"/>
      <c r="B89" s="27"/>
      <c r="C89" s="23" t="s">
        <v>18</v>
      </c>
      <c r="D89" s="28"/>
      <c r="E89" s="28"/>
      <c r="F89" s="20" t="str">
        <f>F12</f>
        <v>Chotěboř</v>
      </c>
      <c r="G89" s="28"/>
      <c r="H89" s="28"/>
      <c r="I89" s="23" t="s">
        <v>20</v>
      </c>
      <c r="J89" s="66" t="str">
        <f>IF(J12="","",J12)</f>
        <v>8. 6. 2021</v>
      </c>
      <c r="K89" s="28"/>
      <c r="L89" s="50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="2" customFormat="1" ht="6.96" customHeight="1">
      <c r="A90" s="26"/>
      <c r="B90" s="27"/>
      <c r="C90" s="28"/>
      <c r="D90" s="28"/>
      <c r="E90" s="28"/>
      <c r="F90" s="28"/>
      <c r="G90" s="28"/>
      <c r="H90" s="28"/>
      <c r="I90" s="28"/>
      <c r="J90" s="28"/>
      <c r="K90" s="28"/>
      <c r="L90" s="50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="2" customFormat="1" ht="15.15" customHeight="1">
      <c r="A91" s="26"/>
      <c r="B91" s="27"/>
      <c r="C91" s="23" t="s">
        <v>22</v>
      </c>
      <c r="D91" s="28"/>
      <c r="E91" s="28"/>
      <c r="F91" s="20" t="str">
        <f>E15</f>
        <v xml:space="preserve"> </v>
      </c>
      <c r="G91" s="28"/>
      <c r="H91" s="28"/>
      <c r="I91" s="23" t="s">
        <v>27</v>
      </c>
      <c r="J91" s="24" t="str">
        <f>E21</f>
        <v xml:space="preserve"> </v>
      </c>
      <c r="K91" s="28"/>
      <c r="L91" s="50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="2" customFormat="1" ht="15.15" customHeight="1">
      <c r="A92" s="26"/>
      <c r="B92" s="27"/>
      <c r="C92" s="23" t="s">
        <v>26</v>
      </c>
      <c r="D92" s="28"/>
      <c r="E92" s="28"/>
      <c r="F92" s="20" t="str">
        <f>IF(E18="","",E18)</f>
        <v xml:space="preserve"> </v>
      </c>
      <c r="G92" s="28"/>
      <c r="H92" s="28"/>
      <c r="I92" s="23" t="s">
        <v>29</v>
      </c>
      <c r="J92" s="24" t="str">
        <f>E24</f>
        <v>Bc. Roman Komzák</v>
      </c>
      <c r="K92" s="28"/>
      <c r="L92" s="50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="2" customFormat="1" ht="10.32" customHeight="1">
      <c r="A93" s="26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50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="2" customFormat="1" ht="29.28" customHeight="1">
      <c r="A94" s="26"/>
      <c r="B94" s="27"/>
      <c r="C94" s="162" t="s">
        <v>91</v>
      </c>
      <c r="D94" s="163"/>
      <c r="E94" s="163"/>
      <c r="F94" s="163"/>
      <c r="G94" s="163"/>
      <c r="H94" s="163"/>
      <c r="I94" s="163"/>
      <c r="J94" s="164" t="s">
        <v>92</v>
      </c>
      <c r="K94" s="163"/>
      <c r="L94" s="50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="2" customFormat="1" ht="10.32" customHeight="1">
      <c r="A95" s="26"/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50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="2" customFormat="1" ht="22.8" customHeight="1">
      <c r="A96" s="26"/>
      <c r="B96" s="27"/>
      <c r="C96" s="165" t="s">
        <v>93</v>
      </c>
      <c r="D96" s="28"/>
      <c r="E96" s="28"/>
      <c r="F96" s="28"/>
      <c r="G96" s="28"/>
      <c r="H96" s="28"/>
      <c r="I96" s="28"/>
      <c r="J96" s="97">
        <f>J116</f>
        <v>21867</v>
      </c>
      <c r="K96" s="28"/>
      <c r="L96" s="50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94</v>
      </c>
    </row>
    <row r="97" s="2" customFormat="1" ht="21.84" customHeight="1">
      <c r="A97" s="26"/>
      <c r="B97" s="27"/>
      <c r="C97" s="28"/>
      <c r="D97" s="28"/>
      <c r="E97" s="28"/>
      <c r="F97" s="28"/>
      <c r="G97" s="28"/>
      <c r="H97" s="28"/>
      <c r="I97" s="28"/>
      <c r="J97" s="28"/>
      <c r="K97" s="28"/>
      <c r="L97" s="50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="2" customFormat="1" ht="6.96" customHeight="1">
      <c r="A98" s="26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0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="2" customFormat="1" ht="6.96" customHeight="1">
      <c r="A102" s="26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0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="2" customFormat="1" ht="24.96" customHeight="1">
      <c r="A103" s="26"/>
      <c r="B103" s="27"/>
      <c r="C103" s="17" t="s">
        <v>95</v>
      </c>
      <c r="D103" s="28"/>
      <c r="E103" s="28"/>
      <c r="F103" s="28"/>
      <c r="G103" s="28"/>
      <c r="H103" s="28"/>
      <c r="I103" s="28"/>
      <c r="J103" s="28"/>
      <c r="K103" s="28"/>
      <c r="L103" s="50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="2" customFormat="1" ht="6.96" customHeight="1">
      <c r="A104" s="26"/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50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="2" customFormat="1" ht="12" customHeight="1">
      <c r="A105" s="26"/>
      <c r="B105" s="27"/>
      <c r="C105" s="23" t="s">
        <v>14</v>
      </c>
      <c r="D105" s="28"/>
      <c r="E105" s="28"/>
      <c r="F105" s="28"/>
      <c r="G105" s="28"/>
      <c r="H105" s="28"/>
      <c r="I105" s="28"/>
      <c r="J105" s="28"/>
      <c r="K105" s="28"/>
      <c r="L105" s="50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="2" customFormat="1" ht="16.5" customHeight="1">
      <c r="A106" s="26"/>
      <c r="B106" s="27"/>
      <c r="C106" s="28"/>
      <c r="D106" s="28"/>
      <c r="E106" s="161" t="str">
        <f>E7</f>
        <v>Chotěboř-oprava Vk3</v>
      </c>
      <c r="F106" s="23"/>
      <c r="G106" s="23"/>
      <c r="H106" s="23"/>
      <c r="I106" s="28"/>
      <c r="J106" s="28"/>
      <c r="K106" s="28"/>
      <c r="L106" s="50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="2" customFormat="1" ht="12" customHeight="1">
      <c r="A107" s="26"/>
      <c r="B107" s="27"/>
      <c r="C107" s="23" t="s">
        <v>88</v>
      </c>
      <c r="D107" s="28"/>
      <c r="E107" s="28"/>
      <c r="F107" s="28"/>
      <c r="G107" s="28"/>
      <c r="H107" s="28"/>
      <c r="I107" s="28"/>
      <c r="J107" s="28"/>
      <c r="K107" s="28"/>
      <c r="L107" s="50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="2" customFormat="1" ht="16.5" customHeight="1">
      <c r="A108" s="26"/>
      <c r="B108" s="27"/>
      <c r="C108" s="28"/>
      <c r="D108" s="28"/>
      <c r="E108" s="63" t="str">
        <f>E9</f>
        <v>02 - Vk3 - URS</v>
      </c>
      <c r="F108" s="28"/>
      <c r="G108" s="28"/>
      <c r="H108" s="28"/>
      <c r="I108" s="28"/>
      <c r="J108" s="28"/>
      <c r="K108" s="28"/>
      <c r="L108" s="50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="2" customFormat="1" ht="6.96" customHeight="1">
      <c r="A109" s="26"/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50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="2" customFormat="1" ht="12" customHeight="1">
      <c r="A110" s="26"/>
      <c r="B110" s="27"/>
      <c r="C110" s="23" t="s">
        <v>18</v>
      </c>
      <c r="D110" s="28"/>
      <c r="E110" s="28"/>
      <c r="F110" s="20" t="str">
        <f>F12</f>
        <v>Chotěboř</v>
      </c>
      <c r="G110" s="28"/>
      <c r="H110" s="28"/>
      <c r="I110" s="23" t="s">
        <v>20</v>
      </c>
      <c r="J110" s="66" t="str">
        <f>IF(J12="","",J12)</f>
        <v>8. 6. 2021</v>
      </c>
      <c r="K110" s="28"/>
      <c r="L110" s="50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="2" customFormat="1" ht="6.96" customHeight="1">
      <c r="A111" s="26"/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50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="2" customFormat="1" ht="15.15" customHeight="1">
      <c r="A112" s="26"/>
      <c r="B112" s="27"/>
      <c r="C112" s="23" t="s">
        <v>22</v>
      </c>
      <c r="D112" s="28"/>
      <c r="E112" s="28"/>
      <c r="F112" s="20" t="str">
        <f>E15</f>
        <v xml:space="preserve"> </v>
      </c>
      <c r="G112" s="28"/>
      <c r="H112" s="28"/>
      <c r="I112" s="23" t="s">
        <v>27</v>
      </c>
      <c r="J112" s="24" t="str">
        <f>E21</f>
        <v xml:space="preserve"> </v>
      </c>
      <c r="K112" s="28"/>
      <c r="L112" s="50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="2" customFormat="1" ht="15.15" customHeight="1">
      <c r="A113" s="26"/>
      <c r="B113" s="27"/>
      <c r="C113" s="23" t="s">
        <v>26</v>
      </c>
      <c r="D113" s="28"/>
      <c r="E113" s="28"/>
      <c r="F113" s="20" t="str">
        <f>IF(E18="","",E18)</f>
        <v xml:space="preserve"> </v>
      </c>
      <c r="G113" s="28"/>
      <c r="H113" s="28"/>
      <c r="I113" s="23" t="s">
        <v>29</v>
      </c>
      <c r="J113" s="24" t="str">
        <f>E24</f>
        <v>Bc. Roman Komzák</v>
      </c>
      <c r="K113" s="28"/>
      <c r="L113" s="50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="2" customFormat="1" ht="10.32" customHeight="1">
      <c r="A114" s="26"/>
      <c r="B114" s="27"/>
      <c r="C114" s="28"/>
      <c r="D114" s="28"/>
      <c r="E114" s="28"/>
      <c r="F114" s="28"/>
      <c r="G114" s="28"/>
      <c r="H114" s="28"/>
      <c r="I114" s="28"/>
      <c r="J114" s="28"/>
      <c r="K114" s="28"/>
      <c r="L114" s="50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="9" customFormat="1" ht="29.28" customHeight="1">
      <c r="A115" s="166"/>
      <c r="B115" s="167"/>
      <c r="C115" s="168" t="s">
        <v>96</v>
      </c>
      <c r="D115" s="169" t="s">
        <v>58</v>
      </c>
      <c r="E115" s="169" t="s">
        <v>54</v>
      </c>
      <c r="F115" s="169" t="s">
        <v>55</v>
      </c>
      <c r="G115" s="169" t="s">
        <v>97</v>
      </c>
      <c r="H115" s="169" t="s">
        <v>98</v>
      </c>
      <c r="I115" s="169" t="s">
        <v>99</v>
      </c>
      <c r="J115" s="170" t="s">
        <v>92</v>
      </c>
      <c r="K115" s="171" t="s">
        <v>100</v>
      </c>
      <c r="L115" s="172"/>
      <c r="M115" s="87" t="s">
        <v>1</v>
      </c>
      <c r="N115" s="88" t="s">
        <v>37</v>
      </c>
      <c r="O115" s="88" t="s">
        <v>101</v>
      </c>
      <c r="P115" s="88" t="s">
        <v>102</v>
      </c>
      <c r="Q115" s="88" t="s">
        <v>103</v>
      </c>
      <c r="R115" s="88" t="s">
        <v>104</v>
      </c>
      <c r="S115" s="88" t="s">
        <v>105</v>
      </c>
      <c r="T115" s="89" t="s">
        <v>106</v>
      </c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</row>
    <row r="116" s="2" customFormat="1" ht="22.8" customHeight="1">
      <c r="A116" s="26"/>
      <c r="B116" s="27"/>
      <c r="C116" s="94" t="s">
        <v>107</v>
      </c>
      <c r="D116" s="28"/>
      <c r="E116" s="28"/>
      <c r="F116" s="28"/>
      <c r="G116" s="28"/>
      <c r="H116" s="28"/>
      <c r="I116" s="28"/>
      <c r="J116" s="173">
        <f>BK116</f>
        <v>21867</v>
      </c>
      <c r="K116" s="28"/>
      <c r="L116" s="32"/>
      <c r="M116" s="90"/>
      <c r="N116" s="174"/>
      <c r="O116" s="91"/>
      <c r="P116" s="175">
        <f>SUM(P117:P122)</f>
        <v>55.805</v>
      </c>
      <c r="Q116" s="91"/>
      <c r="R116" s="175">
        <f>SUM(R117:R122)</f>
        <v>0</v>
      </c>
      <c r="S116" s="91"/>
      <c r="T116" s="176">
        <f>SUM(T117:T122)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94</v>
      </c>
      <c r="BK116" s="177">
        <f>SUM(BK117:BK122)</f>
        <v>21867</v>
      </c>
    </row>
    <row r="117" s="2" customFormat="1" ht="66.75" customHeight="1">
      <c r="A117" s="26"/>
      <c r="B117" s="27"/>
      <c r="C117" s="178" t="s">
        <v>81</v>
      </c>
      <c r="D117" s="178" t="s">
        <v>108</v>
      </c>
      <c r="E117" s="179" t="s">
        <v>242</v>
      </c>
      <c r="F117" s="180" t="s">
        <v>243</v>
      </c>
      <c r="G117" s="181" t="s">
        <v>111</v>
      </c>
      <c r="H117" s="182">
        <v>1</v>
      </c>
      <c r="I117" s="183">
        <v>995</v>
      </c>
      <c r="J117" s="183">
        <f>ROUND(I117*H117,2)</f>
        <v>995</v>
      </c>
      <c r="K117" s="184"/>
      <c r="L117" s="32"/>
      <c r="M117" s="185" t="s">
        <v>1</v>
      </c>
      <c r="N117" s="186" t="s">
        <v>38</v>
      </c>
      <c r="O117" s="187">
        <v>3.2570000000000001</v>
      </c>
      <c r="P117" s="187">
        <f>O117*H117</f>
        <v>3.2570000000000001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89" t="s">
        <v>112</v>
      </c>
      <c r="AT117" s="189" t="s">
        <v>108</v>
      </c>
      <c r="AU117" s="189" t="s">
        <v>73</v>
      </c>
      <c r="AY117" s="11" t="s">
        <v>113</v>
      </c>
      <c r="BE117" s="190">
        <f>IF(N117="základní",J117,0)</f>
        <v>995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1" t="s">
        <v>81</v>
      </c>
      <c r="BK117" s="190">
        <f>ROUND(I117*H117,2)</f>
        <v>995</v>
      </c>
      <c r="BL117" s="11" t="s">
        <v>112</v>
      </c>
      <c r="BM117" s="189" t="s">
        <v>244</v>
      </c>
    </row>
    <row r="118" s="2" customFormat="1" ht="66.75" customHeight="1">
      <c r="A118" s="26"/>
      <c r="B118" s="27"/>
      <c r="C118" s="178" t="s">
        <v>83</v>
      </c>
      <c r="D118" s="178" t="s">
        <v>108</v>
      </c>
      <c r="E118" s="179" t="s">
        <v>245</v>
      </c>
      <c r="F118" s="180" t="s">
        <v>246</v>
      </c>
      <c r="G118" s="181" t="s">
        <v>111</v>
      </c>
      <c r="H118" s="182">
        <v>2</v>
      </c>
      <c r="I118" s="183">
        <v>1540</v>
      </c>
      <c r="J118" s="183">
        <f>ROUND(I118*H118,2)</f>
        <v>3080</v>
      </c>
      <c r="K118" s="184"/>
      <c r="L118" s="32"/>
      <c r="M118" s="185" t="s">
        <v>1</v>
      </c>
      <c r="N118" s="186" t="s">
        <v>38</v>
      </c>
      <c r="O118" s="187">
        <v>5.0300000000000002</v>
      </c>
      <c r="P118" s="187">
        <f>O118*H118</f>
        <v>10.060000000000001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89" t="s">
        <v>81</v>
      </c>
      <c r="AT118" s="189" t="s">
        <v>108</v>
      </c>
      <c r="AU118" s="189" t="s">
        <v>73</v>
      </c>
      <c r="AY118" s="11" t="s">
        <v>113</v>
      </c>
      <c r="BE118" s="190">
        <f>IF(N118="základní",J118,0)</f>
        <v>3080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1" t="s">
        <v>81</v>
      </c>
      <c r="BK118" s="190">
        <f>ROUND(I118*H118,2)</f>
        <v>3080</v>
      </c>
      <c r="BL118" s="11" t="s">
        <v>81</v>
      </c>
      <c r="BM118" s="189" t="s">
        <v>247</v>
      </c>
    </row>
    <row r="119" s="2" customFormat="1" ht="21.75" customHeight="1">
      <c r="A119" s="26"/>
      <c r="B119" s="27"/>
      <c r="C119" s="178" t="s">
        <v>119</v>
      </c>
      <c r="D119" s="178" t="s">
        <v>108</v>
      </c>
      <c r="E119" s="179" t="s">
        <v>248</v>
      </c>
      <c r="F119" s="180" t="s">
        <v>249</v>
      </c>
      <c r="G119" s="181" t="s">
        <v>250</v>
      </c>
      <c r="H119" s="182">
        <v>4</v>
      </c>
      <c r="I119" s="183">
        <v>236</v>
      </c>
      <c r="J119" s="183">
        <f>ROUND(I119*H119,2)</f>
        <v>944</v>
      </c>
      <c r="K119" s="184"/>
      <c r="L119" s="32"/>
      <c r="M119" s="185" t="s">
        <v>1</v>
      </c>
      <c r="N119" s="186" t="s">
        <v>38</v>
      </c>
      <c r="O119" s="187">
        <v>0.622</v>
      </c>
      <c r="P119" s="187">
        <f>O119*H119</f>
        <v>2.488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89" t="s">
        <v>81</v>
      </c>
      <c r="AT119" s="189" t="s">
        <v>108</v>
      </c>
      <c r="AU119" s="189" t="s">
        <v>73</v>
      </c>
      <c r="AY119" s="11" t="s">
        <v>113</v>
      </c>
      <c r="BE119" s="190">
        <f>IF(N119="základní",J119,0)</f>
        <v>944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1" t="s">
        <v>81</v>
      </c>
      <c r="BK119" s="190">
        <f>ROUND(I119*H119,2)</f>
        <v>944</v>
      </c>
      <c r="BL119" s="11" t="s">
        <v>81</v>
      </c>
      <c r="BM119" s="189" t="s">
        <v>251</v>
      </c>
    </row>
    <row r="120" s="2" customFormat="1" ht="21.75" customHeight="1">
      <c r="A120" s="26"/>
      <c r="B120" s="27"/>
      <c r="C120" s="178" t="s">
        <v>123</v>
      </c>
      <c r="D120" s="178" t="s">
        <v>108</v>
      </c>
      <c r="E120" s="179" t="s">
        <v>252</v>
      </c>
      <c r="F120" s="180" t="s">
        <v>253</v>
      </c>
      <c r="G120" s="181" t="s">
        <v>254</v>
      </c>
      <c r="H120" s="182">
        <v>16</v>
      </c>
      <c r="I120" s="183">
        <v>420</v>
      </c>
      <c r="J120" s="183">
        <f>ROUND(I120*H120,2)</f>
        <v>6720</v>
      </c>
      <c r="K120" s="184"/>
      <c r="L120" s="32"/>
      <c r="M120" s="185" t="s">
        <v>1</v>
      </c>
      <c r="N120" s="186" t="s">
        <v>38</v>
      </c>
      <c r="O120" s="187">
        <v>1</v>
      </c>
      <c r="P120" s="187">
        <f>O120*H120</f>
        <v>16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89" t="s">
        <v>117</v>
      </c>
      <c r="AT120" s="189" t="s">
        <v>108</v>
      </c>
      <c r="AU120" s="189" t="s">
        <v>73</v>
      </c>
      <c r="AY120" s="11" t="s">
        <v>113</v>
      </c>
      <c r="BE120" s="190">
        <f>IF(N120="základní",J120,0)</f>
        <v>6720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1" t="s">
        <v>81</v>
      </c>
      <c r="BK120" s="190">
        <f>ROUND(I120*H120,2)</f>
        <v>6720</v>
      </c>
      <c r="BL120" s="11" t="s">
        <v>117</v>
      </c>
      <c r="BM120" s="189" t="s">
        <v>255</v>
      </c>
    </row>
    <row r="121" s="2" customFormat="1" ht="33" customHeight="1">
      <c r="A121" s="26"/>
      <c r="B121" s="27"/>
      <c r="C121" s="178" t="s">
        <v>129</v>
      </c>
      <c r="D121" s="178" t="s">
        <v>108</v>
      </c>
      <c r="E121" s="179" t="s">
        <v>256</v>
      </c>
      <c r="F121" s="180" t="s">
        <v>257</v>
      </c>
      <c r="G121" s="181" t="s">
        <v>254</v>
      </c>
      <c r="H121" s="182">
        <v>16</v>
      </c>
      <c r="I121" s="183">
        <v>462</v>
      </c>
      <c r="J121" s="183">
        <f>ROUND(I121*H121,2)</f>
        <v>7392</v>
      </c>
      <c r="K121" s="184"/>
      <c r="L121" s="32"/>
      <c r="M121" s="185" t="s">
        <v>1</v>
      </c>
      <c r="N121" s="186" t="s">
        <v>38</v>
      </c>
      <c r="O121" s="187">
        <v>1</v>
      </c>
      <c r="P121" s="187">
        <f>O121*H121</f>
        <v>16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89" t="s">
        <v>117</v>
      </c>
      <c r="AT121" s="189" t="s">
        <v>108</v>
      </c>
      <c r="AU121" s="189" t="s">
        <v>73</v>
      </c>
      <c r="AY121" s="11" t="s">
        <v>113</v>
      </c>
      <c r="BE121" s="190">
        <f>IF(N121="základní",J121,0)</f>
        <v>7392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1" t="s">
        <v>81</v>
      </c>
      <c r="BK121" s="190">
        <f>ROUND(I121*H121,2)</f>
        <v>7392</v>
      </c>
      <c r="BL121" s="11" t="s">
        <v>117</v>
      </c>
      <c r="BM121" s="189" t="s">
        <v>258</v>
      </c>
    </row>
    <row r="122" s="2" customFormat="1" ht="33" customHeight="1">
      <c r="A122" s="26"/>
      <c r="B122" s="27"/>
      <c r="C122" s="178" t="s">
        <v>133</v>
      </c>
      <c r="D122" s="178" t="s">
        <v>108</v>
      </c>
      <c r="E122" s="179" t="s">
        <v>259</v>
      </c>
      <c r="F122" s="180" t="s">
        <v>260</v>
      </c>
      <c r="G122" s="181" t="s">
        <v>254</v>
      </c>
      <c r="H122" s="182">
        <v>8</v>
      </c>
      <c r="I122" s="183">
        <v>342</v>
      </c>
      <c r="J122" s="183">
        <f>ROUND(I122*H122,2)</f>
        <v>2736</v>
      </c>
      <c r="K122" s="184"/>
      <c r="L122" s="32"/>
      <c r="M122" s="201" t="s">
        <v>1</v>
      </c>
      <c r="N122" s="202" t="s">
        <v>38</v>
      </c>
      <c r="O122" s="203">
        <v>1</v>
      </c>
      <c r="P122" s="203">
        <f>O122*H122</f>
        <v>8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89" t="s">
        <v>117</v>
      </c>
      <c r="AT122" s="189" t="s">
        <v>108</v>
      </c>
      <c r="AU122" s="189" t="s">
        <v>73</v>
      </c>
      <c r="AY122" s="11" t="s">
        <v>113</v>
      </c>
      <c r="BE122" s="190">
        <f>IF(N122="základní",J122,0)</f>
        <v>2736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1" t="s">
        <v>81</v>
      </c>
      <c r="BK122" s="190">
        <f>ROUND(I122*H122,2)</f>
        <v>2736</v>
      </c>
      <c r="BL122" s="11" t="s">
        <v>117</v>
      </c>
      <c r="BM122" s="189" t="s">
        <v>261</v>
      </c>
    </row>
    <row r="123" s="2" customFormat="1" ht="6.96" customHeight="1">
      <c r="A123" s="26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32"/>
      <c r="M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</sheetData>
  <sheetProtection sheet="1" autoFilter="0" formatColumns="0" formatRows="0" objects="1" scenarios="1" spinCount="100000" saltValue="WwapihHIC8ok6o3orTxnv6pEqXtcZ1hNjhYoo6PsbheOrzU/8SMx6hL3wF4xNn5+9bUm+LE3OiC8iaMsRd34bw==" hashValue="qNyLmiw1S9faUPPjjatkwPkQeXuzizQh0rCOeQIC+8MSahJiQEZxXzsRmOS55ATfPQ5Yj0GqrRMCvfDXjOra+Q==" algorithmName="SHA-512" password="CC35"/>
  <autoFilter ref="C115:K122"/>
  <mergeCells count="8">
    <mergeCell ref="E7:H7"/>
    <mergeCell ref="E9:H9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2021-06-14T09:22:24Z</dcterms:created>
  <dcterms:modified xsi:type="dcterms:W3CDTF">2021-06-14T09:22:28Z</dcterms:modified>
</cp:coreProperties>
</file>