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Objekt0 - Rozpočet" sheetId="2" r:id="rId2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'Objekt0 - Rozpočet'!$C$119:$L$268</definedName>
    <definedName name="_xlnm.Print_Area" localSheetId="1">'Objekt0 - Rozpočet'!$C$4:$K$76,'Objekt0 - Rozpočet'!$C$82:$K$101,'Objekt0 - Rozpočet'!$C$107:$L$268</definedName>
    <definedName name="_xlnm.Print_Titles" localSheetId="1">'Objekt0 - Rozpočet'!$119:$119</definedName>
  </definedNames>
  <calcPr/>
</workbook>
</file>

<file path=xl/calcChain.xml><?xml version="1.0" encoding="utf-8"?>
<calcChain xmlns="http://schemas.openxmlformats.org/spreadsheetml/2006/main">
  <c i="2" l="1" r="K41"/>
  <c r="K40"/>
  <c i="1" r="BA95"/>
  <c i="2" r="K39"/>
  <c i="1" r="AZ95"/>
  <c i="2" r="BI266"/>
  <c r="BH266"/>
  <c r="BG266"/>
  <c r="BF266"/>
  <c r="X266"/>
  <c r="V266"/>
  <c r="T266"/>
  <c r="P266"/>
  <c r="BI263"/>
  <c r="BH263"/>
  <c r="BG263"/>
  <c r="BF263"/>
  <c r="X263"/>
  <c r="V263"/>
  <c r="T263"/>
  <c r="P263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6"/>
  <c r="BH246"/>
  <c r="BG246"/>
  <c r="BF246"/>
  <c r="X246"/>
  <c r="V246"/>
  <c r="T246"/>
  <c r="P246"/>
  <c r="BI244"/>
  <c r="BH244"/>
  <c r="BG244"/>
  <c r="BF244"/>
  <c r="X244"/>
  <c r="V244"/>
  <c r="T244"/>
  <c r="P244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4"/>
  <c r="BH224"/>
  <c r="BG224"/>
  <c r="BF224"/>
  <c r="X224"/>
  <c r="V224"/>
  <c r="T224"/>
  <c r="P224"/>
  <c r="BI222"/>
  <c r="BH222"/>
  <c r="BG222"/>
  <c r="BF222"/>
  <c r="X222"/>
  <c r="V222"/>
  <c r="T222"/>
  <c r="P222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3"/>
  <c r="BH123"/>
  <c r="BG123"/>
  <c r="BF123"/>
  <c r="X123"/>
  <c r="V123"/>
  <c r="T123"/>
  <c r="P123"/>
  <c r="BI121"/>
  <c r="BH121"/>
  <c r="BG121"/>
  <c r="BF121"/>
  <c r="X121"/>
  <c r="V121"/>
  <c r="T121"/>
  <c r="P121"/>
  <c r="F116"/>
  <c r="F114"/>
  <c r="E112"/>
  <c r="K33"/>
  <c r="F91"/>
  <c r="F89"/>
  <c r="E87"/>
  <c r="J24"/>
  <c r="E24"/>
  <c r="J117"/>
  <c r="J23"/>
  <c r="J21"/>
  <c r="E21"/>
  <c r="J91"/>
  <c r="J20"/>
  <c r="J18"/>
  <c r="E18"/>
  <c r="F92"/>
  <c r="J17"/>
  <c r="J12"/>
  <c r="J114"/>
  <c r="E7"/>
  <c r="E85"/>
  <c i="1" r="L90"/>
  <c r="AM90"/>
  <c r="AM89"/>
  <c r="L89"/>
  <c r="AM87"/>
  <c r="L87"/>
  <c r="L85"/>
  <c r="L84"/>
  <c i="2" r="R266"/>
  <c r="Q266"/>
  <c r="Q263"/>
  <c r="Q260"/>
  <c r="Q258"/>
  <c r="R256"/>
  <c r="Q252"/>
  <c r="Q248"/>
  <c r="R246"/>
  <c r="R238"/>
  <c r="Q230"/>
  <c r="R224"/>
  <c r="Q216"/>
  <c r="R214"/>
  <c r="R210"/>
  <c r="R206"/>
  <c r="R197"/>
  <c r="Q195"/>
  <c r="Q191"/>
  <c r="Q183"/>
  <c r="Q181"/>
  <c r="R175"/>
  <c r="R173"/>
  <c r="R171"/>
  <c r="Q167"/>
  <c r="R163"/>
  <c r="R157"/>
  <c r="R153"/>
  <c r="Q149"/>
  <c r="Q143"/>
  <c r="Q137"/>
  <c r="Q125"/>
  <c r="Q123"/>
  <c r="Q121"/>
  <c r="R263"/>
  <c r="Q256"/>
  <c r="R254"/>
  <c r="R250"/>
  <c r="Q242"/>
  <c r="Q240"/>
  <c r="Q238"/>
  <c r="Q236"/>
  <c r="R234"/>
  <c r="R232"/>
  <c r="R228"/>
  <c r="R226"/>
  <c r="Q224"/>
  <c r="Q220"/>
  <c r="Q218"/>
  <c r="Q212"/>
  <c r="Q208"/>
  <c r="Q206"/>
  <c r="Q204"/>
  <c r="Q202"/>
  <c r="Q197"/>
  <c r="Q189"/>
  <c r="R187"/>
  <c r="Q175"/>
  <c r="Q169"/>
  <c r="Q165"/>
  <c r="R161"/>
  <c r="R159"/>
  <c r="Q157"/>
  <c r="R155"/>
  <c r="Q153"/>
  <c r="R151"/>
  <c r="R147"/>
  <c r="Q145"/>
  <c r="Q141"/>
  <c r="Q139"/>
  <c r="R137"/>
  <c r="Q133"/>
  <c r="Q130"/>
  <c r="R123"/>
  <c r="R121"/>
  <c i="1" r="AK29"/>
  <c i="2" r="R260"/>
  <c r="R248"/>
  <c r="R244"/>
  <c r="R240"/>
  <c r="Q234"/>
  <c r="Q232"/>
  <c r="R230"/>
  <c r="Q228"/>
  <c r="R222"/>
  <c r="R218"/>
  <c r="R216"/>
  <c r="Q214"/>
  <c r="R212"/>
  <c r="Q210"/>
  <c r="R204"/>
  <c r="R202"/>
  <c r="R200"/>
  <c r="R195"/>
  <c r="Q193"/>
  <c r="R191"/>
  <c r="R189"/>
  <c r="Q185"/>
  <c r="R181"/>
  <c r="Q179"/>
  <c r="Q177"/>
  <c r="Q173"/>
  <c r="Q163"/>
  <c r="Q161"/>
  <c r="Q159"/>
  <c r="Q155"/>
  <c r="Q151"/>
  <c r="Q147"/>
  <c r="R145"/>
  <c r="R143"/>
  <c r="R135"/>
  <c r="R133"/>
  <c r="R127"/>
  <c i="1" r="AU94"/>
  <c i="2" r="R258"/>
  <c r="Q254"/>
  <c r="R252"/>
  <c r="Q250"/>
  <c r="Q246"/>
  <c r="Q244"/>
  <c r="R242"/>
  <c r="R236"/>
  <c r="Q226"/>
  <c r="Q222"/>
  <c r="R220"/>
  <c r="R208"/>
  <c r="Q200"/>
  <c r="R193"/>
  <c r="Q187"/>
  <c r="R185"/>
  <c r="R183"/>
  <c r="R179"/>
  <c r="R177"/>
  <c r="Q171"/>
  <c r="R169"/>
  <c r="R167"/>
  <c r="R165"/>
  <c r="R149"/>
  <c r="R141"/>
  <c r="R139"/>
  <c r="Q135"/>
  <c r="R130"/>
  <c r="Q127"/>
  <c r="R125"/>
  <c r="BK266"/>
  <c r="K263"/>
  <c r="BE263"/>
  <c r="BK260"/>
  <c r="K254"/>
  <c r="BE254"/>
  <c r="K252"/>
  <c r="BE252"/>
  <c r="K250"/>
  <c r="BE250"/>
  <c r="BK246"/>
  <c r="K244"/>
  <c r="BE244"/>
  <c r="BK240"/>
  <c r="BK236"/>
  <c r="BK234"/>
  <c r="K226"/>
  <c r="BE226"/>
  <c r="BK204"/>
  <c r="K193"/>
  <c r="BE193"/>
  <c r="BK191"/>
  <c r="BK189"/>
  <c r="BK187"/>
  <c r="BK179"/>
  <c r="K177"/>
  <c r="BE177"/>
  <c r="BK169"/>
  <c r="K167"/>
  <c r="BE167"/>
  <c r="BK165"/>
  <c r="BK159"/>
  <c r="K155"/>
  <c r="BE155"/>
  <c r="K145"/>
  <c r="BE145"/>
  <c r="K139"/>
  <c r="BE139"/>
  <c r="BK130"/>
  <c r="BK123"/>
  <c r="BK258"/>
  <c r="K256"/>
  <c r="BE256"/>
  <c r="BK248"/>
  <c r="BK242"/>
  <c r="K232"/>
  <c r="BE232"/>
  <c r="K230"/>
  <c r="BE230"/>
  <c r="K228"/>
  <c r="BE228"/>
  <c r="K224"/>
  <c r="BE224"/>
  <c r="BK218"/>
  <c r="BK216"/>
  <c r="K206"/>
  <c r="BE206"/>
  <c r="K185"/>
  <c r="BE185"/>
  <c r="K173"/>
  <c r="BE173"/>
  <c r="K171"/>
  <c r="BE171"/>
  <c r="K161"/>
  <c r="BE161"/>
  <c r="BK151"/>
  <c r="K147"/>
  <c r="BE147"/>
  <c r="K135"/>
  <c r="BE135"/>
  <c r="K121"/>
  <c r="BE121"/>
  <c r="K238"/>
  <c r="BE238"/>
  <c r="K222"/>
  <c r="BE222"/>
  <c r="BK220"/>
  <c r="K214"/>
  <c r="BE214"/>
  <c r="BK212"/>
  <c r="BK210"/>
  <c r="BK208"/>
  <c r="BK202"/>
  <c r="BK200"/>
  <c r="K197"/>
  <c r="BE197"/>
  <c r="K195"/>
  <c r="BE195"/>
  <c r="K183"/>
  <c r="BE183"/>
  <c r="BK181"/>
  <c r="BK175"/>
  <c r="BK163"/>
  <c r="K157"/>
  <c r="BE157"/>
  <c r="K153"/>
  <c r="BE153"/>
  <c r="BK149"/>
  <c r="K143"/>
  <c r="BE143"/>
  <c r="BK141"/>
  <c r="K137"/>
  <c r="BE137"/>
  <c r="BK133"/>
  <c r="BK127"/>
  <c r="BK125"/>
  <c l="1" r="T120"/>
  <c i="1" r="AW95"/>
  <c i="2" r="X120"/>
  <c r="V120"/>
  <c r="Q120"/>
  <c r="I96"/>
  <c r="K31"/>
  <c i="1" r="AS95"/>
  <c i="2" r="R120"/>
  <c r="J96"/>
  <c r="K32"/>
  <c i="1" r="AT95"/>
  <c i="2" r="J92"/>
  <c r="J116"/>
  <c r="E110"/>
  <c r="F117"/>
  <c r="J89"/>
  <c r="F41"/>
  <c i="1" r="BF95"/>
  <c r="BF94"/>
  <c r="W38"/>
  <c i="2" r="F38"/>
  <c i="1" r="BC95"/>
  <c r="BC94"/>
  <c r="AY94"/>
  <c r="AK35"/>
  <c i="2" r="F39"/>
  <c i="1" r="BD95"/>
  <c r="BD94"/>
  <c r="AZ94"/>
  <c r="AT94"/>
  <c r="AK28"/>
  <c r="AW94"/>
  <c i="2" r="F40"/>
  <c i="1" r="BE95"/>
  <c r="BE94"/>
  <c r="BA94"/>
  <c i="2" r="K130"/>
  <c r="BE130"/>
  <c r="K149"/>
  <c r="BE149"/>
  <c r="BK153"/>
  <c r="BK161"/>
  <c r="BK171"/>
  <c r="K181"/>
  <c r="BE181"/>
  <c r="BK183"/>
  <c r="K187"/>
  <c r="BE187"/>
  <c r="BK206"/>
  <c r="BK232"/>
  <c r="K125"/>
  <c r="BE125"/>
  <c r="BK145"/>
  <c r="K159"/>
  <c r="BE159"/>
  <c r="K169"/>
  <c r="BE169"/>
  <c r="BK177"/>
  <c r="BK193"/>
  <c r="K210"/>
  <c r="BE210"/>
  <c r="K218"/>
  <c r="BE218"/>
  <c r="K246"/>
  <c r="BE246"/>
  <c r="BK252"/>
  <c r="BK121"/>
  <c r="K141"/>
  <c r="BE141"/>
  <c r="K175"/>
  <c r="BE175"/>
  <c r="BK214"/>
  <c r="BK230"/>
  <c r="BK263"/>
  <c r="K266"/>
  <c r="BE266"/>
  <c r="K38"/>
  <c i="1" r="AY95"/>
  <c i="2" r="BK135"/>
  <c r="K151"/>
  <c r="BE151"/>
  <c r="BK157"/>
  <c r="BK167"/>
  <c r="K179"/>
  <c r="BE179"/>
  <c r="BK185"/>
  <c r="BK197"/>
  <c r="BK222"/>
  <c r="K234"/>
  <c r="BE234"/>
  <c r="K258"/>
  <c r="BE258"/>
  <c r="BK137"/>
  <c r="BK155"/>
  <c r="BK173"/>
  <c r="K191"/>
  <c r="BE191"/>
  <c r="K208"/>
  <c r="BE208"/>
  <c r="K216"/>
  <c r="BE216"/>
  <c r="K236"/>
  <c r="BE236"/>
  <c r="K242"/>
  <c r="BE242"/>
  <c r="BK250"/>
  <c r="BK143"/>
  <c r="BK195"/>
  <c r="BK224"/>
  <c r="K240"/>
  <c r="BE240"/>
  <c r="K260"/>
  <c r="BE260"/>
  <c r="K204"/>
  <c r="BE204"/>
  <c i="1" r="AS94"/>
  <c r="AK27"/>
  <c i="2" r="K200"/>
  <c r="BE200"/>
  <c r="BK226"/>
  <c r="BK244"/>
  <c r="K123"/>
  <c r="BE123"/>
  <c r="K133"/>
  <c r="BE133"/>
  <c r="BK147"/>
  <c r="K163"/>
  <c r="BE163"/>
  <c r="K189"/>
  <c r="BE189"/>
  <c r="K202"/>
  <c r="BE202"/>
  <c r="K212"/>
  <c r="BE212"/>
  <c r="BK228"/>
  <c r="BK238"/>
  <c r="K248"/>
  <c r="BE248"/>
  <c r="BK254"/>
  <c r="K127"/>
  <c r="BE127"/>
  <c r="BK139"/>
  <c r="K165"/>
  <c r="BE165"/>
  <c r="K220"/>
  <c r="BE220"/>
  <c r="BK256"/>
  <c l="1" r="BK120"/>
  <c r="K120"/>
  <c r="K96"/>
  <c i="1" r="W35"/>
  <c i="2" r="K37"/>
  <c i="1" r="AX95"/>
  <c r="AV95"/>
  <c r="W36"/>
  <c i="2" r="F37"/>
  <c i="1" r="BB95"/>
  <c r="BB94"/>
  <c r="W34"/>
  <c r="W37"/>
  <c i="2" r="K101"/>
  <c l="1" r="K30"/>
  <c i="1" r="AX94"/>
  <c r="AK34"/>
  <c i="2" r="K34"/>
  <c i="1" r="AG95"/>
  <c r="AG94"/>
  <c r="AK26"/>
  <c r="AK31"/>
  <c l="1" r="AN95"/>
  <c i="2" r="K43"/>
  <c i="1" r="AK40"/>
  <c r="AG99"/>
  <c r="AV94"/>
  <c l="1" r="AN94"/>
  <c r="AN9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<sst xmlns="http://schemas.openxmlformats.org/spreadsheetml/2006/main">
  <si>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</si>
  <si>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</si>
  <si>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</si>
  <si>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</si>
  <si>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</si>
  <si>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</si>
  <si>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{f7bf63e6-e23e-4686-917c-ba8f68de790b}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</si>
  <si>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</si>
  <si>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</si>
  <si>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</si>
  <si>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</si>
  <si>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</si>
  <si>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</si>
  <si>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</si>
  <si>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2020/23</t>
  </si>
  <si>
    <t>Stavba:</t>
  </si>
  <si>
    <t>Žďár nad Sázavou - CCTV</t>
  </si>
  <si>
    <t>KSO:</t>
  </si>
  <si>
    <t>CC-CZ:</t>
  </si>
  <si>
    <t>Místo:</t>
  </si>
  <si>
    <t xml:space="preserve"> </t>
  </si>
  <si>
    <t>Datum:</t>
  </si>
  <si>
    <t>25. 11. 2020</t>
  </si>
  <si>
    <t>Zadavatel:</t>
  </si>
  <si>
    <t>IČ:</t>
  </si>
  <si>
    <t>70994234</t>
  </si>
  <si>
    <t>Správa železniční dopravní cesty, s.o.</t>
  </si>
  <si>
    <t>DIČ:</t>
  </si>
  <si>
    <t>CZ70994234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</si>
  <si>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</si>
  <si>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</si>
  <si>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</si>
  <si>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</si>
  <si>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</si>
  <si>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</si>
  <si>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</si>
  <si>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</si>
  <si>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</si>
  <si>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</si>
  <si>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</si>
  <si>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</si>
  <si>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</si>
  <si>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</si>
  <si>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</si>
  <si>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</si>
  <si>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</si>
  <si>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</si>
  <si>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</si>
  <si>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</si>
  <si>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</si>
  <si>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</si>
  <si>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</si>
  <si>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</si>
  <si>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</si>
  <si>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</si>
  <si>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</si>
  <si>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</si>
  <si>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</si>
  <si>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</si>
  <si>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</si>
  <si>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</si>
  <si>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</si>
  <si>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</si>
  <si>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</si>
  <si>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</si>
  <si>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</si>
  <si>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</si>
  <si>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</si>
  <si>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</si>
  <si>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</si>
  <si>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</si>
  <si>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</si>
  <si>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</si>
  <si>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</si>
  <si>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</si>
  <si>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</si>
  <si>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</si>
  <si>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</si>
  <si>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</si>
  <si>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</si>
  <si>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</si>
  <si>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</si>
  <si>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</si>
  <si>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</si>
  <si>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Objekt0</t>
  </si>
  <si>
    <t>Rozpočet</t>
  </si>
  <si>
    <t>STA</t>
  </si>
  <si>
    <t>1</t>
  </si>
  <si>
    <t>{ee124010-2ee2-400c-8268-b9e707e5ad25}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</si>
  <si>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</si>
  <si>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</si>
  <si>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</si>
  <si>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</si>
  <si>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</si>
  <si>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</si>
  <si>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</si>
  <si>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Objekt0 - Rozpočet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</si>
  <si>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</si>
  <si>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</si>
  <si>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</si>
  <si>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</si>
  <si>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</si>
  <si>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</si>
  <si>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</si>
  <si>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</si>
  <si>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</si>
  <si>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</si>
  <si>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</si>
  <si>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</si>
  <si>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</si>
  <si>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</si>
  <si>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</si>
  <si>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</si>
  <si>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</si>
  <si>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</si>
  <si>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</si>
  <si>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</si>
  <si>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</si>
  <si>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</si>
  <si>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</si>
  <si>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</si>
  <si>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</si>
  <si>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</si>
  <si>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</si>
  <si>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</si>
  <si>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K</t>
  </si>
  <si>
    <t>7493656010R</t>
  </si>
  <si>
    <t>Montáž vany 19" pro jistící panel</t>
  </si>
  <si>
    <t>kus</t>
  </si>
  <si>
    <t>4</t>
  </si>
  <si>
    <t>ROZPOCET</t>
  </si>
  <si>
    <t>PP</t>
  </si>
  <si>
    <t>M</t>
  </si>
  <si>
    <t>7494003290</t>
  </si>
  <si>
    <t>Modulární přístroje Jističe do 80 A; 10 kA 2-pólové In 10 A, Ue AC 230/400 V / DC 144 V, charakteristika B, 2pól, Icn 10 kA</t>
  </si>
  <si>
    <t>8</t>
  </si>
  <si>
    <t>3</t>
  </si>
  <si>
    <t>7494153010</t>
  </si>
  <si>
    <t>Montáž prázdných plastových kabelových skříní min. IP 44, výšky do 800 mm, hloubky do 320 mm kompaktní pilíř š do 530 mm - včetně elektrovýzbroje</t>
  </si>
  <si>
    <t>6</t>
  </si>
  <si>
    <t>7496700260</t>
  </si>
  <si>
    <t>DŘT, SKŘ, Elektrodispečink, DDTS DŘT a SKŘ skříně pro automatizaci Základní switche, switche s podporou POE, konfigurovatelné switche, průmyslové switche do RACKu, vysokorychlostní modemy Datový switch 4x ethernet 10/100Base T (průmyslové provedení)</t>
  </si>
  <si>
    <t>P</t>
  </si>
  <si>
    <t>Poznámka k položce:_x000d_
vč. 2xFO</t>
  </si>
  <si>
    <t>5</t>
  </si>
  <si>
    <t>7496700260R</t>
  </si>
  <si>
    <t>DŘT, SKŘ, Elektrodispečink, DDTS DŘT a SKŘ skříně pro automatizaci Základní switche, switche s podporou POE, konfigurovatelné switche, průmyslové switche do RACKu, vysokorychlostní modemy Datový switch 3x ethernet 10/100Base T (průmyslové provedení)</t>
  </si>
  <si>
    <t>10</t>
  </si>
  <si>
    <t>7494351010</t>
  </si>
  <si>
    <t>Montáž jističů (do 10 kA) jednopólových do 20 A</t>
  </si>
  <si>
    <t>12</t>
  </si>
  <si>
    <t>7</t>
  </si>
  <si>
    <t>7597111256</t>
  </si>
  <si>
    <t>EZS Dveřní kontakt pro montáž z vnitřní strany dveří, na svorkách při zavření dveří odpor blízký nule a při otevření dveří odpor blízký nekonečnu</t>
  </si>
  <si>
    <t>14</t>
  </si>
  <si>
    <t>7494351020</t>
  </si>
  <si>
    <t>Montáž jističů (do 10 kA) dvoupólových nebo 1+N pólových do 20 A</t>
  </si>
  <si>
    <t>16</t>
  </si>
  <si>
    <t>9</t>
  </si>
  <si>
    <t>7494004140</t>
  </si>
  <si>
    <t>Modulární přístroje Přepěťové ochrany Svodiče přepětí typ 2, Imax 40 kA, Uc AC 350 V, výměnné moduly, se signalizací, varistor, jiskřiště, 1+N-pól</t>
  </si>
  <si>
    <t>18</t>
  </si>
  <si>
    <t>7496753080R</t>
  </si>
  <si>
    <t>CCTV, školení obsluhy na nové telemechanické zařízení</t>
  </si>
  <si>
    <t>20</t>
  </si>
  <si>
    <t>11</t>
  </si>
  <si>
    <t>7496755010</t>
  </si>
  <si>
    <t>Montáž SKŘ-DŘT, čidla dveřního kontaktu signalizačního - montáž zařízení, instalaci a uvedení do provozu, předepsaných zkoušek a vystavení protokolů a výchozí revize, účast na komplexním vyzkoušení ŘS jako celku, cenu dodavatelské dokumentace</t>
  </si>
  <si>
    <t>22</t>
  </si>
  <si>
    <t>7590560589</t>
  </si>
  <si>
    <t>Optické kabely Spojky a příslušenství pro optické sítě Ostatní Kazeta pro uložení svárů</t>
  </si>
  <si>
    <t>24</t>
  </si>
  <si>
    <t>13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</si>
  <si>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</si>
  <si>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</t>
  </si>
  <si>
    <t>26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</si>
  <si>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</si>
  <si>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</si>
  <si>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</t>
  </si>
  <si>
    <t>28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</si>
  <si>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</si>
  <si>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7498351010</t>
  </si>
  <si>
    <t>Vydání průkazu způsobilosti pro funkční celek, provizorní stav - vyhotovení dokladu o silnoproudých zařízeních a vydání průkazu způsobilosti</t>
  </si>
  <si>
    <t>30</t>
  </si>
  <si>
    <t>7590525145</t>
  </si>
  <si>
    <t>Uložení do žlabu/trubky/lišty kabelu STP/UTP/FTP (do cat. 6)</t>
  </si>
  <si>
    <t>m</t>
  </si>
  <si>
    <t>32</t>
  </si>
  <si>
    <t>17</t>
  </si>
  <si>
    <t>7593501137</t>
  </si>
  <si>
    <t>Trasy kabelového vedení Chráničky optického kabelu HDPE Mikrotrubička HDPE 10/ 8 mm</t>
  </si>
  <si>
    <t>34</t>
  </si>
  <si>
    <t>7590547012</t>
  </si>
  <si>
    <t>Demontáž vodiče sdělovacího izolovaného v drážce pod omítkou</t>
  </si>
  <si>
    <t>36</t>
  </si>
  <si>
    <t>19</t>
  </si>
  <si>
    <t>7592600070</t>
  </si>
  <si>
    <t>Počítače, SW Počítač - PC klient pro klientské pracoviště kamerového systému</t>
  </si>
  <si>
    <t>38</t>
  </si>
  <si>
    <t>7593100601</t>
  </si>
  <si>
    <t>Měniče UPS 3 kVA jednofázová, včetně baterie, Bypassu</t>
  </si>
  <si>
    <t>40</t>
  </si>
  <si>
    <t>7596731148</t>
  </si>
  <si>
    <t>Kamerové systémy CCTV Kamera fixní Maxpro VMS - licence pro doplnění dalšího klienta</t>
  </si>
  <si>
    <t>42</t>
  </si>
  <si>
    <t>7596731090</t>
  </si>
  <si>
    <t>Kamerové systémy CCTV Kamera fixní NVR Titan, (sw+hw) pro až 64 IP kamer/enkodérů, bez HDD, 250Mbps, RackMount</t>
  </si>
  <si>
    <t>44</t>
  </si>
  <si>
    <t>23</t>
  </si>
  <si>
    <t>7596720002R</t>
  </si>
  <si>
    <t>Díly televizních zařízení 3 Mpx venkovní válečková IP kamera s IR, antivandal</t>
  </si>
  <si>
    <t>46</t>
  </si>
  <si>
    <t>7596720005</t>
  </si>
  <si>
    <t>Díly televizních zařízení 3 Mpx vnitřní box IP kamera s IR, antivandal</t>
  </si>
  <si>
    <t>48</t>
  </si>
  <si>
    <t>25</t>
  </si>
  <si>
    <t>7597200060R</t>
  </si>
  <si>
    <t>Monitor 65“ LED Philips pro sestavu dispečerských počítačů SDP</t>
  </si>
  <si>
    <t>50</t>
  </si>
  <si>
    <t>7590547014</t>
  </si>
  <si>
    <t>Demontáž vodiče sdělovacího izolovaného v liště</t>
  </si>
  <si>
    <t>52</t>
  </si>
  <si>
    <t>27</t>
  </si>
  <si>
    <t>7590565010</t>
  </si>
  <si>
    <t>Spojování a ukončení kabelů optických v optickém rozvaděči pro 8 vláken - práce spojené s montáží specifikované kabelizace specifikovaným způsobem</t>
  </si>
  <si>
    <t>54</t>
  </si>
  <si>
    <t>7590565016</t>
  </si>
  <si>
    <t>Spojování a ukončení kabelů optických v optickém rozvaděči pro 36 vláken - práce spojené s montáží specifikované kabelizace specifikovaným způsobem</t>
  </si>
  <si>
    <t>56</t>
  </si>
  <si>
    <t>29</t>
  </si>
  <si>
    <t>7590565060</t>
  </si>
  <si>
    <t>Montáž konstrukce rezervy optického kabelu</t>
  </si>
  <si>
    <t>58</t>
  </si>
  <si>
    <t>7590565080</t>
  </si>
  <si>
    <t>Uložení kabelové rezervy optického kabelu</t>
  </si>
  <si>
    <t>60</t>
  </si>
  <si>
    <t>31</t>
  </si>
  <si>
    <t>7590595012R</t>
  </si>
  <si>
    <t>Přepěťová ochrana</t>
  </si>
  <si>
    <t>62</t>
  </si>
  <si>
    <t>7592525050</t>
  </si>
  <si>
    <t>Montáž klientského pracoviště DDTS ŽDC stacionárního</t>
  </si>
  <si>
    <t>64</t>
  </si>
  <si>
    <t>33</t>
  </si>
  <si>
    <t>7592527050</t>
  </si>
  <si>
    <t>Demontáž klientského pracoviště DDTS ŽDC stacionárního - včetně jeho vyjmutí z aplikace DDTS</t>
  </si>
  <si>
    <t>66</t>
  </si>
  <si>
    <t>7593005042</t>
  </si>
  <si>
    <t>Montáž zdroje napájecího - se zapojením vodičů a přezkoušení funkce</t>
  </si>
  <si>
    <t>68</t>
  </si>
  <si>
    <t>35</t>
  </si>
  <si>
    <t>7590540529</t>
  </si>
  <si>
    <t xml:space="preserve">Slaboproudé rozvody, kabely pro přívod a vnitřní instalaci UTP/FTP kategorie 5e 100Mhz  1 Gbps FTP Stíněný plášť, PE venkovní, drát</t>
  </si>
  <si>
    <t>70</t>
  </si>
  <si>
    <t>7494003120</t>
  </si>
  <si>
    <t>Modulární přístroje Jističe do 80 A; 10 kA 1-pólové In 4 A, Ue AC 230 V / DC 72 V, charakteristika B, 1pól, Icn 10 kA</t>
  </si>
  <si>
    <t>72</t>
  </si>
  <si>
    <t>37</t>
  </si>
  <si>
    <t>7593005062</t>
  </si>
  <si>
    <t>Montáž záložního napájecího zdroje instalace UPS rackmount</t>
  </si>
  <si>
    <t>74</t>
  </si>
  <si>
    <t>7496700270</t>
  </si>
  <si>
    <t>DŘT, SKŘ, Elektrodispečink, DDTS DŘT a SKŘ skříně pro automatizaci Základní switche, switche s podporou POE, konfigurovatelné switche, průmyslové switche do RACKu, vysokorychlostní modemy Datový switch 8x ethernet 10/100Base T (průmyslové provedení)</t>
  </si>
  <si>
    <t>76</t>
  </si>
  <si>
    <t>39</t>
  </si>
  <si>
    <t>7593315065</t>
  </si>
  <si>
    <t>Montáž optického rozvaděče</t>
  </si>
  <si>
    <t>78</t>
  </si>
  <si>
    <t>7590560611R</t>
  </si>
  <si>
    <t>Optický rozvaděč 19"</t>
  </si>
  <si>
    <t>80</t>
  </si>
  <si>
    <t>41</t>
  </si>
  <si>
    <t>7590560519</t>
  </si>
  <si>
    <t>Optické kabely Spojky a příslušenství pro optické sítě Ostatní Rezerva optického kabelu do 500mm</t>
  </si>
  <si>
    <t>82</t>
  </si>
  <si>
    <t>7593315150</t>
  </si>
  <si>
    <t>Montáž police do releového stojanu</t>
  </si>
  <si>
    <t>84</t>
  </si>
  <si>
    <t>43</t>
  </si>
  <si>
    <t>7590190210R</t>
  </si>
  <si>
    <t>Vana 19" s DIN lištou</t>
  </si>
  <si>
    <t>86</t>
  </si>
  <si>
    <t>7593315430</t>
  </si>
  <si>
    <t>Montáž optického rozvaděče pro SZZ včetně vnitřního osazení</t>
  </si>
  <si>
    <t>88</t>
  </si>
  <si>
    <t>45</t>
  </si>
  <si>
    <t>7593505104</t>
  </si>
  <si>
    <t>Zatažení 1 až 4 ks ochranné trubky HDPE do jednoho otvoru kabelovodu nebo kolektoru</t>
  </si>
  <si>
    <t>90</t>
  </si>
  <si>
    <t>7593505310</t>
  </si>
  <si>
    <t>Zatažení optického kabelu do ochranné HDPE trubky</t>
  </si>
  <si>
    <t>92</t>
  </si>
  <si>
    <t>47</t>
  </si>
  <si>
    <t>7595225010</t>
  </si>
  <si>
    <t>Montáž, instalace a konfigurace záznamového zařízení</t>
  </si>
  <si>
    <t>94</t>
  </si>
  <si>
    <t>7596731226</t>
  </si>
  <si>
    <t>Kamerové systémy CCTV Kamera fixní Přídavný HDD s kapacitou 3TB k DVR/NVR Samsung</t>
  </si>
  <si>
    <t>96</t>
  </si>
  <si>
    <t>49</t>
  </si>
  <si>
    <t>7595227010</t>
  </si>
  <si>
    <t>Demontáž záznamového zařízení</t>
  </si>
  <si>
    <t>98</t>
  </si>
  <si>
    <t>7596720009R</t>
  </si>
  <si>
    <t>Díly televizních zařízení Venkovní box pro komplexní řešení venkovních kamerových bodů, osazený</t>
  </si>
  <si>
    <t>100</t>
  </si>
  <si>
    <t>51</t>
  </si>
  <si>
    <t>7596720012R</t>
  </si>
  <si>
    <t>Díly televizních zařízení Montážní sada pro venkovní box pro komplexní řešení venkovních kamerových bodů</t>
  </si>
  <si>
    <t>102</t>
  </si>
  <si>
    <t>7595605140</t>
  </si>
  <si>
    <t>Montáž SFP modulu - media převodníku do switche</t>
  </si>
  <si>
    <t>104</t>
  </si>
  <si>
    <t>53</t>
  </si>
  <si>
    <t>7595200520R</t>
  </si>
  <si>
    <t>Telefonní ústředny Systémy Přenosové IP telefonie: callmanager do 300 portů SFP modul pro switch</t>
  </si>
  <si>
    <t>106</t>
  </si>
  <si>
    <t>7593320459R</t>
  </si>
  <si>
    <t>Prvky Zdroj usměrněného napětí 48V</t>
  </si>
  <si>
    <t>108</t>
  </si>
  <si>
    <t>55</t>
  </si>
  <si>
    <t>7595605185</t>
  </si>
  <si>
    <t>Montáž routeru (směrovače), switche (přepínače) a huby (rozbočovače) instalace a konfigurace switche L2 upevněného - expertní</t>
  </si>
  <si>
    <t>110</t>
  </si>
  <si>
    <t>7596545020</t>
  </si>
  <si>
    <t>Montáž obrazovky (plazmové, LCD, LED) úhlopříčky přes 46"</t>
  </si>
  <si>
    <t>112</t>
  </si>
  <si>
    <t>57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</si>
  <si>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</si>
  <si>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</si>
  <si>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114</t>
  </si>
  <si>
    <t>7596735050</t>
  </si>
  <si>
    <t>Montáž a provedení kamerové zkoušky</t>
  </si>
  <si>
    <t>116</t>
  </si>
  <si>
    <t>59</t>
  </si>
  <si>
    <t>7596735240</t>
  </si>
  <si>
    <t>Instalace vzdáleného klienta kamerového systému</t>
  </si>
  <si>
    <t>118</t>
  </si>
  <si>
    <t>7491207030</t>
  </si>
  <si>
    <t>Elektroinstalační materiál Kabelové stojiny a výložníky pozinkované 19" pevná police 2U 2 hl.400, montáž na 2 stojiny</t>
  </si>
  <si>
    <t>120</t>
  </si>
  <si>
    <t>61</t>
  </si>
  <si>
    <t>7596737010</t>
  </si>
  <si>
    <t>Demontáž kamery bez krytu</t>
  </si>
  <si>
    <t>122</t>
  </si>
  <si>
    <t>7596737015</t>
  </si>
  <si>
    <t>Demontáž kamery z krytu</t>
  </si>
  <si>
    <t>124</t>
  </si>
  <si>
    <t>63</t>
  </si>
  <si>
    <t>7596737180</t>
  </si>
  <si>
    <t>Demontáž konektoru BNC</t>
  </si>
  <si>
    <t>126</t>
  </si>
  <si>
    <t>7598035050</t>
  </si>
  <si>
    <t>Měření útlumu optického kabelu po položení nebo zavěšení, kabelu s 8 vlákny</t>
  </si>
  <si>
    <t>128</t>
  </si>
  <si>
    <t>65</t>
  </si>
  <si>
    <t>7598035170</t>
  </si>
  <si>
    <t>Kontrola tlakutěsnosti HDPE trubky v úseku do 2 000 m</t>
  </si>
  <si>
    <t>130</t>
  </si>
  <si>
    <t>7598035190</t>
  </si>
  <si>
    <t>Kontrola průchodnosti trubky pro optický kabel</t>
  </si>
  <si>
    <t>km</t>
  </si>
  <si>
    <t>132</t>
  </si>
  <si>
    <t>67</t>
  </si>
  <si>
    <t>7590560569</t>
  </si>
  <si>
    <t>Optické kabely Spojky a příslušenství pro optické sítě Ostatní Optický patchcord do 5 m</t>
  </si>
  <si>
    <t>134</t>
  </si>
  <si>
    <t>7590565125</t>
  </si>
  <si>
    <t>Uložení a propojení propojovací šňůry (patchcord) s konektory</t>
  </si>
  <si>
    <t>136</t>
  </si>
  <si>
    <t>69</t>
  </si>
  <si>
    <t>023101011</t>
  </si>
  <si>
    <t>Projektové práce Projektové práce v rozsahu ZRN (vyjma dále jmenované práce) přes 1 do 3 mil. Kč</t>
  </si>
  <si>
    <t>%</t>
  </si>
  <si>
    <t>138</t>
  </si>
  <si>
    <t>Poznámka k položce:_x000d_
Základna pro výpočet - ZRN</t>
  </si>
  <si>
    <t>023122001</t>
  </si>
  <si>
    <t xml:space="preserve"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</t>
  </si>
  <si>
    <t>140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</si>
  <si>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</si>
  <si>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položce:_x000d_
Základna pro výpočet - dotyčné práce</t>
  </si>
  <si>
    <t>71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</si>
  <si>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</si>
  <si>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</t>
  </si>
  <si>
    <t>142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</si>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</sst>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9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1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7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166" fontId="26" fillId="0" borderId="12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center" vertical="center"/>
    </xf>
    <xf numFmtId="49" fontId="16" fillId="0" borderId="23" xfId="0" applyNumberFormat="1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67" fontId="16" fillId="0" borderId="23" xfId="0" applyNumberFormat="1" applyFont="1" applyBorder="1" applyAlignment="1" applyProtection="1">
      <alignment vertical="center"/>
    </xf>
    <xf numFmtId="4" fontId="16" fillId="0" borderId="23" xfId="0" applyNumberFormat="1" applyFont="1" applyBorder="1" applyAlignment="1" applyProtection="1">
      <alignment vertical="center"/>
    </xf>
    <xf numFmtId="0" fontId="10" fillId="0" borderId="14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1" t="s">
        <v>7</v>
      </c>
      <c r="BT2" s="11" t="s">
        <v>8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="1" customFormat="1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S4" s="11" t="s">
        <v>12</v>
      </c>
    </row>
    <row r="5" s="1" customFormat="1" ht="12" customHeight="1">
      <c r="B5" s="15"/>
      <c r="C5" s="16"/>
      <c r="D5" s="19" t="s">
        <v>13</v>
      </c>
      <c r="E5" s="16"/>
      <c r="F5" s="16"/>
      <c r="G5" s="16"/>
      <c r="H5" s="16"/>
      <c r="I5" s="16"/>
      <c r="J5" s="16"/>
      <c r="K5" s="20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S5" s="11" t="s">
        <v>7</v>
      </c>
    </row>
    <row r="6" s="1" customFormat="1" ht="36.96" customHeight="1">
      <c r="B6" s="15"/>
      <c r="C6" s="16"/>
      <c r="D6" s="21" t="s">
        <v>15</v>
      </c>
      <c r="E6" s="16"/>
      <c r="F6" s="16"/>
      <c r="G6" s="16"/>
      <c r="H6" s="16"/>
      <c r="I6" s="16"/>
      <c r="J6" s="16"/>
      <c r="K6" s="22" t="s">
        <v>16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S6" s="11" t="s">
        <v>7</v>
      </c>
    </row>
    <row r="7" s="1" customFormat="1" ht="12" customHeight="1">
      <c r="B7" s="15"/>
      <c r="C7" s="16"/>
      <c r="D7" s="23" t="s">
        <v>17</v>
      </c>
      <c r="E7" s="16"/>
      <c r="F7" s="16"/>
      <c r="G7" s="16"/>
      <c r="H7" s="16"/>
      <c r="I7" s="16"/>
      <c r="J7" s="16"/>
      <c r="K7" s="20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18</v>
      </c>
      <c r="AL7" s="16"/>
      <c r="AM7" s="16"/>
      <c r="AN7" s="20" t="s">
        <v>1</v>
      </c>
      <c r="AO7" s="16"/>
      <c r="AP7" s="16"/>
      <c r="AQ7" s="16"/>
      <c r="AR7" s="14"/>
      <c r="BS7" s="11" t="s">
        <v>7</v>
      </c>
    </row>
    <row r="8" s="1" customFormat="1" ht="12" customHeight="1">
      <c r="B8" s="15"/>
      <c r="C8" s="16"/>
      <c r="D8" s="23" t="s">
        <v>19</v>
      </c>
      <c r="E8" s="16"/>
      <c r="F8" s="16"/>
      <c r="G8" s="16"/>
      <c r="H8" s="16"/>
      <c r="I8" s="16"/>
      <c r="J8" s="16"/>
      <c r="K8" s="20" t="s">
        <v>20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21</v>
      </c>
      <c r="AL8" s="16"/>
      <c r="AM8" s="16"/>
      <c r="AN8" s="20" t="s">
        <v>22</v>
      </c>
      <c r="AO8" s="16"/>
      <c r="AP8" s="16"/>
      <c r="AQ8" s="16"/>
      <c r="AR8" s="14"/>
      <c r="BS8" s="11" t="s">
        <v>7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S9" s="11" t="s">
        <v>7</v>
      </c>
    </row>
    <row r="10" s="1" customFormat="1" ht="12" customHeight="1">
      <c r="B10" s="15"/>
      <c r="C10" s="16"/>
      <c r="D10" s="23" t="s">
        <v>23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24</v>
      </c>
      <c r="AL10" s="16"/>
      <c r="AM10" s="16"/>
      <c r="AN10" s="20" t="s">
        <v>25</v>
      </c>
      <c r="AO10" s="16"/>
      <c r="AP10" s="16"/>
      <c r="AQ10" s="16"/>
      <c r="AR10" s="14"/>
      <c r="BS10" s="11" t="s">
        <v>7</v>
      </c>
    </row>
    <row r="11" s="1" customFormat="1" ht="18.48" customHeight="1">
      <c r="B11" s="15"/>
      <c r="C11" s="16"/>
      <c r="D11" s="16"/>
      <c r="E11" s="20" t="s">
        <v>26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27</v>
      </c>
      <c r="AL11" s="16"/>
      <c r="AM11" s="16"/>
      <c r="AN11" s="20" t="s">
        <v>28</v>
      </c>
      <c r="AO11" s="16"/>
      <c r="AP11" s="16"/>
      <c r="AQ11" s="16"/>
      <c r="AR11" s="14"/>
      <c r="BS11" s="11" t="s">
        <v>7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S12" s="11" t="s">
        <v>7</v>
      </c>
    </row>
    <row r="13" s="1" customFormat="1" ht="12" customHeight="1">
      <c r="B13" s="15"/>
      <c r="C13" s="16"/>
      <c r="D13" s="23" t="s">
        <v>29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24</v>
      </c>
      <c r="AL13" s="16"/>
      <c r="AM13" s="16"/>
      <c r="AN13" s="20" t="s">
        <v>1</v>
      </c>
      <c r="AO13" s="16"/>
      <c r="AP13" s="16"/>
      <c r="AQ13" s="16"/>
      <c r="AR13" s="14"/>
      <c r="BS13" s="11" t="s">
        <v>7</v>
      </c>
    </row>
    <row r="14">
      <c r="B14" s="15"/>
      <c r="C14" s="16"/>
      <c r="D14" s="16"/>
      <c r="E14" s="20" t="s">
        <v>20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23" t="s">
        <v>27</v>
      </c>
      <c r="AL14" s="16"/>
      <c r="AM14" s="16"/>
      <c r="AN14" s="20" t="s">
        <v>1</v>
      </c>
      <c r="AO14" s="16"/>
      <c r="AP14" s="16"/>
      <c r="AQ14" s="16"/>
      <c r="AR14" s="14"/>
      <c r="BS14" s="11" t="s">
        <v>7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S15" s="11" t="s">
        <v>4</v>
      </c>
    </row>
    <row r="16" s="1" customFormat="1" ht="12" customHeight="1">
      <c r="B16" s="15"/>
      <c r="C16" s="16"/>
      <c r="D16" s="23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24</v>
      </c>
      <c r="AL16" s="16"/>
      <c r="AM16" s="16"/>
      <c r="AN16" s="20" t="s">
        <v>1</v>
      </c>
      <c r="AO16" s="16"/>
      <c r="AP16" s="16"/>
      <c r="AQ16" s="16"/>
      <c r="AR16" s="14"/>
      <c r="BS16" s="11" t="s">
        <v>4</v>
      </c>
    </row>
    <row r="17" s="1" customFormat="1" ht="18.48" customHeight="1">
      <c r="B17" s="15"/>
      <c r="C17" s="16"/>
      <c r="D17" s="16"/>
      <c r="E17" s="20" t="s">
        <v>20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27</v>
      </c>
      <c r="AL17" s="16"/>
      <c r="AM17" s="16"/>
      <c r="AN17" s="20" t="s">
        <v>1</v>
      </c>
      <c r="AO17" s="16"/>
      <c r="AP17" s="16"/>
      <c r="AQ17" s="16"/>
      <c r="AR17" s="14"/>
      <c r="BS17" s="11" t="s">
        <v>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S18" s="11" t="s">
        <v>7</v>
      </c>
    </row>
    <row r="19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24</v>
      </c>
      <c r="AL19" s="16"/>
      <c r="AM19" s="16"/>
      <c r="AN19" s="20" t="s">
        <v>1</v>
      </c>
      <c r="AO19" s="16"/>
      <c r="AP19" s="16"/>
      <c r="AQ19" s="16"/>
      <c r="AR19" s="14"/>
      <c r="BS19" s="11" t="s">
        <v>7</v>
      </c>
    </row>
    <row r="20" s="1" customFormat="1" ht="18.48" customHeight="1">
      <c r="B20" s="15"/>
      <c r="C20" s="16"/>
      <c r="D20" s="16"/>
      <c r="E20" s="20" t="s">
        <v>20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27</v>
      </c>
      <c r="AL20" s="16"/>
      <c r="AM20" s="16"/>
      <c r="AN20" s="20" t="s">
        <v>1</v>
      </c>
      <c r="AO20" s="16"/>
      <c r="AP20" s="16"/>
      <c r="AQ20" s="16"/>
      <c r="AR20" s="14"/>
      <c r="BS20" s="11" t="s">
        <v>5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</row>
    <row r="22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</row>
    <row r="23" s="1" customFormat="1" ht="16.5" customHeight="1">
      <c r="B23" s="15"/>
      <c r="C23" s="16"/>
      <c r="D23" s="16"/>
      <c r="E23" s="24" t="s">
        <v>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16"/>
      <c r="AP23" s="16"/>
      <c r="AQ23" s="16"/>
      <c r="AR23" s="14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</row>
    <row r="25" s="1" customFormat="1" ht="6.96" customHeight="1">
      <c r="B25" s="15"/>
      <c r="C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6"/>
      <c r="AQ25" s="16"/>
      <c r="AR25" s="14"/>
    </row>
    <row r="26" s="1" customFormat="1" ht="14.4" customHeight="1">
      <c r="B26" s="15"/>
      <c r="C26" s="16"/>
      <c r="D26" s="26" t="s">
        <v>33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27">
        <f>ROUND(AG94,2)</f>
        <v>1660504</v>
      </c>
      <c r="AL26" s="16"/>
      <c r="AM26" s="16"/>
      <c r="AN26" s="16"/>
      <c r="AO26" s="16"/>
      <c r="AP26" s="16"/>
      <c r="AQ26" s="16"/>
      <c r="AR26" s="14"/>
    </row>
    <row r="27">
      <c r="B27" s="15"/>
      <c r="C27" s="16"/>
      <c r="D27" s="16"/>
      <c r="E27" s="28" t="s">
        <v>34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29">
        <f>ROUND(AS94,2)</f>
        <v>877742.59999999998</v>
      </c>
      <c r="AL27" s="29"/>
      <c r="AM27" s="29"/>
      <c r="AN27" s="29"/>
      <c r="AO27" s="29"/>
      <c r="AP27" s="16"/>
      <c r="AQ27" s="16"/>
      <c r="AR27" s="14"/>
    </row>
    <row r="28" s="2" customFormat="1">
      <c r="A28" s="30"/>
      <c r="B28" s="31"/>
      <c r="C28" s="32"/>
      <c r="D28" s="32"/>
      <c r="E28" s="28" t="s">
        <v>35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29">
        <f>ROUND(AT94,2)</f>
        <v>782761.40000000002</v>
      </c>
      <c r="AL28" s="29"/>
      <c r="AM28" s="29"/>
      <c r="AN28" s="29"/>
      <c r="AO28" s="29"/>
      <c r="AP28" s="32"/>
      <c r="AQ28" s="32"/>
      <c r="AR28" s="33"/>
      <c r="BG28" s="30"/>
    </row>
    <row r="29" s="2" customFormat="1" ht="14.4" customHeight="1">
      <c r="A29" s="30"/>
      <c r="B29" s="31"/>
      <c r="C29" s="32"/>
      <c r="D29" s="26" t="s">
        <v>36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7">
        <f>ROUND(AG97, 2)</f>
        <v>0</v>
      </c>
      <c r="AL29" s="27"/>
      <c r="AM29" s="27"/>
      <c r="AN29" s="27"/>
      <c r="AO29" s="27"/>
      <c r="AP29" s="32"/>
      <c r="AQ29" s="32"/>
      <c r="AR29" s="33"/>
      <c r="BG29" s="30"/>
    </row>
    <row r="30" s="2" customFormat="1" ht="6.96" customHeight="1">
      <c r="A30" s="30"/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  <c r="BG30" s="30"/>
    </row>
    <row r="31" s="2" customFormat="1" ht="25.92" customHeight="1">
      <c r="A31" s="30"/>
      <c r="B31" s="31"/>
      <c r="C31" s="32"/>
      <c r="D31" s="34" t="s">
        <v>37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6">
        <f>ROUND(AK26 + AK29, 2)</f>
        <v>1660504</v>
      </c>
      <c r="AL31" s="35"/>
      <c r="AM31" s="35"/>
      <c r="AN31" s="35"/>
      <c r="AO31" s="35"/>
      <c r="AP31" s="32"/>
      <c r="AQ31" s="32"/>
      <c r="AR31" s="33"/>
      <c r="BG31" s="30"/>
    </row>
    <row r="32" s="2" customFormat="1" ht="6.96" customHeight="1">
      <c r="A32" s="30"/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  <c r="BG32" s="30"/>
    </row>
    <row r="33" s="2" customFormat="1">
      <c r="A33" s="30"/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7" t="s">
        <v>38</v>
      </c>
      <c r="M33" s="37"/>
      <c r="N33" s="37"/>
      <c r="O33" s="37"/>
      <c r="P33" s="37"/>
      <c r="Q33" s="32"/>
      <c r="R33" s="32"/>
      <c r="S33" s="32"/>
      <c r="T33" s="32"/>
      <c r="U33" s="32"/>
      <c r="V33" s="32"/>
      <c r="W33" s="37" t="s">
        <v>39</v>
      </c>
      <c r="X33" s="37"/>
      <c r="Y33" s="37"/>
      <c r="Z33" s="37"/>
      <c r="AA33" s="37"/>
      <c r="AB33" s="37"/>
      <c r="AC33" s="37"/>
      <c r="AD33" s="37"/>
      <c r="AE33" s="37"/>
      <c r="AF33" s="32"/>
      <c r="AG33" s="32"/>
      <c r="AH33" s="32"/>
      <c r="AI33" s="32"/>
      <c r="AJ33" s="32"/>
      <c r="AK33" s="37" t="s">
        <v>40</v>
      </c>
      <c r="AL33" s="37"/>
      <c r="AM33" s="37"/>
      <c r="AN33" s="37"/>
      <c r="AO33" s="37"/>
      <c r="AP33" s="32"/>
      <c r="AQ33" s="32"/>
      <c r="AR33" s="33"/>
      <c r="BG33" s="30"/>
    </row>
    <row r="34" s="3" customFormat="1" ht="14.4" customHeight="1">
      <c r="A34" s="3"/>
      <c r="B34" s="38"/>
      <c r="C34" s="39"/>
      <c r="D34" s="23" t="s">
        <v>41</v>
      </c>
      <c r="E34" s="39"/>
      <c r="F34" s="23" t="s">
        <v>42</v>
      </c>
      <c r="G34" s="39"/>
      <c r="H34" s="39"/>
      <c r="I34" s="39"/>
      <c r="J34" s="39"/>
      <c r="K34" s="39"/>
      <c r="L34" s="40">
        <v>0.20999999999999999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41">
        <f>ROUND(BB94 + SUM(CD97), 2)</f>
        <v>1660504</v>
      </c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1">
        <f>ROUND(AX94 + SUM(BY97), 2)</f>
        <v>348705.84000000003</v>
      </c>
      <c r="AL34" s="39"/>
      <c r="AM34" s="39"/>
      <c r="AN34" s="39"/>
      <c r="AO34" s="39"/>
      <c r="AP34" s="39"/>
      <c r="AQ34" s="39"/>
      <c r="AR34" s="42"/>
      <c r="BG34" s="3"/>
    </row>
    <row r="35" s="3" customFormat="1" ht="14.4" customHeight="1">
      <c r="A35" s="3"/>
      <c r="B35" s="38"/>
      <c r="C35" s="39"/>
      <c r="D35" s="39"/>
      <c r="E35" s="39"/>
      <c r="F35" s="23" t="s">
        <v>43</v>
      </c>
      <c r="G35" s="39"/>
      <c r="H35" s="39"/>
      <c r="I35" s="39"/>
      <c r="J35" s="39"/>
      <c r="K35" s="39"/>
      <c r="L35" s="40">
        <v>0.14999999999999999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41">
        <f>ROUND(BC94 + SUM(CE97), 2)</f>
        <v>0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1">
        <f>ROUND(AY94 + SUM(BZ97), 2)</f>
        <v>0</v>
      </c>
      <c r="AL35" s="39"/>
      <c r="AM35" s="39"/>
      <c r="AN35" s="39"/>
      <c r="AO35" s="39"/>
      <c r="AP35" s="39"/>
      <c r="AQ35" s="39"/>
      <c r="AR35" s="42"/>
      <c r="BG35" s="3"/>
    </row>
    <row r="36" hidden="1" s="3" customFormat="1" ht="14.4" customHeight="1">
      <c r="A36" s="3"/>
      <c r="B36" s="38"/>
      <c r="C36" s="39"/>
      <c r="D36" s="39"/>
      <c r="E36" s="39"/>
      <c r="F36" s="23" t="s">
        <v>44</v>
      </c>
      <c r="G36" s="39"/>
      <c r="H36" s="39"/>
      <c r="I36" s="39"/>
      <c r="J36" s="39"/>
      <c r="K36" s="39"/>
      <c r="L36" s="40">
        <v>0.20999999999999999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41">
        <f>ROUND(BD94 + SUM(CF97), 2)</f>
        <v>0</v>
      </c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41">
        <v>0</v>
      </c>
      <c r="AL36" s="39"/>
      <c r="AM36" s="39"/>
      <c r="AN36" s="39"/>
      <c r="AO36" s="39"/>
      <c r="AP36" s="39"/>
      <c r="AQ36" s="39"/>
      <c r="AR36" s="42"/>
      <c r="BG36" s="3"/>
    </row>
    <row r="37" hidden="1" s="3" customFormat="1" ht="14.4" customHeight="1">
      <c r="A37" s="3"/>
      <c r="B37" s="38"/>
      <c r="C37" s="39"/>
      <c r="D37" s="39"/>
      <c r="E37" s="39"/>
      <c r="F37" s="23" t="s">
        <v>45</v>
      </c>
      <c r="G37" s="39"/>
      <c r="H37" s="39"/>
      <c r="I37" s="39"/>
      <c r="J37" s="39"/>
      <c r="K37" s="39"/>
      <c r="L37" s="40">
        <v>0.14999999999999999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1">
        <f>ROUND(BE94 + SUM(CG97), 2)</f>
        <v>0</v>
      </c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1">
        <v>0</v>
      </c>
      <c r="AL37" s="39"/>
      <c r="AM37" s="39"/>
      <c r="AN37" s="39"/>
      <c r="AO37" s="39"/>
      <c r="AP37" s="39"/>
      <c r="AQ37" s="39"/>
      <c r="AR37" s="42"/>
      <c r="BG37" s="3"/>
    </row>
    <row r="38" hidden="1" s="3" customFormat="1" ht="14.4" customHeight="1">
      <c r="A38" s="3"/>
      <c r="B38" s="38"/>
      <c r="C38" s="39"/>
      <c r="D38" s="39"/>
      <c r="E38" s="39"/>
      <c r="F38" s="23" t="s">
        <v>46</v>
      </c>
      <c r="G38" s="39"/>
      <c r="H38" s="39"/>
      <c r="I38" s="39"/>
      <c r="J38" s="39"/>
      <c r="K38" s="39"/>
      <c r="L38" s="40">
        <v>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41">
        <f>ROUND(BF94 + SUM(CH97), 2)</f>
        <v>0</v>
      </c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1">
        <v>0</v>
      </c>
      <c r="AL38" s="39"/>
      <c r="AM38" s="39"/>
      <c r="AN38" s="39"/>
      <c r="AO38" s="39"/>
      <c r="AP38" s="39"/>
      <c r="AQ38" s="39"/>
      <c r="AR38" s="42"/>
      <c r="BG38" s="3"/>
    </row>
    <row r="39" s="2" customFormat="1" ht="6.96" customHeight="1">
      <c r="A39" s="30"/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  <c r="BG39" s="30"/>
    </row>
    <row r="40" s="2" customFormat="1" ht="25.92" customHeight="1">
      <c r="A40" s="30"/>
      <c r="B40" s="31"/>
      <c r="C40" s="43"/>
      <c r="D40" s="44" t="s">
        <v>47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6" t="s">
        <v>48</v>
      </c>
      <c r="U40" s="45"/>
      <c r="V40" s="45"/>
      <c r="W40" s="45"/>
      <c r="X40" s="47" t="s">
        <v>49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8">
        <f>SUM(AK31:AK38)</f>
        <v>2009209.8400000001</v>
      </c>
      <c r="AL40" s="45"/>
      <c r="AM40" s="45"/>
      <c r="AN40" s="45"/>
      <c r="AO40" s="49"/>
      <c r="AP40" s="43"/>
      <c r="AQ40" s="43"/>
      <c r="AR40" s="33"/>
      <c r="BG40" s="30"/>
    </row>
    <row r="41" s="2" customFormat="1" ht="6.96" customHeight="1">
      <c r="A41" s="30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3"/>
      <c r="BG41" s="30"/>
    </row>
    <row r="42" s="2" customFormat="1" ht="14.4" customHeight="1">
      <c r="A42" s="30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G42" s="30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0"/>
      <c r="C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P49" s="51"/>
      <c r="AQ49" s="51"/>
      <c r="AR49" s="54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0"/>
      <c r="B60" s="31"/>
      <c r="C60" s="32"/>
      <c r="D60" s="5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5" t="s">
        <v>52</v>
      </c>
      <c r="AI60" s="35"/>
      <c r="AJ60" s="35"/>
      <c r="AK60" s="35"/>
      <c r="AL60" s="35"/>
      <c r="AM60" s="55" t="s">
        <v>53</v>
      </c>
      <c r="AN60" s="35"/>
      <c r="AO60" s="35"/>
      <c r="AP60" s="32"/>
      <c r="AQ60" s="32"/>
      <c r="AR60" s="33"/>
      <c r="BG60" s="30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0"/>
      <c r="B64" s="31"/>
      <c r="C64" s="32"/>
      <c r="D64" s="52" t="s">
        <v>54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2" t="s">
        <v>55</v>
      </c>
      <c r="AI64" s="56"/>
      <c r="AJ64" s="56"/>
      <c r="AK64" s="56"/>
      <c r="AL64" s="56"/>
      <c r="AM64" s="56"/>
      <c r="AN64" s="56"/>
      <c r="AO64" s="56"/>
      <c r="AP64" s="32"/>
      <c r="AQ64" s="32"/>
      <c r="AR64" s="33"/>
      <c r="BG64" s="30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0"/>
      <c r="B75" s="31"/>
      <c r="C75" s="32"/>
      <c r="D75" s="5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5" t="s">
        <v>52</v>
      </c>
      <c r="AI75" s="35"/>
      <c r="AJ75" s="35"/>
      <c r="AK75" s="35"/>
      <c r="AL75" s="35"/>
      <c r="AM75" s="55" t="s">
        <v>53</v>
      </c>
      <c r="AN75" s="35"/>
      <c r="AO75" s="35"/>
      <c r="AP75" s="32"/>
      <c r="AQ75" s="32"/>
      <c r="AR75" s="33"/>
      <c r="BG75" s="30"/>
    </row>
    <row r="76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G76" s="30"/>
    </row>
    <row r="77" s="2" customFormat="1" ht="6.96" customHeight="1">
      <c r="A77" s="30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3"/>
      <c r="BG77" s="30"/>
    </row>
    <row r="81" s="2" customFormat="1" ht="6.96" customHeight="1">
      <c r="A81" s="30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3"/>
      <c r="BG81" s="30"/>
    </row>
    <row r="82" s="2" customFormat="1" ht="24.96" customHeight="1">
      <c r="A82" s="30"/>
      <c r="B82" s="31"/>
      <c r="C82" s="17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G82" s="30"/>
    </row>
    <row r="83" s="2" customFormat="1" ht="6.96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G83" s="30"/>
    </row>
    <row r="84" s="4" customFormat="1" ht="12" customHeight="1">
      <c r="A84" s="4"/>
      <c r="B84" s="61"/>
      <c r="C84" s="23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2020/23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  <c r="BG84" s="4"/>
    </row>
    <row r="85" s="5" customFormat="1" ht="36.96" customHeight="1">
      <c r="A85" s="5"/>
      <c r="B85" s="64"/>
      <c r="C85" s="65" t="s">
        <v>15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Žďár nad Sázavou - CCTV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  <c r="BG85" s="5"/>
    </row>
    <row r="86" s="2" customFormat="1" ht="6.96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G86" s="30"/>
    </row>
    <row r="87" s="2" customFormat="1" ht="12" customHeight="1">
      <c r="A87" s="30"/>
      <c r="B87" s="31"/>
      <c r="C87" s="23" t="s">
        <v>19</v>
      </c>
      <c r="D87" s="32"/>
      <c r="E87" s="32"/>
      <c r="F87" s="32"/>
      <c r="G87" s="32"/>
      <c r="H87" s="32"/>
      <c r="I87" s="32"/>
      <c r="J87" s="32"/>
      <c r="K87" s="32"/>
      <c r="L87" s="69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3" t="s">
        <v>21</v>
      </c>
      <c r="AJ87" s="32"/>
      <c r="AK87" s="32"/>
      <c r="AL87" s="32"/>
      <c r="AM87" s="70" t="str">
        <f>IF(AN8= "","",AN8)</f>
        <v>25. 11. 2020</v>
      </c>
      <c r="AN87" s="70"/>
      <c r="AO87" s="32"/>
      <c r="AP87" s="32"/>
      <c r="AQ87" s="32"/>
      <c r="AR87" s="33"/>
      <c r="BG87" s="30"/>
    </row>
    <row r="88" s="2" customFormat="1" ht="6.96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G88" s="30"/>
    </row>
    <row r="89" s="2" customFormat="1" ht="15.15" customHeight="1">
      <c r="A89" s="30"/>
      <c r="B89" s="31"/>
      <c r="C89" s="23" t="s">
        <v>23</v>
      </c>
      <c r="D89" s="32"/>
      <c r="E89" s="32"/>
      <c r="F89" s="32"/>
      <c r="G89" s="32"/>
      <c r="H89" s="32"/>
      <c r="I89" s="32"/>
      <c r="J89" s="32"/>
      <c r="K89" s="32"/>
      <c r="L89" s="62" t="str">
        <f>IF(E11= "","",E11)</f>
        <v>Správa železniční dopravní cesty, s.o.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3" t="s">
        <v>30</v>
      </c>
      <c r="AJ89" s="32"/>
      <c r="AK89" s="32"/>
      <c r="AL89" s="32"/>
      <c r="AM89" s="71" t="str">
        <f>IF(E17="","",E17)</f>
        <v xml:space="preserve"> </v>
      </c>
      <c r="AN89" s="62"/>
      <c r="AO89" s="62"/>
      <c r="AP89" s="62"/>
      <c r="AQ89" s="32"/>
      <c r="AR89" s="33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5"/>
      <c r="BG89" s="30"/>
    </row>
    <row r="90" s="2" customFormat="1" ht="15.15" customHeight="1">
      <c r="A90" s="30"/>
      <c r="B90" s="31"/>
      <c r="C90" s="23" t="s">
        <v>29</v>
      </c>
      <c r="D90" s="32"/>
      <c r="E90" s="32"/>
      <c r="F90" s="32"/>
      <c r="G90" s="32"/>
      <c r="H90" s="32"/>
      <c r="I90" s="32"/>
      <c r="J90" s="32"/>
      <c r="K90" s="32"/>
      <c r="L90" s="62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3" t="s">
        <v>31</v>
      </c>
      <c r="AJ90" s="32"/>
      <c r="AK90" s="32"/>
      <c r="AL90" s="32"/>
      <c r="AM90" s="71" t="str">
        <f>IF(E20="","",E20)</f>
        <v xml:space="preserve"> </v>
      </c>
      <c r="AN90" s="62"/>
      <c r="AO90" s="62"/>
      <c r="AP90" s="62"/>
      <c r="AQ90" s="32"/>
      <c r="AR90" s="33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9"/>
      <c r="BG90" s="30"/>
    </row>
    <row r="91" s="2" customFormat="1" ht="10.8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3"/>
      <c r="BG91" s="30"/>
    </row>
    <row r="92" s="2" customFormat="1" ht="29.28" customHeight="1">
      <c r="A92" s="30"/>
      <c r="B92" s="31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3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2" t="s">
        <v>74</v>
      </c>
      <c r="BE92" s="92" t="s">
        <v>75</v>
      </c>
      <c r="BF92" s="93" t="s">
        <v>76</v>
      </c>
      <c r="BG92" s="30"/>
    </row>
    <row r="93" s="2" customFormat="1" ht="10.8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6"/>
      <c r="BG93" s="30"/>
    </row>
    <row r="94" s="6" customFormat="1" ht="32.4" customHeight="1">
      <c r="A94" s="6"/>
      <c r="B94" s="97"/>
      <c r="C94" s="98" t="s">
        <v>77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1660504</v>
      </c>
      <c r="AH94" s="100"/>
      <c r="AI94" s="100"/>
      <c r="AJ94" s="100"/>
      <c r="AK94" s="100"/>
      <c r="AL94" s="100"/>
      <c r="AM94" s="100"/>
      <c r="AN94" s="101">
        <f>SUM(AG94,AV94)</f>
        <v>2009209.8400000001</v>
      </c>
      <c r="AO94" s="101"/>
      <c r="AP94" s="101"/>
      <c r="AQ94" s="102" t="s">
        <v>1</v>
      </c>
      <c r="AR94" s="103"/>
      <c r="AS94" s="104">
        <f>ROUND(AS95,2)</f>
        <v>877742.59999999998</v>
      </c>
      <c r="AT94" s="105">
        <f>ROUND(AT95,2)</f>
        <v>782761.40000000002</v>
      </c>
      <c r="AU94" s="106">
        <f>ROUND(AU95,2)</f>
        <v>0</v>
      </c>
      <c r="AV94" s="106">
        <f>ROUND(SUM(AX94:AY94),2)</f>
        <v>348705.84000000003</v>
      </c>
      <c r="AW94" s="107">
        <f>ROUND(AW95,5)</f>
        <v>0</v>
      </c>
      <c r="AX94" s="106">
        <f>ROUND(BB94*L34,2)</f>
        <v>348705.84000000003</v>
      </c>
      <c r="AY94" s="106">
        <f>ROUND(BC94*L35,2)</f>
        <v>0</v>
      </c>
      <c r="AZ94" s="106">
        <f>ROUND(BD94*L34,2)</f>
        <v>0</v>
      </c>
      <c r="BA94" s="106">
        <f>ROUND(BE94*L35,2)</f>
        <v>0</v>
      </c>
      <c r="BB94" s="106">
        <f>ROUND(BB95,2)</f>
        <v>1660504</v>
      </c>
      <c r="BC94" s="106">
        <f>ROUND(BC95,2)</f>
        <v>0</v>
      </c>
      <c r="BD94" s="106">
        <f>ROUND(BD95,2)</f>
        <v>0</v>
      </c>
      <c r="BE94" s="106">
        <f>ROUND(BE95,2)</f>
        <v>0</v>
      </c>
      <c r="BF94" s="108">
        <f>ROUND(BF95,2)</f>
        <v>0</v>
      </c>
      <c r="BG94" s="6"/>
      <c r="BS94" s="109" t="s">
        <v>78</v>
      </c>
      <c r="BT94" s="109" t="s">
        <v>79</v>
      </c>
      <c r="BU94" s="110" t="s">
        <v>80</v>
      </c>
      <c r="BV94" s="109" t="s">
        <v>81</v>
      </c>
      <c r="BW94" s="109" t="s">
        <v>6</v>
      </c>
      <c r="BX94" s="109" t="s">
        <v>82</v>
      </c>
      <c r="CL94" s="109" t="s">
        <v>1</v>
      </c>
    </row>
    <row r="95" s="7" customFormat="1" ht="16.5" customHeight="1">
      <c r="A95" s="111" t="s">
        <v>83</v>
      </c>
      <c r="B95" s="112"/>
      <c r="C95" s="113"/>
      <c r="D95" s="114" t="s">
        <v>84</v>
      </c>
      <c r="E95" s="114"/>
      <c r="F95" s="114"/>
      <c r="G95" s="114"/>
      <c r="H95" s="114"/>
      <c r="I95" s="115"/>
      <c r="J95" s="114" t="s">
        <v>85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'Objekt0 - Rozpočet'!K34</f>
        <v>1660504</v>
      </c>
      <c r="AH95" s="115"/>
      <c r="AI95" s="115"/>
      <c r="AJ95" s="115"/>
      <c r="AK95" s="115"/>
      <c r="AL95" s="115"/>
      <c r="AM95" s="115"/>
      <c r="AN95" s="116">
        <f>SUM(AG95,AV95)</f>
        <v>2009209.8400000001</v>
      </c>
      <c r="AO95" s="115"/>
      <c r="AP95" s="115"/>
      <c r="AQ95" s="117" t="s">
        <v>86</v>
      </c>
      <c r="AR95" s="118"/>
      <c r="AS95" s="119">
        <f>'Objekt0 - Rozpočet'!K31</f>
        <v>877742.59999999998</v>
      </c>
      <c r="AT95" s="120">
        <f>'Objekt0 - Rozpočet'!K32</f>
        <v>782761.40000000002</v>
      </c>
      <c r="AU95" s="120">
        <v>0</v>
      </c>
      <c r="AV95" s="120">
        <f>ROUND(SUM(AX95:AY95),2)</f>
        <v>348705.84000000003</v>
      </c>
      <c r="AW95" s="121">
        <f>'Objekt0 - Rozpočet'!T120</f>
        <v>0</v>
      </c>
      <c r="AX95" s="120">
        <f>'Objekt0 - Rozpočet'!K37</f>
        <v>348705.84000000003</v>
      </c>
      <c r="AY95" s="120">
        <f>'Objekt0 - Rozpočet'!K38</f>
        <v>0</v>
      </c>
      <c r="AZ95" s="120">
        <f>'Objekt0 - Rozpočet'!K39</f>
        <v>0</v>
      </c>
      <c r="BA95" s="120">
        <f>'Objekt0 - Rozpočet'!K40</f>
        <v>0</v>
      </c>
      <c r="BB95" s="120">
        <f>'Objekt0 - Rozpočet'!F37</f>
        <v>1660504</v>
      </c>
      <c r="BC95" s="120">
        <f>'Objekt0 - Rozpočet'!F38</f>
        <v>0</v>
      </c>
      <c r="BD95" s="120">
        <f>'Objekt0 - Rozpočet'!F39</f>
        <v>0</v>
      </c>
      <c r="BE95" s="120">
        <f>'Objekt0 - Rozpočet'!F40</f>
        <v>0</v>
      </c>
      <c r="BF95" s="122">
        <f>'Objekt0 - Rozpočet'!F41</f>
        <v>0</v>
      </c>
      <c r="BG95" s="7"/>
      <c r="BT95" s="123" t="s">
        <v>87</v>
      </c>
      <c r="BV95" s="123" t="s">
        <v>81</v>
      </c>
      <c r="BW95" s="123" t="s">
        <v>88</v>
      </c>
      <c r="BX95" s="123" t="s">
        <v>6</v>
      </c>
      <c r="CL95" s="123" t="s">
        <v>1</v>
      </c>
      <c r="CM95" s="123" t="s">
        <v>89</v>
      </c>
    </row>
    <row r="96">
      <c r="B96" s="15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4"/>
    </row>
    <row r="97" s="2" customFormat="1" ht="30" customHeight="1">
      <c r="A97" s="30"/>
      <c r="B97" s="31"/>
      <c r="C97" s="98" t="s">
        <v>90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101">
        <v>0</v>
      </c>
      <c r="AH97" s="101"/>
      <c r="AI97" s="101"/>
      <c r="AJ97" s="101"/>
      <c r="AK97" s="101"/>
      <c r="AL97" s="101"/>
      <c r="AM97" s="101"/>
      <c r="AN97" s="101">
        <v>0</v>
      </c>
      <c r="AO97" s="101"/>
      <c r="AP97" s="101"/>
      <c r="AQ97" s="124"/>
      <c r="AR97" s="33"/>
      <c r="AS97" s="91" t="s">
        <v>91</v>
      </c>
      <c r="AT97" s="92" t="s">
        <v>92</v>
      </c>
      <c r="AU97" s="92" t="s">
        <v>41</v>
      </c>
      <c r="AV97" s="93" t="s">
        <v>66</v>
      </c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  <row r="98" s="2" customFormat="1" ht="10.8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</row>
    <row r="99" s="2" customFormat="1" ht="30" customHeight="1">
      <c r="A99" s="30"/>
      <c r="B99" s="31"/>
      <c r="C99" s="125" t="s">
        <v>93</v>
      </c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7">
        <f>ROUND(AG94 + AG97, 2)</f>
        <v>1660504</v>
      </c>
      <c r="AH99" s="127"/>
      <c r="AI99" s="127"/>
      <c r="AJ99" s="127"/>
      <c r="AK99" s="127"/>
      <c r="AL99" s="127"/>
      <c r="AM99" s="127"/>
      <c r="AN99" s="127">
        <f>ROUND(AN94 + AN97, 2)</f>
        <v>2009209.8400000001</v>
      </c>
      <c r="AO99" s="127"/>
      <c r="AP99" s="127"/>
      <c r="AQ99" s="126"/>
      <c r="AR99" s="33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</row>
    <row r="100" s="2" customFormat="1" ht="6.96" customHeight="1">
      <c r="A100" s="30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33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</row>
  </sheetData>
  <sheetProtection sheet="1" formatColumns="0" formatRows="0" objects="1" scenarios="1" spinCount="100000" saltValue="IuVW+75db0oeS8jbZXjevmRvH9CRe6VDZC7Ot6tjgMh0RjZt3V+7YcMmD1+3U+bs8KnWLh4lmp4Unij8d59VFg==" hashValue="YbeZ3APnK48hILySs+uOAayqfjDHRBOOOKAPGFAhIqeIfI6YRzEnt7rNm5B5iaqJdrWPKoG/DnMpQxnJTkVcRA==" algorithmName="SHA-512" password="CC35"/>
  <mergeCells count="48">
    <mergeCell ref="K5:AO5"/>
    <mergeCell ref="K6:AO6"/>
    <mergeCell ref="E23:AN23"/>
    <mergeCell ref="AK26:AO26"/>
    <mergeCell ref="AK27:AO27"/>
    <mergeCell ref="AK28:AO28"/>
    <mergeCell ref="AK29:AO29"/>
    <mergeCell ref="AK31:AO31"/>
    <mergeCell ref="L33:P33"/>
    <mergeCell ref="W33:AE33"/>
    <mergeCell ref="AK33:AO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W37:AE37"/>
    <mergeCell ref="AK37:AO37"/>
    <mergeCell ref="L37:P37"/>
    <mergeCell ref="W38:AE38"/>
    <mergeCell ref="AK38:AO38"/>
    <mergeCell ref="L38:P38"/>
    <mergeCell ref="X40:AB40"/>
    <mergeCell ref="AK40:AO40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G97:AM97"/>
    <mergeCell ref="AN97:AP97"/>
    <mergeCell ref="AG99:AM99"/>
    <mergeCell ref="AN99:AP99"/>
    <mergeCell ref="AR2:BG2"/>
  </mergeCells>
  <hyperlinks>
    <hyperlink ref="A95" location="'Objekt0 - Rozpoče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6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1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4"/>
      <c r="AT3" s="11" t="s">
        <v>89</v>
      </c>
    </row>
    <row r="4" s="1" customFormat="1" ht="24.96" customHeight="1">
      <c r="B4" s="14"/>
      <c r="D4" s="130" t="s">
        <v>94</v>
      </c>
      <c r="M4" s="14"/>
      <c r="N4" s="131" t="s">
        <v>11</v>
      </c>
      <c r="AT4" s="11" t="s">
        <v>4</v>
      </c>
    </row>
    <row r="5" s="1" customFormat="1" ht="6.96" customHeight="1">
      <c r="B5" s="14"/>
      <c r="M5" s="14"/>
    </row>
    <row r="6" s="1" customFormat="1" ht="12" customHeight="1">
      <c r="B6" s="14"/>
      <c r="D6" s="132" t="s">
        <v>15</v>
      </c>
      <c r="M6" s="14"/>
    </row>
    <row r="7" s="1" customFormat="1" ht="16.5" customHeight="1">
      <c r="B7" s="14"/>
      <c r="E7" s="133" t="str">
        <f>'Rekapitulace stavby'!K6</f>
        <v>Žďár nad Sázavou - CCTV</v>
      </c>
      <c r="F7" s="132"/>
      <c r="G7" s="132"/>
      <c r="H7" s="132"/>
      <c r="M7" s="14"/>
    </row>
    <row r="8" s="2" customFormat="1" ht="12" customHeight="1">
      <c r="A8" s="30"/>
      <c r="B8" s="33"/>
      <c r="C8" s="30"/>
      <c r="D8" s="132" t="s">
        <v>95</v>
      </c>
      <c r="E8" s="30"/>
      <c r="F8" s="30"/>
      <c r="G8" s="30"/>
      <c r="H8" s="30"/>
      <c r="I8" s="30"/>
      <c r="J8" s="30"/>
      <c r="K8" s="30"/>
      <c r="L8" s="30"/>
      <c r="M8" s="5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3"/>
      <c r="C9" s="30"/>
      <c r="D9" s="30"/>
      <c r="E9" s="134" t="s">
        <v>96</v>
      </c>
      <c r="F9" s="30"/>
      <c r="G9" s="30"/>
      <c r="H9" s="30"/>
      <c r="I9" s="30"/>
      <c r="J9" s="30"/>
      <c r="K9" s="30"/>
      <c r="L9" s="30"/>
      <c r="M9" s="5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3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5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3"/>
      <c r="C11" s="30"/>
      <c r="D11" s="132" t="s">
        <v>17</v>
      </c>
      <c r="E11" s="30"/>
      <c r="F11" s="135" t="s">
        <v>1</v>
      </c>
      <c r="G11" s="30"/>
      <c r="H11" s="30"/>
      <c r="I11" s="132" t="s">
        <v>18</v>
      </c>
      <c r="J11" s="135" t="s">
        <v>1</v>
      </c>
      <c r="K11" s="30"/>
      <c r="L11" s="30"/>
      <c r="M11" s="5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3"/>
      <c r="C12" s="30"/>
      <c r="D12" s="132" t="s">
        <v>19</v>
      </c>
      <c r="E12" s="30"/>
      <c r="F12" s="135" t="s">
        <v>20</v>
      </c>
      <c r="G12" s="30"/>
      <c r="H12" s="30"/>
      <c r="I12" s="132" t="s">
        <v>21</v>
      </c>
      <c r="J12" s="136" t="str">
        <f>'Rekapitulace stavby'!AN8</f>
        <v>25. 11. 2020</v>
      </c>
      <c r="K12" s="30"/>
      <c r="L12" s="30"/>
      <c r="M12" s="5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3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5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3"/>
      <c r="C14" s="30"/>
      <c r="D14" s="132" t="s">
        <v>23</v>
      </c>
      <c r="E14" s="30"/>
      <c r="F14" s="30"/>
      <c r="G14" s="30"/>
      <c r="H14" s="30"/>
      <c r="I14" s="132" t="s">
        <v>24</v>
      </c>
      <c r="J14" s="135" t="s">
        <v>25</v>
      </c>
      <c r="K14" s="30"/>
      <c r="L14" s="30"/>
      <c r="M14" s="5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3"/>
      <c r="C15" s="30"/>
      <c r="D15" s="30"/>
      <c r="E15" s="135" t="s">
        <v>26</v>
      </c>
      <c r="F15" s="30"/>
      <c r="G15" s="30"/>
      <c r="H15" s="30"/>
      <c r="I15" s="132" t="s">
        <v>27</v>
      </c>
      <c r="J15" s="135" t="s">
        <v>28</v>
      </c>
      <c r="K15" s="30"/>
      <c r="L15" s="30"/>
      <c r="M15" s="5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3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5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3"/>
      <c r="C17" s="30"/>
      <c r="D17" s="132" t="s">
        <v>29</v>
      </c>
      <c r="E17" s="30"/>
      <c r="F17" s="30"/>
      <c r="G17" s="30"/>
      <c r="H17" s="30"/>
      <c r="I17" s="132" t="s">
        <v>24</v>
      </c>
      <c r="J17" s="135" t="str">
        <f>'Rekapitulace stavby'!AN13</f>
        <v/>
      </c>
      <c r="K17" s="30"/>
      <c r="L17" s="30"/>
      <c r="M17" s="5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3"/>
      <c r="C18" s="30"/>
      <c r="D18" s="30"/>
      <c r="E18" s="135" t="str">
        <f>'Rekapitulace stavby'!E14</f>
        <v xml:space="preserve"> </v>
      </c>
      <c r="F18" s="135"/>
      <c r="G18" s="135"/>
      <c r="H18" s="135"/>
      <c r="I18" s="132" t="s">
        <v>27</v>
      </c>
      <c r="J18" s="135" t="str">
        <f>'Rekapitulace stavby'!AN14</f>
        <v/>
      </c>
      <c r="K18" s="30"/>
      <c r="L18" s="30"/>
      <c r="M18" s="5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3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5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3"/>
      <c r="C20" s="30"/>
      <c r="D20" s="132" t="s">
        <v>30</v>
      </c>
      <c r="E20" s="30"/>
      <c r="F20" s="30"/>
      <c r="G20" s="30"/>
      <c r="H20" s="30"/>
      <c r="I20" s="132" t="s">
        <v>24</v>
      </c>
      <c r="J20" s="135" t="str">
        <f>IF('Rekapitulace stavby'!AN16="","",'Rekapitulace stavby'!AN16)</f>
        <v/>
      </c>
      <c r="K20" s="30"/>
      <c r="L20" s="30"/>
      <c r="M20" s="5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3"/>
      <c r="C21" s="30"/>
      <c r="D21" s="30"/>
      <c r="E21" s="135" t="str">
        <f>IF('Rekapitulace stavby'!E17="","",'Rekapitulace stavby'!E17)</f>
        <v xml:space="preserve"> </v>
      </c>
      <c r="F21" s="30"/>
      <c r="G21" s="30"/>
      <c r="H21" s="30"/>
      <c r="I21" s="132" t="s">
        <v>27</v>
      </c>
      <c r="J21" s="135" t="str">
        <f>IF('Rekapitulace stavby'!AN17="","",'Rekapitulace stavby'!AN17)</f>
        <v/>
      </c>
      <c r="K21" s="30"/>
      <c r="L21" s="30"/>
      <c r="M21" s="5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3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5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3"/>
      <c r="C23" s="30"/>
      <c r="D23" s="132" t="s">
        <v>31</v>
      </c>
      <c r="E23" s="30"/>
      <c r="F23" s="30"/>
      <c r="G23" s="30"/>
      <c r="H23" s="30"/>
      <c r="I23" s="132" t="s">
        <v>24</v>
      </c>
      <c r="J23" s="135" t="str">
        <f>IF('Rekapitulace stavby'!AN19="","",'Rekapitulace stavby'!AN19)</f>
        <v/>
      </c>
      <c r="K23" s="30"/>
      <c r="L23" s="30"/>
      <c r="M23" s="5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3"/>
      <c r="C24" s="30"/>
      <c r="D24" s="30"/>
      <c r="E24" s="135" t="str">
        <f>IF('Rekapitulace stavby'!E20="","",'Rekapitulace stavby'!E20)</f>
        <v xml:space="preserve"> </v>
      </c>
      <c r="F24" s="30"/>
      <c r="G24" s="30"/>
      <c r="H24" s="30"/>
      <c r="I24" s="132" t="s">
        <v>27</v>
      </c>
      <c r="J24" s="135" t="str">
        <f>IF('Rekapitulace stavby'!AN20="","",'Rekapitulace stavby'!AN20)</f>
        <v/>
      </c>
      <c r="K24" s="30"/>
      <c r="L24" s="30"/>
      <c r="M24" s="5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3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5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3"/>
      <c r="C26" s="30"/>
      <c r="D26" s="132" t="s">
        <v>32</v>
      </c>
      <c r="E26" s="30"/>
      <c r="F26" s="30"/>
      <c r="G26" s="30"/>
      <c r="H26" s="30"/>
      <c r="I26" s="30"/>
      <c r="J26" s="30"/>
      <c r="K26" s="30"/>
      <c r="L26" s="30"/>
      <c r="M26" s="5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0"/>
      <c r="B28" s="33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5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3"/>
      <c r="C29" s="30"/>
      <c r="D29" s="141"/>
      <c r="E29" s="141"/>
      <c r="F29" s="141"/>
      <c r="G29" s="141"/>
      <c r="H29" s="141"/>
      <c r="I29" s="141"/>
      <c r="J29" s="141"/>
      <c r="K29" s="141"/>
      <c r="L29" s="141"/>
      <c r="M29" s="5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14.4" customHeight="1">
      <c r="A30" s="30"/>
      <c r="B30" s="33"/>
      <c r="C30" s="30"/>
      <c r="D30" s="135" t="s">
        <v>97</v>
      </c>
      <c r="E30" s="30"/>
      <c r="F30" s="30"/>
      <c r="G30" s="30"/>
      <c r="H30" s="30"/>
      <c r="I30" s="30"/>
      <c r="J30" s="30"/>
      <c r="K30" s="142">
        <f>K96</f>
        <v>1660504</v>
      </c>
      <c r="L30" s="30"/>
      <c r="M30" s="5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>
      <c r="A31" s="30"/>
      <c r="B31" s="33"/>
      <c r="C31" s="30"/>
      <c r="D31" s="30"/>
      <c r="E31" s="132" t="s">
        <v>34</v>
      </c>
      <c r="F31" s="30"/>
      <c r="G31" s="30"/>
      <c r="H31" s="30"/>
      <c r="I31" s="30"/>
      <c r="J31" s="30"/>
      <c r="K31" s="143">
        <f>I96</f>
        <v>877742.59999999998</v>
      </c>
      <c r="L31" s="30"/>
      <c r="M31" s="5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>
      <c r="A32" s="30"/>
      <c r="B32" s="33"/>
      <c r="C32" s="30"/>
      <c r="D32" s="30"/>
      <c r="E32" s="132" t="s">
        <v>35</v>
      </c>
      <c r="F32" s="30"/>
      <c r="G32" s="30"/>
      <c r="H32" s="30"/>
      <c r="I32" s="30"/>
      <c r="J32" s="30"/>
      <c r="K32" s="143">
        <f>J96</f>
        <v>782761.40000000002</v>
      </c>
      <c r="L32" s="30"/>
      <c r="M32" s="5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3"/>
      <c r="C33" s="30"/>
      <c r="D33" s="144" t="s">
        <v>98</v>
      </c>
      <c r="E33" s="30"/>
      <c r="F33" s="30"/>
      <c r="G33" s="30"/>
      <c r="H33" s="30"/>
      <c r="I33" s="30"/>
      <c r="J33" s="30"/>
      <c r="K33" s="142">
        <f>K99</f>
        <v>0</v>
      </c>
      <c r="L33" s="30"/>
      <c r="M33" s="5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25.44" customHeight="1">
      <c r="A34" s="30"/>
      <c r="B34" s="33"/>
      <c r="C34" s="30"/>
      <c r="D34" s="145" t="s">
        <v>37</v>
      </c>
      <c r="E34" s="30"/>
      <c r="F34" s="30"/>
      <c r="G34" s="30"/>
      <c r="H34" s="30"/>
      <c r="I34" s="30"/>
      <c r="J34" s="30"/>
      <c r="K34" s="146">
        <f>ROUND(K30 + K33, 2)</f>
        <v>1660504</v>
      </c>
      <c r="L34" s="30"/>
      <c r="M34" s="5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="2" customFormat="1" ht="6.96" customHeight="1">
      <c r="A35" s="30"/>
      <c r="B35" s="33"/>
      <c r="C35" s="30"/>
      <c r="D35" s="141"/>
      <c r="E35" s="141"/>
      <c r="F35" s="141"/>
      <c r="G35" s="141"/>
      <c r="H35" s="141"/>
      <c r="I35" s="141"/>
      <c r="J35" s="141"/>
      <c r="K35" s="141"/>
      <c r="L35" s="141"/>
      <c r="M35" s="5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="2" customFormat="1" ht="14.4" customHeight="1">
      <c r="A36" s="30"/>
      <c r="B36" s="33"/>
      <c r="C36" s="30"/>
      <c r="D36" s="30"/>
      <c r="E36" s="30"/>
      <c r="F36" s="147" t="s">
        <v>39</v>
      </c>
      <c r="G36" s="30"/>
      <c r="H36" s="30"/>
      <c r="I36" s="147" t="s">
        <v>38</v>
      </c>
      <c r="J36" s="30"/>
      <c r="K36" s="147" t="s">
        <v>40</v>
      </c>
      <c r="L36" s="30"/>
      <c r="M36" s="5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="2" customFormat="1" ht="14.4" customHeight="1">
      <c r="A37" s="30"/>
      <c r="B37" s="33"/>
      <c r="C37" s="30"/>
      <c r="D37" s="148" t="s">
        <v>41</v>
      </c>
      <c r="E37" s="132" t="s">
        <v>42</v>
      </c>
      <c r="F37" s="143">
        <f>ROUND((SUM(BE99:BE100) + SUM(BE120:BE268)),  2)</f>
        <v>1660504</v>
      </c>
      <c r="G37" s="30"/>
      <c r="H37" s="30"/>
      <c r="I37" s="149">
        <v>0.20999999999999999</v>
      </c>
      <c r="J37" s="30"/>
      <c r="K37" s="143">
        <f>ROUND(((SUM(BE99:BE100) + SUM(BE120:BE268))*I37),  2)</f>
        <v>348705.84000000003</v>
      </c>
      <c r="L37" s="30"/>
      <c r="M37" s="5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14.4" customHeight="1">
      <c r="A38" s="30"/>
      <c r="B38" s="33"/>
      <c r="C38" s="30"/>
      <c r="D38" s="30"/>
      <c r="E38" s="132" t="s">
        <v>43</v>
      </c>
      <c r="F38" s="143">
        <f>ROUND((SUM(BF99:BF100) + SUM(BF120:BF268)),  2)</f>
        <v>0</v>
      </c>
      <c r="G38" s="30"/>
      <c r="H38" s="30"/>
      <c r="I38" s="149">
        <v>0.14999999999999999</v>
      </c>
      <c r="J38" s="30"/>
      <c r="K38" s="143">
        <f>ROUND(((SUM(BF99:BF100) + SUM(BF120:BF268))*I38),  2)</f>
        <v>0</v>
      </c>
      <c r="L38" s="30"/>
      <c r="M38" s="5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14.4" customHeight="1">
      <c r="A39" s="30"/>
      <c r="B39" s="33"/>
      <c r="C39" s="30"/>
      <c r="D39" s="30"/>
      <c r="E39" s="132" t="s">
        <v>44</v>
      </c>
      <c r="F39" s="143">
        <f>ROUND((SUM(BG99:BG100) + SUM(BG120:BG268)),  2)</f>
        <v>0</v>
      </c>
      <c r="G39" s="30"/>
      <c r="H39" s="30"/>
      <c r="I39" s="149">
        <v>0.20999999999999999</v>
      </c>
      <c r="J39" s="30"/>
      <c r="K39" s="143">
        <f>0</f>
        <v>0</v>
      </c>
      <c r="L39" s="30"/>
      <c r="M39" s="5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3"/>
      <c r="C40" s="30"/>
      <c r="D40" s="30"/>
      <c r="E40" s="132" t="s">
        <v>45</v>
      </c>
      <c r="F40" s="143">
        <f>ROUND((SUM(BH99:BH100) + SUM(BH120:BH268)),  2)</f>
        <v>0</v>
      </c>
      <c r="G40" s="30"/>
      <c r="H40" s="30"/>
      <c r="I40" s="149">
        <v>0.14999999999999999</v>
      </c>
      <c r="J40" s="30"/>
      <c r="K40" s="143">
        <f>0</f>
        <v>0</v>
      </c>
      <c r="L40" s="30"/>
      <c r="M40" s="54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2" customFormat="1" ht="14.4" customHeight="1">
      <c r="A41" s="30"/>
      <c r="B41" s="33"/>
      <c r="C41" s="30"/>
      <c r="D41" s="30"/>
      <c r="E41" s="132" t="s">
        <v>46</v>
      </c>
      <c r="F41" s="143">
        <f>ROUND((SUM(BI99:BI100) + SUM(BI120:BI268)),  2)</f>
        <v>0</v>
      </c>
      <c r="G41" s="30"/>
      <c r="H41" s="30"/>
      <c r="I41" s="149">
        <v>0</v>
      </c>
      <c r="J41" s="30"/>
      <c r="K41" s="143">
        <f>0</f>
        <v>0</v>
      </c>
      <c r="L41" s="30"/>
      <c r="M41" s="54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="2" customFormat="1" ht="6.96" customHeight="1">
      <c r="A42" s="30"/>
      <c r="B42" s="33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54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="2" customFormat="1" ht="25.44" customHeight="1">
      <c r="A43" s="30"/>
      <c r="B43" s="33"/>
      <c r="C43" s="150"/>
      <c r="D43" s="151" t="s">
        <v>47</v>
      </c>
      <c r="E43" s="152"/>
      <c r="F43" s="152"/>
      <c r="G43" s="153" t="s">
        <v>48</v>
      </c>
      <c r="H43" s="154" t="s">
        <v>49</v>
      </c>
      <c r="I43" s="152"/>
      <c r="J43" s="152"/>
      <c r="K43" s="155">
        <f>SUM(K34:K41)</f>
        <v>2009209.8400000001</v>
      </c>
      <c r="L43" s="156"/>
      <c r="M43" s="54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="2" customFormat="1" ht="14.4" customHeight="1">
      <c r="A44" s="30"/>
      <c r="B44" s="33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54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="1" customFormat="1" ht="14.4" customHeight="1">
      <c r="B45" s="14"/>
      <c r="M45" s="14"/>
    </row>
    <row r="46" s="1" customFormat="1" ht="14.4" customHeight="1">
      <c r="B46" s="14"/>
      <c r="M46" s="14"/>
    </row>
    <row r="47" s="1" customFormat="1" ht="14.4" customHeight="1">
      <c r="B47" s="14"/>
      <c r="M47" s="14"/>
    </row>
    <row r="48" s="1" customFormat="1" ht="14.4" customHeight="1">
      <c r="B48" s="14"/>
      <c r="M48" s="14"/>
    </row>
    <row r="49" s="1" customFormat="1" ht="14.4" customHeight="1">
      <c r="B49" s="14"/>
      <c r="M49" s="14"/>
    </row>
    <row r="50" s="2" customFormat="1" ht="14.4" customHeight="1">
      <c r="B50" s="54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158"/>
      <c r="M50" s="54"/>
    </row>
    <row r="51">
      <c r="B51" s="14"/>
      <c r="M51" s="14"/>
    </row>
    <row r="52">
      <c r="B52" s="14"/>
      <c r="M52" s="14"/>
    </row>
    <row r="53">
      <c r="B53" s="14"/>
      <c r="M53" s="14"/>
    </row>
    <row r="54">
      <c r="B54" s="14"/>
      <c r="M54" s="14"/>
    </row>
    <row r="55">
      <c r="B55" s="14"/>
      <c r="M55" s="14"/>
    </row>
    <row r="56">
      <c r="B56" s="14"/>
      <c r="M56" s="14"/>
    </row>
    <row r="57">
      <c r="B57" s="14"/>
      <c r="M57" s="14"/>
    </row>
    <row r="58">
      <c r="B58" s="14"/>
      <c r="M58" s="14"/>
    </row>
    <row r="59">
      <c r="B59" s="14"/>
      <c r="M59" s="14"/>
    </row>
    <row r="60">
      <c r="B60" s="14"/>
      <c r="M60" s="14"/>
    </row>
    <row r="61" s="2" customFormat="1">
      <c r="A61" s="30"/>
      <c r="B61" s="33"/>
      <c r="C61" s="30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160"/>
      <c r="M61" s="54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14"/>
      <c r="M62" s="14"/>
    </row>
    <row r="63">
      <c r="B63" s="14"/>
      <c r="M63" s="14"/>
    </row>
    <row r="64">
      <c r="B64" s="14"/>
      <c r="M64" s="14"/>
    </row>
    <row r="65" s="2" customFormat="1">
      <c r="A65" s="30"/>
      <c r="B65" s="33"/>
      <c r="C65" s="30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163"/>
      <c r="M65" s="54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14"/>
      <c r="M66" s="14"/>
    </row>
    <row r="67">
      <c r="B67" s="14"/>
      <c r="M67" s="14"/>
    </row>
    <row r="68">
      <c r="B68" s="14"/>
      <c r="M68" s="14"/>
    </row>
    <row r="69">
      <c r="B69" s="14"/>
      <c r="M69" s="14"/>
    </row>
    <row r="70">
      <c r="B70" s="14"/>
      <c r="M70" s="14"/>
    </row>
    <row r="71">
      <c r="B71" s="14"/>
      <c r="M71" s="14"/>
    </row>
    <row r="72">
      <c r="B72" s="14"/>
      <c r="M72" s="14"/>
    </row>
    <row r="73">
      <c r="B73" s="14"/>
      <c r="M73" s="14"/>
    </row>
    <row r="74">
      <c r="B74" s="14"/>
      <c r="M74" s="14"/>
    </row>
    <row r="75">
      <c r="B75" s="14"/>
      <c r="M75" s="14"/>
    </row>
    <row r="76" s="2" customFormat="1">
      <c r="A76" s="30"/>
      <c r="B76" s="33"/>
      <c r="C76" s="30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160"/>
      <c r="M76" s="54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54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54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17" t="s">
        <v>99</v>
      </c>
      <c r="D82" s="32"/>
      <c r="E82" s="32"/>
      <c r="F82" s="32"/>
      <c r="G82" s="32"/>
      <c r="H82" s="32"/>
      <c r="I82" s="32"/>
      <c r="J82" s="32"/>
      <c r="K82" s="32"/>
      <c r="L82" s="32"/>
      <c r="M82" s="54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54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3" t="s">
        <v>15</v>
      </c>
      <c r="D84" s="32"/>
      <c r="E84" s="32"/>
      <c r="F84" s="32"/>
      <c r="G84" s="32"/>
      <c r="H84" s="32"/>
      <c r="I84" s="32"/>
      <c r="J84" s="32"/>
      <c r="K84" s="32"/>
      <c r="L84" s="32"/>
      <c r="M84" s="54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2"/>
      <c r="D85" s="32"/>
      <c r="E85" s="168" t="str">
        <f>E7</f>
        <v>Žďár nad Sázavou - CCTV</v>
      </c>
      <c r="F85" s="23"/>
      <c r="G85" s="23"/>
      <c r="H85" s="23"/>
      <c r="I85" s="32"/>
      <c r="J85" s="32"/>
      <c r="K85" s="32"/>
      <c r="L85" s="32"/>
      <c r="M85" s="54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3" t="s">
        <v>95</v>
      </c>
      <c r="D86" s="32"/>
      <c r="E86" s="32"/>
      <c r="F86" s="32"/>
      <c r="G86" s="32"/>
      <c r="H86" s="32"/>
      <c r="I86" s="32"/>
      <c r="J86" s="32"/>
      <c r="K86" s="32"/>
      <c r="L86" s="32"/>
      <c r="M86" s="54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2"/>
      <c r="D87" s="32"/>
      <c r="E87" s="67" t="str">
        <f>E9</f>
        <v>Objekt0 - Rozpočet</v>
      </c>
      <c r="F87" s="32"/>
      <c r="G87" s="32"/>
      <c r="H87" s="32"/>
      <c r="I87" s="32"/>
      <c r="J87" s="32"/>
      <c r="K87" s="32"/>
      <c r="L87" s="32"/>
      <c r="M87" s="54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54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3" t="s">
        <v>19</v>
      </c>
      <c r="D89" s="32"/>
      <c r="E89" s="32"/>
      <c r="F89" s="20" t="str">
        <f>F12</f>
        <v xml:space="preserve"> </v>
      </c>
      <c r="G89" s="32"/>
      <c r="H89" s="32"/>
      <c r="I89" s="23" t="s">
        <v>21</v>
      </c>
      <c r="J89" s="70" t="str">
        <f>IF(J12="","",J12)</f>
        <v>25. 11. 2020</v>
      </c>
      <c r="K89" s="32"/>
      <c r="L89" s="32"/>
      <c r="M89" s="54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54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3" t="s">
        <v>23</v>
      </c>
      <c r="D91" s="32"/>
      <c r="E91" s="32"/>
      <c r="F91" s="20" t="str">
        <f>E15</f>
        <v>Správa železniční dopravní cesty, s.o.</v>
      </c>
      <c r="G91" s="32"/>
      <c r="H91" s="32"/>
      <c r="I91" s="23" t="s">
        <v>30</v>
      </c>
      <c r="J91" s="24" t="str">
        <f>E21</f>
        <v xml:space="preserve"> </v>
      </c>
      <c r="K91" s="32"/>
      <c r="L91" s="32"/>
      <c r="M91" s="54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3" t="s">
        <v>29</v>
      </c>
      <c r="D92" s="32"/>
      <c r="E92" s="32"/>
      <c r="F92" s="20" t="str">
        <f>IF(E18="","",E18)</f>
        <v xml:space="preserve"> </v>
      </c>
      <c r="G92" s="32"/>
      <c r="H92" s="32"/>
      <c r="I92" s="23" t="s">
        <v>31</v>
      </c>
      <c r="J92" s="24" t="str">
        <f>E24</f>
        <v xml:space="preserve"> </v>
      </c>
      <c r="K92" s="32"/>
      <c r="L92" s="32"/>
      <c r="M92" s="54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54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69" t="s">
        <v>100</v>
      </c>
      <c r="D94" s="126"/>
      <c r="E94" s="126"/>
      <c r="F94" s="126"/>
      <c r="G94" s="126"/>
      <c r="H94" s="126"/>
      <c r="I94" s="170" t="s">
        <v>101</v>
      </c>
      <c r="J94" s="170" t="s">
        <v>102</v>
      </c>
      <c r="K94" s="170" t="s">
        <v>103</v>
      </c>
      <c r="L94" s="126"/>
      <c r="M94" s="54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54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71" t="s">
        <v>104</v>
      </c>
      <c r="D96" s="32"/>
      <c r="E96" s="32"/>
      <c r="F96" s="32"/>
      <c r="G96" s="32"/>
      <c r="H96" s="32"/>
      <c r="I96" s="101">
        <f>Q120</f>
        <v>877742.59999999998</v>
      </c>
      <c r="J96" s="101">
        <f>R120</f>
        <v>782761.40000000002</v>
      </c>
      <c r="K96" s="101">
        <f>K120</f>
        <v>1660504</v>
      </c>
      <c r="L96" s="32"/>
      <c r="M96" s="54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1" t="s">
        <v>105</v>
      </c>
    </row>
    <row r="97" s="2" customFormat="1" ht="21.84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54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="2" customFormat="1" ht="6.96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54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="2" customFormat="1" ht="29.28" customHeight="1">
      <c r="A99" s="30"/>
      <c r="B99" s="31"/>
      <c r="C99" s="171" t="s">
        <v>106</v>
      </c>
      <c r="D99" s="32"/>
      <c r="E99" s="32"/>
      <c r="F99" s="32"/>
      <c r="G99" s="32"/>
      <c r="H99" s="32"/>
      <c r="I99" s="32"/>
      <c r="J99" s="32"/>
      <c r="K99" s="172">
        <v>0</v>
      </c>
      <c r="L99" s="32"/>
      <c r="M99" s="54"/>
      <c r="O99" s="173" t="s">
        <v>41</v>
      </c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18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54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="2" customFormat="1" ht="29.28" customHeight="1">
      <c r="A101" s="30"/>
      <c r="B101" s="31"/>
      <c r="C101" s="125" t="s">
        <v>93</v>
      </c>
      <c r="D101" s="126"/>
      <c r="E101" s="126"/>
      <c r="F101" s="126"/>
      <c r="G101" s="126"/>
      <c r="H101" s="126"/>
      <c r="I101" s="126"/>
      <c r="J101" s="126"/>
      <c r="K101" s="127">
        <f>ROUND(K96+K99,2)</f>
        <v>1660504</v>
      </c>
      <c r="L101" s="126"/>
      <c r="M101" s="54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="2" customFormat="1" ht="6.96" customHeight="1">
      <c r="A102" s="30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4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="2" customFormat="1" ht="6.96" customHeight="1">
      <c r="A106" s="30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54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24.96" customHeight="1">
      <c r="A107" s="30"/>
      <c r="B107" s="31"/>
      <c r="C107" s="17" t="s">
        <v>107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54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6.96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54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3" t="s">
        <v>15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54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2"/>
      <c r="D110" s="32"/>
      <c r="E110" s="168" t="str">
        <f>E7</f>
        <v>Žďár nad Sázavou - CCTV</v>
      </c>
      <c r="F110" s="23"/>
      <c r="G110" s="23"/>
      <c r="H110" s="23"/>
      <c r="I110" s="32"/>
      <c r="J110" s="32"/>
      <c r="K110" s="32"/>
      <c r="L110" s="32"/>
      <c r="M110" s="54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2" customHeight="1">
      <c r="A111" s="30"/>
      <c r="B111" s="31"/>
      <c r="C111" s="23" t="s">
        <v>95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54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6.5" customHeight="1">
      <c r="A112" s="30"/>
      <c r="B112" s="31"/>
      <c r="C112" s="32"/>
      <c r="D112" s="32"/>
      <c r="E112" s="67" t="str">
        <f>E9</f>
        <v>Objekt0 - Rozpočet</v>
      </c>
      <c r="F112" s="32"/>
      <c r="G112" s="32"/>
      <c r="H112" s="32"/>
      <c r="I112" s="32"/>
      <c r="J112" s="32"/>
      <c r="K112" s="32"/>
      <c r="L112" s="32"/>
      <c r="M112" s="54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54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2" customHeight="1">
      <c r="A114" s="30"/>
      <c r="B114" s="31"/>
      <c r="C114" s="23" t="s">
        <v>19</v>
      </c>
      <c r="D114" s="32"/>
      <c r="E114" s="32"/>
      <c r="F114" s="20" t="str">
        <f>F12</f>
        <v xml:space="preserve"> </v>
      </c>
      <c r="G114" s="32"/>
      <c r="H114" s="32"/>
      <c r="I114" s="23" t="s">
        <v>21</v>
      </c>
      <c r="J114" s="70" t="str">
        <f>IF(J12="","",J12)</f>
        <v>25. 11. 2020</v>
      </c>
      <c r="K114" s="32"/>
      <c r="L114" s="32"/>
      <c r="M114" s="54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6.96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54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5.15" customHeight="1">
      <c r="A116" s="30"/>
      <c r="B116" s="31"/>
      <c r="C116" s="23" t="s">
        <v>23</v>
      </c>
      <c r="D116" s="32"/>
      <c r="E116" s="32"/>
      <c r="F116" s="20" t="str">
        <f>E15</f>
        <v>Správa železniční dopravní cesty, s.o.</v>
      </c>
      <c r="G116" s="32"/>
      <c r="H116" s="32"/>
      <c r="I116" s="23" t="s">
        <v>30</v>
      </c>
      <c r="J116" s="24" t="str">
        <f>E21</f>
        <v xml:space="preserve"> </v>
      </c>
      <c r="K116" s="32"/>
      <c r="L116" s="32"/>
      <c r="M116" s="54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3" t="s">
        <v>29</v>
      </c>
      <c r="D117" s="32"/>
      <c r="E117" s="32"/>
      <c r="F117" s="20" t="str">
        <f>IF(E18="","",E18)</f>
        <v xml:space="preserve"> </v>
      </c>
      <c r="G117" s="32"/>
      <c r="H117" s="32"/>
      <c r="I117" s="23" t="s">
        <v>31</v>
      </c>
      <c r="J117" s="24" t="str">
        <f>E24</f>
        <v xml:space="preserve"> </v>
      </c>
      <c r="K117" s="32"/>
      <c r="L117" s="32"/>
      <c r="M117" s="54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0.32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54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9" customFormat="1" ht="29.28" customHeight="1">
      <c r="A119" s="174"/>
      <c r="B119" s="175"/>
      <c r="C119" s="176" t="s">
        <v>108</v>
      </c>
      <c r="D119" s="177" t="s">
        <v>62</v>
      </c>
      <c r="E119" s="177" t="s">
        <v>58</v>
      </c>
      <c r="F119" s="177" t="s">
        <v>59</v>
      </c>
      <c r="G119" s="177" t="s">
        <v>109</v>
      </c>
      <c r="H119" s="177" t="s">
        <v>110</v>
      </c>
      <c r="I119" s="177" t="s">
        <v>111</v>
      </c>
      <c r="J119" s="177" t="s">
        <v>112</v>
      </c>
      <c r="K119" s="177" t="s">
        <v>103</v>
      </c>
      <c r="L119" s="178" t="s">
        <v>113</v>
      </c>
      <c r="M119" s="179"/>
      <c r="N119" s="91" t="s">
        <v>1</v>
      </c>
      <c r="O119" s="92" t="s">
        <v>41</v>
      </c>
      <c r="P119" s="92" t="s">
        <v>114</v>
      </c>
      <c r="Q119" s="92" t="s">
        <v>115</v>
      </c>
      <c r="R119" s="92" t="s">
        <v>116</v>
      </c>
      <c r="S119" s="92" t="s">
        <v>117</v>
      </c>
      <c r="T119" s="92" t="s">
        <v>118</v>
      </c>
      <c r="U119" s="92" t="s">
        <v>119</v>
      </c>
      <c r="V119" s="92" t="s">
        <v>120</v>
      </c>
      <c r="W119" s="92" t="s">
        <v>121</v>
      </c>
      <c r="X119" s="92" t="s">
        <v>122</v>
      </c>
      <c r="Y119" s="93" t="s">
        <v>123</v>
      </c>
      <c r="Z119" s="174"/>
      <c r="AA119" s="174"/>
      <c r="AB119" s="174"/>
      <c r="AC119" s="174"/>
      <c r="AD119" s="174"/>
      <c r="AE119" s="174"/>
    </row>
    <row r="120" s="2" customFormat="1" ht="22.8" customHeight="1">
      <c r="A120" s="30"/>
      <c r="B120" s="31"/>
      <c r="C120" s="98" t="s">
        <v>124</v>
      </c>
      <c r="D120" s="32"/>
      <c r="E120" s="32"/>
      <c r="F120" s="32"/>
      <c r="G120" s="32"/>
      <c r="H120" s="32"/>
      <c r="I120" s="32"/>
      <c r="J120" s="32"/>
      <c r="K120" s="180">
        <f>BK120</f>
        <v>1660504</v>
      </c>
      <c r="L120" s="32"/>
      <c r="M120" s="33"/>
      <c r="N120" s="94"/>
      <c r="O120" s="181"/>
      <c r="P120" s="95"/>
      <c r="Q120" s="182">
        <f>SUM(Q121:Q268)</f>
        <v>877742.59999999998</v>
      </c>
      <c r="R120" s="182">
        <f>SUM(R121:R268)</f>
        <v>782761.40000000002</v>
      </c>
      <c r="S120" s="95"/>
      <c r="T120" s="183">
        <f>SUM(T121:T268)</f>
        <v>0</v>
      </c>
      <c r="U120" s="95"/>
      <c r="V120" s="183">
        <f>SUM(V121:V268)</f>
        <v>0</v>
      </c>
      <c r="W120" s="95"/>
      <c r="X120" s="183">
        <f>SUM(X121:X268)</f>
        <v>0</v>
      </c>
      <c r="Y120" s="96"/>
      <c r="Z120" s="30"/>
      <c r="AA120" s="30"/>
      <c r="AB120" s="30"/>
      <c r="AC120" s="30"/>
      <c r="AD120" s="30"/>
      <c r="AE120" s="30"/>
      <c r="AT120" s="11" t="s">
        <v>78</v>
      </c>
      <c r="AU120" s="11" t="s">
        <v>105</v>
      </c>
      <c r="BK120" s="184">
        <f>SUM(BK121:BK268)</f>
        <v>1660504</v>
      </c>
    </row>
    <row r="121" s="2" customFormat="1" ht="14.4" customHeight="1">
      <c r="A121" s="30"/>
      <c r="B121" s="31"/>
      <c r="C121" s="185" t="s">
        <v>87</v>
      </c>
      <c r="D121" s="185" t="s">
        <v>125</v>
      </c>
      <c r="E121" s="186" t="s">
        <v>126</v>
      </c>
      <c r="F121" s="187" t="s">
        <v>127</v>
      </c>
      <c r="G121" s="188" t="s">
        <v>128</v>
      </c>
      <c r="H121" s="189">
        <v>2</v>
      </c>
      <c r="I121" s="190">
        <v>0</v>
      </c>
      <c r="J121" s="190">
        <v>731</v>
      </c>
      <c r="K121" s="190">
        <f>ROUND(P121*H121,2)</f>
        <v>1462</v>
      </c>
      <c r="L121" s="187" t="s">
        <v>1</v>
      </c>
      <c r="M121" s="33"/>
      <c r="N121" s="191" t="s">
        <v>1</v>
      </c>
      <c r="O121" s="192" t="s">
        <v>42</v>
      </c>
      <c r="P121" s="193">
        <f>I121+J121</f>
        <v>731</v>
      </c>
      <c r="Q121" s="193">
        <f>ROUND(I121*H121,2)</f>
        <v>0</v>
      </c>
      <c r="R121" s="193">
        <f>ROUND(J121*H121,2)</f>
        <v>1462</v>
      </c>
      <c r="S121" s="194">
        <v>0</v>
      </c>
      <c r="T121" s="194">
        <f>S121*H121</f>
        <v>0</v>
      </c>
      <c r="U121" s="194">
        <v>0</v>
      </c>
      <c r="V121" s="194">
        <f>U121*H121</f>
        <v>0</v>
      </c>
      <c r="W121" s="194">
        <v>0</v>
      </c>
      <c r="X121" s="194">
        <f>W121*H121</f>
        <v>0</v>
      </c>
      <c r="Y121" s="195" t="s">
        <v>1</v>
      </c>
      <c r="Z121" s="30"/>
      <c r="AA121" s="30"/>
      <c r="AB121" s="30"/>
      <c r="AC121" s="30"/>
      <c r="AD121" s="30"/>
      <c r="AE121" s="30"/>
      <c r="AR121" s="196" t="s">
        <v>129</v>
      </c>
      <c r="AT121" s="196" t="s">
        <v>125</v>
      </c>
      <c r="AU121" s="196" t="s">
        <v>79</v>
      </c>
      <c r="AY121" s="11" t="s">
        <v>130</v>
      </c>
      <c r="BE121" s="197">
        <f>IF(O121="základní",K121,0)</f>
        <v>1462</v>
      </c>
      <c r="BF121" s="197">
        <f>IF(O121="snížená",K121,0)</f>
        <v>0</v>
      </c>
      <c r="BG121" s="197">
        <f>IF(O121="zákl. přenesená",K121,0)</f>
        <v>0</v>
      </c>
      <c r="BH121" s="197">
        <f>IF(O121="sníž. přenesená",K121,0)</f>
        <v>0</v>
      </c>
      <c r="BI121" s="197">
        <f>IF(O121="nulová",K121,0)</f>
        <v>0</v>
      </c>
      <c r="BJ121" s="11" t="s">
        <v>87</v>
      </c>
      <c r="BK121" s="197">
        <f>ROUND(P121*H121,2)</f>
        <v>1462</v>
      </c>
      <c r="BL121" s="11" t="s">
        <v>129</v>
      </c>
      <c r="BM121" s="196" t="s">
        <v>89</v>
      </c>
    </row>
    <row r="122" s="2" customFormat="1">
      <c r="A122" s="30"/>
      <c r="B122" s="31"/>
      <c r="C122" s="32"/>
      <c r="D122" s="198" t="s">
        <v>131</v>
      </c>
      <c r="E122" s="32"/>
      <c r="F122" s="199" t="s">
        <v>127</v>
      </c>
      <c r="G122" s="32"/>
      <c r="H122" s="32"/>
      <c r="I122" s="32"/>
      <c r="J122" s="32"/>
      <c r="K122" s="32"/>
      <c r="L122" s="32"/>
      <c r="M122" s="33"/>
      <c r="N122" s="200"/>
      <c r="O122" s="201"/>
      <c r="P122" s="82"/>
      <c r="Q122" s="82"/>
      <c r="R122" s="82"/>
      <c r="S122" s="82"/>
      <c r="T122" s="82"/>
      <c r="U122" s="82"/>
      <c r="V122" s="82"/>
      <c r="W122" s="82"/>
      <c r="X122" s="82"/>
      <c r="Y122" s="83"/>
      <c r="Z122" s="30"/>
      <c r="AA122" s="30"/>
      <c r="AB122" s="30"/>
      <c r="AC122" s="30"/>
      <c r="AD122" s="30"/>
      <c r="AE122" s="30"/>
      <c r="AT122" s="11" t="s">
        <v>131</v>
      </c>
      <c r="AU122" s="11" t="s">
        <v>79</v>
      </c>
    </row>
    <row r="123" s="2" customFormat="1" ht="37.8" customHeight="1">
      <c r="A123" s="30"/>
      <c r="B123" s="31"/>
      <c r="C123" s="202" t="s">
        <v>89</v>
      </c>
      <c r="D123" s="202" t="s">
        <v>132</v>
      </c>
      <c r="E123" s="203" t="s">
        <v>133</v>
      </c>
      <c r="F123" s="204" t="s">
        <v>134</v>
      </c>
      <c r="G123" s="205" t="s">
        <v>128</v>
      </c>
      <c r="H123" s="206">
        <v>5</v>
      </c>
      <c r="I123" s="207">
        <v>448</v>
      </c>
      <c r="J123" s="208"/>
      <c r="K123" s="207">
        <f>ROUND(P123*H123,2)</f>
        <v>2240</v>
      </c>
      <c r="L123" s="204" t="s">
        <v>1</v>
      </c>
      <c r="M123" s="209"/>
      <c r="N123" s="210" t="s">
        <v>1</v>
      </c>
      <c r="O123" s="192" t="s">
        <v>42</v>
      </c>
      <c r="P123" s="193">
        <f>I123+J123</f>
        <v>448</v>
      </c>
      <c r="Q123" s="193">
        <f>ROUND(I123*H123,2)</f>
        <v>2240</v>
      </c>
      <c r="R123" s="193">
        <f>ROUND(J123*H123,2)</f>
        <v>0</v>
      </c>
      <c r="S123" s="194">
        <v>0</v>
      </c>
      <c r="T123" s="194">
        <f>S123*H123</f>
        <v>0</v>
      </c>
      <c r="U123" s="194">
        <v>0</v>
      </c>
      <c r="V123" s="194">
        <f>U123*H123</f>
        <v>0</v>
      </c>
      <c r="W123" s="194">
        <v>0</v>
      </c>
      <c r="X123" s="194">
        <f>W123*H123</f>
        <v>0</v>
      </c>
      <c r="Y123" s="195" t="s">
        <v>1</v>
      </c>
      <c r="Z123" s="30"/>
      <c r="AA123" s="30"/>
      <c r="AB123" s="30"/>
      <c r="AC123" s="30"/>
      <c r="AD123" s="30"/>
      <c r="AE123" s="30"/>
      <c r="AR123" s="196" t="s">
        <v>135</v>
      </c>
      <c r="AT123" s="196" t="s">
        <v>132</v>
      </c>
      <c r="AU123" s="196" t="s">
        <v>79</v>
      </c>
      <c r="AY123" s="11" t="s">
        <v>130</v>
      </c>
      <c r="BE123" s="197">
        <f>IF(O123="základní",K123,0)</f>
        <v>2240</v>
      </c>
      <c r="BF123" s="197">
        <f>IF(O123="snížená",K123,0)</f>
        <v>0</v>
      </c>
      <c r="BG123" s="197">
        <f>IF(O123="zákl. přenesená",K123,0)</f>
        <v>0</v>
      </c>
      <c r="BH123" s="197">
        <f>IF(O123="sníž. přenesená",K123,0)</f>
        <v>0</v>
      </c>
      <c r="BI123" s="197">
        <f>IF(O123="nulová",K123,0)</f>
        <v>0</v>
      </c>
      <c r="BJ123" s="11" t="s">
        <v>87</v>
      </c>
      <c r="BK123" s="197">
        <f>ROUND(P123*H123,2)</f>
        <v>2240</v>
      </c>
      <c r="BL123" s="11" t="s">
        <v>129</v>
      </c>
      <c r="BM123" s="196" t="s">
        <v>129</v>
      </c>
    </row>
    <row r="124" s="2" customFormat="1">
      <c r="A124" s="30"/>
      <c r="B124" s="31"/>
      <c r="C124" s="32"/>
      <c r="D124" s="198" t="s">
        <v>131</v>
      </c>
      <c r="E124" s="32"/>
      <c r="F124" s="199" t="s">
        <v>134</v>
      </c>
      <c r="G124" s="32"/>
      <c r="H124" s="32"/>
      <c r="I124" s="32"/>
      <c r="J124" s="32"/>
      <c r="K124" s="32"/>
      <c r="L124" s="32"/>
      <c r="M124" s="33"/>
      <c r="N124" s="200"/>
      <c r="O124" s="201"/>
      <c r="P124" s="82"/>
      <c r="Q124" s="82"/>
      <c r="R124" s="82"/>
      <c r="S124" s="82"/>
      <c r="T124" s="82"/>
      <c r="U124" s="82"/>
      <c r="V124" s="82"/>
      <c r="W124" s="82"/>
      <c r="X124" s="82"/>
      <c r="Y124" s="83"/>
      <c r="Z124" s="30"/>
      <c r="AA124" s="30"/>
      <c r="AB124" s="30"/>
      <c r="AC124" s="30"/>
      <c r="AD124" s="30"/>
      <c r="AE124" s="30"/>
      <c r="AT124" s="11" t="s">
        <v>131</v>
      </c>
      <c r="AU124" s="11" t="s">
        <v>79</v>
      </c>
    </row>
    <row r="125" s="2" customFormat="1" ht="37.8" customHeight="1">
      <c r="A125" s="30"/>
      <c r="B125" s="31"/>
      <c r="C125" s="185" t="s">
        <v>136</v>
      </c>
      <c r="D125" s="185" t="s">
        <v>125</v>
      </c>
      <c r="E125" s="186" t="s">
        <v>137</v>
      </c>
      <c r="F125" s="187" t="s">
        <v>138</v>
      </c>
      <c r="G125" s="188" t="s">
        <v>128</v>
      </c>
      <c r="H125" s="189">
        <v>6</v>
      </c>
      <c r="I125" s="190">
        <v>0</v>
      </c>
      <c r="J125" s="190">
        <v>2850</v>
      </c>
      <c r="K125" s="190">
        <f>ROUND(P125*H125,2)</f>
        <v>17100</v>
      </c>
      <c r="L125" s="187" t="s">
        <v>1</v>
      </c>
      <c r="M125" s="33"/>
      <c r="N125" s="191" t="s">
        <v>1</v>
      </c>
      <c r="O125" s="192" t="s">
        <v>42</v>
      </c>
      <c r="P125" s="193">
        <f>I125+J125</f>
        <v>2850</v>
      </c>
      <c r="Q125" s="193">
        <f>ROUND(I125*H125,2)</f>
        <v>0</v>
      </c>
      <c r="R125" s="193">
        <f>ROUND(J125*H125,2)</f>
        <v>17100</v>
      </c>
      <c r="S125" s="194">
        <v>0</v>
      </c>
      <c r="T125" s="194">
        <f>S125*H125</f>
        <v>0</v>
      </c>
      <c r="U125" s="194">
        <v>0</v>
      </c>
      <c r="V125" s="194">
        <f>U125*H125</f>
        <v>0</v>
      </c>
      <c r="W125" s="194">
        <v>0</v>
      </c>
      <c r="X125" s="194">
        <f>W125*H125</f>
        <v>0</v>
      </c>
      <c r="Y125" s="195" t="s">
        <v>1</v>
      </c>
      <c r="Z125" s="30"/>
      <c r="AA125" s="30"/>
      <c r="AB125" s="30"/>
      <c r="AC125" s="30"/>
      <c r="AD125" s="30"/>
      <c r="AE125" s="30"/>
      <c r="AR125" s="196" t="s">
        <v>129</v>
      </c>
      <c r="AT125" s="196" t="s">
        <v>125</v>
      </c>
      <c r="AU125" s="196" t="s">
        <v>79</v>
      </c>
      <c r="AY125" s="11" t="s">
        <v>130</v>
      </c>
      <c r="BE125" s="197">
        <f>IF(O125="základní",K125,0)</f>
        <v>17100</v>
      </c>
      <c r="BF125" s="197">
        <f>IF(O125="snížená",K125,0)</f>
        <v>0</v>
      </c>
      <c r="BG125" s="197">
        <f>IF(O125="zákl. přenesená",K125,0)</f>
        <v>0</v>
      </c>
      <c r="BH125" s="197">
        <f>IF(O125="sníž. přenesená",K125,0)</f>
        <v>0</v>
      </c>
      <c r="BI125" s="197">
        <f>IF(O125="nulová",K125,0)</f>
        <v>0</v>
      </c>
      <c r="BJ125" s="11" t="s">
        <v>87</v>
      </c>
      <c r="BK125" s="197">
        <f>ROUND(P125*H125,2)</f>
        <v>17100</v>
      </c>
      <c r="BL125" s="11" t="s">
        <v>129</v>
      </c>
      <c r="BM125" s="196" t="s">
        <v>139</v>
      </c>
    </row>
    <row r="126" s="2" customFormat="1">
      <c r="A126" s="30"/>
      <c r="B126" s="31"/>
      <c r="C126" s="32"/>
      <c r="D126" s="198" t="s">
        <v>131</v>
      </c>
      <c r="E126" s="32"/>
      <c r="F126" s="199" t="s">
        <v>138</v>
      </c>
      <c r="G126" s="32"/>
      <c r="H126" s="32"/>
      <c r="I126" s="32"/>
      <c r="J126" s="32"/>
      <c r="K126" s="32"/>
      <c r="L126" s="32"/>
      <c r="M126" s="33"/>
      <c r="N126" s="200"/>
      <c r="O126" s="201"/>
      <c r="P126" s="82"/>
      <c r="Q126" s="82"/>
      <c r="R126" s="82"/>
      <c r="S126" s="82"/>
      <c r="T126" s="82"/>
      <c r="U126" s="82"/>
      <c r="V126" s="82"/>
      <c r="W126" s="82"/>
      <c r="X126" s="82"/>
      <c r="Y126" s="83"/>
      <c r="Z126" s="30"/>
      <c r="AA126" s="30"/>
      <c r="AB126" s="30"/>
      <c r="AC126" s="30"/>
      <c r="AD126" s="30"/>
      <c r="AE126" s="30"/>
      <c r="AT126" s="11" t="s">
        <v>131</v>
      </c>
      <c r="AU126" s="11" t="s">
        <v>79</v>
      </c>
    </row>
    <row r="127" s="2" customFormat="1" ht="62.7" customHeight="1">
      <c r="A127" s="30"/>
      <c r="B127" s="31"/>
      <c r="C127" s="202" t="s">
        <v>129</v>
      </c>
      <c r="D127" s="202" t="s">
        <v>132</v>
      </c>
      <c r="E127" s="203" t="s">
        <v>140</v>
      </c>
      <c r="F127" s="204" t="s">
        <v>141</v>
      </c>
      <c r="G127" s="205" t="s">
        <v>128</v>
      </c>
      <c r="H127" s="206">
        <v>1</v>
      </c>
      <c r="I127" s="207">
        <v>40600</v>
      </c>
      <c r="J127" s="208"/>
      <c r="K127" s="207">
        <f>ROUND(P127*H127,2)</f>
        <v>40600</v>
      </c>
      <c r="L127" s="204" t="s">
        <v>1</v>
      </c>
      <c r="M127" s="209"/>
      <c r="N127" s="210" t="s">
        <v>1</v>
      </c>
      <c r="O127" s="192" t="s">
        <v>42</v>
      </c>
      <c r="P127" s="193">
        <f>I127+J127</f>
        <v>40600</v>
      </c>
      <c r="Q127" s="193">
        <f>ROUND(I127*H127,2)</f>
        <v>40600</v>
      </c>
      <c r="R127" s="193">
        <f>ROUND(J127*H127,2)</f>
        <v>0</v>
      </c>
      <c r="S127" s="194">
        <v>0</v>
      </c>
      <c r="T127" s="194">
        <f>S127*H127</f>
        <v>0</v>
      </c>
      <c r="U127" s="194">
        <v>0</v>
      </c>
      <c r="V127" s="194">
        <f>U127*H127</f>
        <v>0</v>
      </c>
      <c r="W127" s="194">
        <v>0</v>
      </c>
      <c r="X127" s="194">
        <f>W127*H127</f>
        <v>0</v>
      </c>
      <c r="Y127" s="195" t="s">
        <v>1</v>
      </c>
      <c r="Z127" s="30"/>
      <c r="AA127" s="30"/>
      <c r="AB127" s="30"/>
      <c r="AC127" s="30"/>
      <c r="AD127" s="30"/>
      <c r="AE127" s="30"/>
      <c r="AR127" s="196" t="s">
        <v>135</v>
      </c>
      <c r="AT127" s="196" t="s">
        <v>132</v>
      </c>
      <c r="AU127" s="196" t="s">
        <v>79</v>
      </c>
      <c r="AY127" s="11" t="s">
        <v>130</v>
      </c>
      <c r="BE127" s="197">
        <f>IF(O127="základní",K127,0)</f>
        <v>40600</v>
      </c>
      <c r="BF127" s="197">
        <f>IF(O127="snížená",K127,0)</f>
        <v>0</v>
      </c>
      <c r="BG127" s="197">
        <f>IF(O127="zákl. přenesená",K127,0)</f>
        <v>0</v>
      </c>
      <c r="BH127" s="197">
        <f>IF(O127="sníž. přenesená",K127,0)</f>
        <v>0</v>
      </c>
      <c r="BI127" s="197">
        <f>IF(O127="nulová",K127,0)</f>
        <v>0</v>
      </c>
      <c r="BJ127" s="11" t="s">
        <v>87</v>
      </c>
      <c r="BK127" s="197">
        <f>ROUND(P127*H127,2)</f>
        <v>40600</v>
      </c>
      <c r="BL127" s="11" t="s">
        <v>129</v>
      </c>
      <c r="BM127" s="196" t="s">
        <v>135</v>
      </c>
    </row>
    <row r="128" s="2" customFormat="1">
      <c r="A128" s="30"/>
      <c r="B128" s="31"/>
      <c r="C128" s="32"/>
      <c r="D128" s="198" t="s">
        <v>131</v>
      </c>
      <c r="E128" s="32"/>
      <c r="F128" s="199" t="s">
        <v>141</v>
      </c>
      <c r="G128" s="32"/>
      <c r="H128" s="32"/>
      <c r="I128" s="32"/>
      <c r="J128" s="32"/>
      <c r="K128" s="32"/>
      <c r="L128" s="32"/>
      <c r="M128" s="33"/>
      <c r="N128" s="200"/>
      <c r="O128" s="201"/>
      <c r="P128" s="82"/>
      <c r="Q128" s="82"/>
      <c r="R128" s="82"/>
      <c r="S128" s="82"/>
      <c r="T128" s="82"/>
      <c r="U128" s="82"/>
      <c r="V128" s="82"/>
      <c r="W128" s="82"/>
      <c r="X128" s="82"/>
      <c r="Y128" s="83"/>
      <c r="Z128" s="30"/>
      <c r="AA128" s="30"/>
      <c r="AB128" s="30"/>
      <c r="AC128" s="30"/>
      <c r="AD128" s="30"/>
      <c r="AE128" s="30"/>
      <c r="AT128" s="11" t="s">
        <v>131</v>
      </c>
      <c r="AU128" s="11" t="s">
        <v>79</v>
      </c>
    </row>
    <row r="129" s="2" customFormat="1">
      <c r="A129" s="30"/>
      <c r="B129" s="31"/>
      <c r="C129" s="32"/>
      <c r="D129" s="198" t="s">
        <v>142</v>
      </c>
      <c r="E129" s="32"/>
      <c r="F129" s="211" t="s">
        <v>143</v>
      </c>
      <c r="G129" s="32"/>
      <c r="H129" s="32"/>
      <c r="I129" s="32"/>
      <c r="J129" s="32"/>
      <c r="K129" s="32"/>
      <c r="L129" s="32"/>
      <c r="M129" s="33"/>
      <c r="N129" s="200"/>
      <c r="O129" s="201"/>
      <c r="P129" s="82"/>
      <c r="Q129" s="82"/>
      <c r="R129" s="82"/>
      <c r="S129" s="82"/>
      <c r="T129" s="82"/>
      <c r="U129" s="82"/>
      <c r="V129" s="82"/>
      <c r="W129" s="82"/>
      <c r="X129" s="82"/>
      <c r="Y129" s="83"/>
      <c r="Z129" s="30"/>
      <c r="AA129" s="30"/>
      <c r="AB129" s="30"/>
      <c r="AC129" s="30"/>
      <c r="AD129" s="30"/>
      <c r="AE129" s="30"/>
      <c r="AT129" s="11" t="s">
        <v>142</v>
      </c>
      <c r="AU129" s="11" t="s">
        <v>79</v>
      </c>
    </row>
    <row r="130" s="2" customFormat="1" ht="62.7" customHeight="1">
      <c r="A130" s="30"/>
      <c r="B130" s="31"/>
      <c r="C130" s="202" t="s">
        <v>144</v>
      </c>
      <c r="D130" s="202" t="s">
        <v>132</v>
      </c>
      <c r="E130" s="203" t="s">
        <v>145</v>
      </c>
      <c r="F130" s="204" t="s">
        <v>146</v>
      </c>
      <c r="G130" s="205" t="s">
        <v>128</v>
      </c>
      <c r="H130" s="206">
        <v>5</v>
      </c>
      <c r="I130" s="207">
        <v>22642</v>
      </c>
      <c r="J130" s="208"/>
      <c r="K130" s="207">
        <f>ROUND(P130*H130,2)</f>
        <v>113210</v>
      </c>
      <c r="L130" s="204" t="s">
        <v>1</v>
      </c>
      <c r="M130" s="209"/>
      <c r="N130" s="210" t="s">
        <v>1</v>
      </c>
      <c r="O130" s="192" t="s">
        <v>42</v>
      </c>
      <c r="P130" s="193">
        <f>I130+J130</f>
        <v>22642</v>
      </c>
      <c r="Q130" s="193">
        <f>ROUND(I130*H130,2)</f>
        <v>113210</v>
      </c>
      <c r="R130" s="193">
        <f>ROUND(J130*H130,2)</f>
        <v>0</v>
      </c>
      <c r="S130" s="194">
        <v>0</v>
      </c>
      <c r="T130" s="194">
        <f>S130*H130</f>
        <v>0</v>
      </c>
      <c r="U130" s="194">
        <v>0</v>
      </c>
      <c r="V130" s="194">
        <f>U130*H130</f>
        <v>0</v>
      </c>
      <c r="W130" s="194">
        <v>0</v>
      </c>
      <c r="X130" s="194">
        <f>W130*H130</f>
        <v>0</v>
      </c>
      <c r="Y130" s="195" t="s">
        <v>1</v>
      </c>
      <c r="Z130" s="30"/>
      <c r="AA130" s="30"/>
      <c r="AB130" s="30"/>
      <c r="AC130" s="30"/>
      <c r="AD130" s="30"/>
      <c r="AE130" s="30"/>
      <c r="AR130" s="196" t="s">
        <v>135</v>
      </c>
      <c r="AT130" s="196" t="s">
        <v>132</v>
      </c>
      <c r="AU130" s="196" t="s">
        <v>79</v>
      </c>
      <c r="AY130" s="11" t="s">
        <v>130</v>
      </c>
      <c r="BE130" s="197">
        <f>IF(O130="základní",K130,0)</f>
        <v>113210</v>
      </c>
      <c r="BF130" s="197">
        <f>IF(O130="snížená",K130,0)</f>
        <v>0</v>
      </c>
      <c r="BG130" s="197">
        <f>IF(O130="zákl. přenesená",K130,0)</f>
        <v>0</v>
      </c>
      <c r="BH130" s="197">
        <f>IF(O130="sníž. přenesená",K130,0)</f>
        <v>0</v>
      </c>
      <c r="BI130" s="197">
        <f>IF(O130="nulová",K130,0)</f>
        <v>0</v>
      </c>
      <c r="BJ130" s="11" t="s">
        <v>87</v>
      </c>
      <c r="BK130" s="197">
        <f>ROUND(P130*H130,2)</f>
        <v>113210</v>
      </c>
      <c r="BL130" s="11" t="s">
        <v>129</v>
      </c>
      <c r="BM130" s="196" t="s">
        <v>147</v>
      </c>
    </row>
    <row r="131" s="2" customFormat="1">
      <c r="A131" s="30"/>
      <c r="B131" s="31"/>
      <c r="C131" s="32"/>
      <c r="D131" s="198" t="s">
        <v>131</v>
      </c>
      <c r="E131" s="32"/>
      <c r="F131" s="199" t="s">
        <v>146</v>
      </c>
      <c r="G131" s="32"/>
      <c r="H131" s="32"/>
      <c r="I131" s="32"/>
      <c r="J131" s="32"/>
      <c r="K131" s="32"/>
      <c r="L131" s="32"/>
      <c r="M131" s="33"/>
      <c r="N131" s="200"/>
      <c r="O131" s="201"/>
      <c r="P131" s="82"/>
      <c r="Q131" s="82"/>
      <c r="R131" s="82"/>
      <c r="S131" s="82"/>
      <c r="T131" s="82"/>
      <c r="U131" s="82"/>
      <c r="V131" s="82"/>
      <c r="W131" s="82"/>
      <c r="X131" s="82"/>
      <c r="Y131" s="83"/>
      <c r="Z131" s="30"/>
      <c r="AA131" s="30"/>
      <c r="AB131" s="30"/>
      <c r="AC131" s="30"/>
      <c r="AD131" s="30"/>
      <c r="AE131" s="30"/>
      <c r="AT131" s="11" t="s">
        <v>131</v>
      </c>
      <c r="AU131" s="11" t="s">
        <v>79</v>
      </c>
    </row>
    <row r="132" s="2" customFormat="1">
      <c r="A132" s="30"/>
      <c r="B132" s="31"/>
      <c r="C132" s="32"/>
      <c r="D132" s="198" t="s">
        <v>142</v>
      </c>
      <c r="E132" s="32"/>
      <c r="F132" s="211" t="s">
        <v>143</v>
      </c>
      <c r="G132" s="32"/>
      <c r="H132" s="32"/>
      <c r="I132" s="32"/>
      <c r="J132" s="32"/>
      <c r="K132" s="32"/>
      <c r="L132" s="32"/>
      <c r="M132" s="33"/>
      <c r="N132" s="200"/>
      <c r="O132" s="201"/>
      <c r="P132" s="82"/>
      <c r="Q132" s="82"/>
      <c r="R132" s="82"/>
      <c r="S132" s="82"/>
      <c r="T132" s="82"/>
      <c r="U132" s="82"/>
      <c r="V132" s="82"/>
      <c r="W132" s="82"/>
      <c r="X132" s="82"/>
      <c r="Y132" s="83"/>
      <c r="Z132" s="30"/>
      <c r="AA132" s="30"/>
      <c r="AB132" s="30"/>
      <c r="AC132" s="30"/>
      <c r="AD132" s="30"/>
      <c r="AE132" s="30"/>
      <c r="AT132" s="11" t="s">
        <v>142</v>
      </c>
      <c r="AU132" s="11" t="s">
        <v>79</v>
      </c>
    </row>
    <row r="133" s="2" customFormat="1" ht="14.4" customHeight="1">
      <c r="A133" s="30"/>
      <c r="B133" s="31"/>
      <c r="C133" s="185" t="s">
        <v>139</v>
      </c>
      <c r="D133" s="185" t="s">
        <v>125</v>
      </c>
      <c r="E133" s="186" t="s">
        <v>148</v>
      </c>
      <c r="F133" s="187" t="s">
        <v>149</v>
      </c>
      <c r="G133" s="188" t="s">
        <v>128</v>
      </c>
      <c r="H133" s="189">
        <v>6</v>
      </c>
      <c r="I133" s="190">
        <v>0</v>
      </c>
      <c r="J133" s="190">
        <v>282</v>
      </c>
      <c r="K133" s="190">
        <f>ROUND(P133*H133,2)</f>
        <v>1692</v>
      </c>
      <c r="L133" s="187" t="s">
        <v>1</v>
      </c>
      <c r="M133" s="33"/>
      <c r="N133" s="191" t="s">
        <v>1</v>
      </c>
      <c r="O133" s="192" t="s">
        <v>42</v>
      </c>
      <c r="P133" s="193">
        <f>I133+J133</f>
        <v>282</v>
      </c>
      <c r="Q133" s="193">
        <f>ROUND(I133*H133,2)</f>
        <v>0</v>
      </c>
      <c r="R133" s="193">
        <f>ROUND(J133*H133,2)</f>
        <v>1692</v>
      </c>
      <c r="S133" s="194">
        <v>0</v>
      </c>
      <c r="T133" s="194">
        <f>S133*H133</f>
        <v>0</v>
      </c>
      <c r="U133" s="194">
        <v>0</v>
      </c>
      <c r="V133" s="194">
        <f>U133*H133</f>
        <v>0</v>
      </c>
      <c r="W133" s="194">
        <v>0</v>
      </c>
      <c r="X133" s="194">
        <f>W133*H133</f>
        <v>0</v>
      </c>
      <c r="Y133" s="195" t="s">
        <v>1</v>
      </c>
      <c r="Z133" s="30"/>
      <c r="AA133" s="30"/>
      <c r="AB133" s="30"/>
      <c r="AC133" s="30"/>
      <c r="AD133" s="30"/>
      <c r="AE133" s="30"/>
      <c r="AR133" s="196" t="s">
        <v>129</v>
      </c>
      <c r="AT133" s="196" t="s">
        <v>125</v>
      </c>
      <c r="AU133" s="196" t="s">
        <v>79</v>
      </c>
      <c r="AY133" s="11" t="s">
        <v>130</v>
      </c>
      <c r="BE133" s="197">
        <f>IF(O133="základní",K133,0)</f>
        <v>1692</v>
      </c>
      <c r="BF133" s="197">
        <f>IF(O133="snížená",K133,0)</f>
        <v>0</v>
      </c>
      <c r="BG133" s="197">
        <f>IF(O133="zákl. přenesená",K133,0)</f>
        <v>0</v>
      </c>
      <c r="BH133" s="197">
        <f>IF(O133="sníž. přenesená",K133,0)</f>
        <v>0</v>
      </c>
      <c r="BI133" s="197">
        <f>IF(O133="nulová",K133,0)</f>
        <v>0</v>
      </c>
      <c r="BJ133" s="11" t="s">
        <v>87</v>
      </c>
      <c r="BK133" s="197">
        <f>ROUND(P133*H133,2)</f>
        <v>1692</v>
      </c>
      <c r="BL133" s="11" t="s">
        <v>129</v>
      </c>
      <c r="BM133" s="196" t="s">
        <v>150</v>
      </c>
    </row>
    <row r="134" s="2" customFormat="1">
      <c r="A134" s="30"/>
      <c r="B134" s="31"/>
      <c r="C134" s="32"/>
      <c r="D134" s="198" t="s">
        <v>131</v>
      </c>
      <c r="E134" s="32"/>
      <c r="F134" s="199" t="s">
        <v>149</v>
      </c>
      <c r="G134" s="32"/>
      <c r="H134" s="32"/>
      <c r="I134" s="32"/>
      <c r="J134" s="32"/>
      <c r="K134" s="32"/>
      <c r="L134" s="32"/>
      <c r="M134" s="33"/>
      <c r="N134" s="200"/>
      <c r="O134" s="201"/>
      <c r="P134" s="82"/>
      <c r="Q134" s="82"/>
      <c r="R134" s="82"/>
      <c r="S134" s="82"/>
      <c r="T134" s="82"/>
      <c r="U134" s="82"/>
      <c r="V134" s="82"/>
      <c r="W134" s="82"/>
      <c r="X134" s="82"/>
      <c r="Y134" s="83"/>
      <c r="Z134" s="30"/>
      <c r="AA134" s="30"/>
      <c r="AB134" s="30"/>
      <c r="AC134" s="30"/>
      <c r="AD134" s="30"/>
      <c r="AE134" s="30"/>
      <c r="AT134" s="11" t="s">
        <v>131</v>
      </c>
      <c r="AU134" s="11" t="s">
        <v>79</v>
      </c>
    </row>
    <row r="135" s="2" customFormat="1" ht="37.8" customHeight="1">
      <c r="A135" s="30"/>
      <c r="B135" s="31"/>
      <c r="C135" s="202" t="s">
        <v>151</v>
      </c>
      <c r="D135" s="202" t="s">
        <v>132</v>
      </c>
      <c r="E135" s="203" t="s">
        <v>152</v>
      </c>
      <c r="F135" s="204" t="s">
        <v>153</v>
      </c>
      <c r="G135" s="205" t="s">
        <v>128</v>
      </c>
      <c r="H135" s="206">
        <v>6</v>
      </c>
      <c r="I135" s="207">
        <v>300</v>
      </c>
      <c r="J135" s="208"/>
      <c r="K135" s="207">
        <f>ROUND(P135*H135,2)</f>
        <v>1800</v>
      </c>
      <c r="L135" s="204" t="s">
        <v>1</v>
      </c>
      <c r="M135" s="209"/>
      <c r="N135" s="210" t="s">
        <v>1</v>
      </c>
      <c r="O135" s="192" t="s">
        <v>42</v>
      </c>
      <c r="P135" s="193">
        <f>I135+J135</f>
        <v>300</v>
      </c>
      <c r="Q135" s="193">
        <f>ROUND(I135*H135,2)</f>
        <v>1800</v>
      </c>
      <c r="R135" s="193">
        <f>ROUND(J135*H135,2)</f>
        <v>0</v>
      </c>
      <c r="S135" s="194">
        <v>0</v>
      </c>
      <c r="T135" s="194">
        <f>S135*H135</f>
        <v>0</v>
      </c>
      <c r="U135" s="194">
        <v>0</v>
      </c>
      <c r="V135" s="194">
        <f>U135*H135</f>
        <v>0</v>
      </c>
      <c r="W135" s="194">
        <v>0</v>
      </c>
      <c r="X135" s="194">
        <f>W135*H135</f>
        <v>0</v>
      </c>
      <c r="Y135" s="195" t="s">
        <v>1</v>
      </c>
      <c r="Z135" s="30"/>
      <c r="AA135" s="30"/>
      <c r="AB135" s="30"/>
      <c r="AC135" s="30"/>
      <c r="AD135" s="30"/>
      <c r="AE135" s="30"/>
      <c r="AR135" s="196" t="s">
        <v>135</v>
      </c>
      <c r="AT135" s="196" t="s">
        <v>132</v>
      </c>
      <c r="AU135" s="196" t="s">
        <v>79</v>
      </c>
      <c r="AY135" s="11" t="s">
        <v>130</v>
      </c>
      <c r="BE135" s="197">
        <f>IF(O135="základní",K135,0)</f>
        <v>1800</v>
      </c>
      <c r="BF135" s="197">
        <f>IF(O135="snížená",K135,0)</f>
        <v>0</v>
      </c>
      <c r="BG135" s="197">
        <f>IF(O135="zákl. přenesená",K135,0)</f>
        <v>0</v>
      </c>
      <c r="BH135" s="197">
        <f>IF(O135="sníž. přenesená",K135,0)</f>
        <v>0</v>
      </c>
      <c r="BI135" s="197">
        <f>IF(O135="nulová",K135,0)</f>
        <v>0</v>
      </c>
      <c r="BJ135" s="11" t="s">
        <v>87</v>
      </c>
      <c r="BK135" s="197">
        <f>ROUND(P135*H135,2)</f>
        <v>1800</v>
      </c>
      <c r="BL135" s="11" t="s">
        <v>129</v>
      </c>
      <c r="BM135" s="196" t="s">
        <v>154</v>
      </c>
    </row>
    <row r="136" s="2" customFormat="1">
      <c r="A136" s="30"/>
      <c r="B136" s="31"/>
      <c r="C136" s="32"/>
      <c r="D136" s="198" t="s">
        <v>131</v>
      </c>
      <c r="E136" s="32"/>
      <c r="F136" s="199" t="s">
        <v>153</v>
      </c>
      <c r="G136" s="32"/>
      <c r="H136" s="32"/>
      <c r="I136" s="32"/>
      <c r="J136" s="32"/>
      <c r="K136" s="32"/>
      <c r="L136" s="32"/>
      <c r="M136" s="33"/>
      <c r="N136" s="200"/>
      <c r="O136" s="201"/>
      <c r="P136" s="82"/>
      <c r="Q136" s="82"/>
      <c r="R136" s="82"/>
      <c r="S136" s="82"/>
      <c r="T136" s="82"/>
      <c r="U136" s="82"/>
      <c r="V136" s="82"/>
      <c r="W136" s="82"/>
      <c r="X136" s="82"/>
      <c r="Y136" s="83"/>
      <c r="Z136" s="30"/>
      <c r="AA136" s="30"/>
      <c r="AB136" s="30"/>
      <c r="AC136" s="30"/>
      <c r="AD136" s="30"/>
      <c r="AE136" s="30"/>
      <c r="AT136" s="11" t="s">
        <v>131</v>
      </c>
      <c r="AU136" s="11" t="s">
        <v>79</v>
      </c>
    </row>
    <row r="137" s="2" customFormat="1" ht="24.15" customHeight="1">
      <c r="A137" s="30"/>
      <c r="B137" s="31"/>
      <c r="C137" s="185" t="s">
        <v>135</v>
      </c>
      <c r="D137" s="185" t="s">
        <v>125</v>
      </c>
      <c r="E137" s="186" t="s">
        <v>155</v>
      </c>
      <c r="F137" s="187" t="s">
        <v>156</v>
      </c>
      <c r="G137" s="188" t="s">
        <v>128</v>
      </c>
      <c r="H137" s="189">
        <v>5</v>
      </c>
      <c r="I137" s="190">
        <v>0</v>
      </c>
      <c r="J137" s="190">
        <v>356</v>
      </c>
      <c r="K137" s="190">
        <f>ROUND(P137*H137,2)</f>
        <v>1780</v>
      </c>
      <c r="L137" s="187" t="s">
        <v>1</v>
      </c>
      <c r="M137" s="33"/>
      <c r="N137" s="191" t="s">
        <v>1</v>
      </c>
      <c r="O137" s="192" t="s">
        <v>42</v>
      </c>
      <c r="P137" s="193">
        <f>I137+J137</f>
        <v>356</v>
      </c>
      <c r="Q137" s="193">
        <f>ROUND(I137*H137,2)</f>
        <v>0</v>
      </c>
      <c r="R137" s="193">
        <f>ROUND(J137*H137,2)</f>
        <v>1780</v>
      </c>
      <c r="S137" s="194">
        <v>0</v>
      </c>
      <c r="T137" s="194">
        <f>S137*H137</f>
        <v>0</v>
      </c>
      <c r="U137" s="194">
        <v>0</v>
      </c>
      <c r="V137" s="194">
        <f>U137*H137</f>
        <v>0</v>
      </c>
      <c r="W137" s="194">
        <v>0</v>
      </c>
      <c r="X137" s="194">
        <f>W137*H137</f>
        <v>0</v>
      </c>
      <c r="Y137" s="195" t="s">
        <v>1</v>
      </c>
      <c r="Z137" s="30"/>
      <c r="AA137" s="30"/>
      <c r="AB137" s="30"/>
      <c r="AC137" s="30"/>
      <c r="AD137" s="30"/>
      <c r="AE137" s="30"/>
      <c r="AR137" s="196" t="s">
        <v>129</v>
      </c>
      <c r="AT137" s="196" t="s">
        <v>125</v>
      </c>
      <c r="AU137" s="196" t="s">
        <v>79</v>
      </c>
      <c r="AY137" s="11" t="s">
        <v>130</v>
      </c>
      <c r="BE137" s="197">
        <f>IF(O137="základní",K137,0)</f>
        <v>1780</v>
      </c>
      <c r="BF137" s="197">
        <f>IF(O137="snížená",K137,0)</f>
        <v>0</v>
      </c>
      <c r="BG137" s="197">
        <f>IF(O137="zákl. přenesená",K137,0)</f>
        <v>0</v>
      </c>
      <c r="BH137" s="197">
        <f>IF(O137="sníž. přenesená",K137,0)</f>
        <v>0</v>
      </c>
      <c r="BI137" s="197">
        <f>IF(O137="nulová",K137,0)</f>
        <v>0</v>
      </c>
      <c r="BJ137" s="11" t="s">
        <v>87</v>
      </c>
      <c r="BK137" s="197">
        <f>ROUND(P137*H137,2)</f>
        <v>1780</v>
      </c>
      <c r="BL137" s="11" t="s">
        <v>129</v>
      </c>
      <c r="BM137" s="196" t="s">
        <v>157</v>
      </c>
    </row>
    <row r="138" s="2" customFormat="1">
      <c r="A138" s="30"/>
      <c r="B138" s="31"/>
      <c r="C138" s="32"/>
      <c r="D138" s="198" t="s">
        <v>131</v>
      </c>
      <c r="E138" s="32"/>
      <c r="F138" s="199" t="s">
        <v>156</v>
      </c>
      <c r="G138" s="32"/>
      <c r="H138" s="32"/>
      <c r="I138" s="32"/>
      <c r="J138" s="32"/>
      <c r="K138" s="32"/>
      <c r="L138" s="32"/>
      <c r="M138" s="33"/>
      <c r="N138" s="200"/>
      <c r="O138" s="201"/>
      <c r="P138" s="82"/>
      <c r="Q138" s="82"/>
      <c r="R138" s="82"/>
      <c r="S138" s="82"/>
      <c r="T138" s="82"/>
      <c r="U138" s="82"/>
      <c r="V138" s="82"/>
      <c r="W138" s="82"/>
      <c r="X138" s="82"/>
      <c r="Y138" s="83"/>
      <c r="Z138" s="30"/>
      <c r="AA138" s="30"/>
      <c r="AB138" s="30"/>
      <c r="AC138" s="30"/>
      <c r="AD138" s="30"/>
      <c r="AE138" s="30"/>
      <c r="AT138" s="11" t="s">
        <v>131</v>
      </c>
      <c r="AU138" s="11" t="s">
        <v>79</v>
      </c>
    </row>
    <row r="139" s="2" customFormat="1" ht="37.8" customHeight="1">
      <c r="A139" s="30"/>
      <c r="B139" s="31"/>
      <c r="C139" s="202" t="s">
        <v>158</v>
      </c>
      <c r="D139" s="202" t="s">
        <v>132</v>
      </c>
      <c r="E139" s="203" t="s">
        <v>159</v>
      </c>
      <c r="F139" s="204" t="s">
        <v>160</v>
      </c>
      <c r="G139" s="205" t="s">
        <v>128</v>
      </c>
      <c r="H139" s="206">
        <v>4</v>
      </c>
      <c r="I139" s="207">
        <v>3510</v>
      </c>
      <c r="J139" s="208"/>
      <c r="K139" s="207">
        <f>ROUND(P139*H139,2)</f>
        <v>14040</v>
      </c>
      <c r="L139" s="204" t="s">
        <v>1</v>
      </c>
      <c r="M139" s="209"/>
      <c r="N139" s="210" t="s">
        <v>1</v>
      </c>
      <c r="O139" s="192" t="s">
        <v>42</v>
      </c>
      <c r="P139" s="193">
        <f>I139+J139</f>
        <v>3510</v>
      </c>
      <c r="Q139" s="193">
        <f>ROUND(I139*H139,2)</f>
        <v>14040</v>
      </c>
      <c r="R139" s="193">
        <f>ROUND(J139*H139,2)</f>
        <v>0</v>
      </c>
      <c r="S139" s="194">
        <v>0</v>
      </c>
      <c r="T139" s="194">
        <f>S139*H139</f>
        <v>0</v>
      </c>
      <c r="U139" s="194">
        <v>0</v>
      </c>
      <c r="V139" s="194">
        <f>U139*H139</f>
        <v>0</v>
      </c>
      <c r="W139" s="194">
        <v>0</v>
      </c>
      <c r="X139" s="194">
        <f>W139*H139</f>
        <v>0</v>
      </c>
      <c r="Y139" s="195" t="s">
        <v>1</v>
      </c>
      <c r="Z139" s="30"/>
      <c r="AA139" s="30"/>
      <c r="AB139" s="30"/>
      <c r="AC139" s="30"/>
      <c r="AD139" s="30"/>
      <c r="AE139" s="30"/>
      <c r="AR139" s="196" t="s">
        <v>135</v>
      </c>
      <c r="AT139" s="196" t="s">
        <v>132</v>
      </c>
      <c r="AU139" s="196" t="s">
        <v>79</v>
      </c>
      <c r="AY139" s="11" t="s">
        <v>130</v>
      </c>
      <c r="BE139" s="197">
        <f>IF(O139="základní",K139,0)</f>
        <v>14040</v>
      </c>
      <c r="BF139" s="197">
        <f>IF(O139="snížená",K139,0)</f>
        <v>0</v>
      </c>
      <c r="BG139" s="197">
        <f>IF(O139="zákl. přenesená",K139,0)</f>
        <v>0</v>
      </c>
      <c r="BH139" s="197">
        <f>IF(O139="sníž. přenesená",K139,0)</f>
        <v>0</v>
      </c>
      <c r="BI139" s="197">
        <f>IF(O139="nulová",K139,0)</f>
        <v>0</v>
      </c>
      <c r="BJ139" s="11" t="s">
        <v>87</v>
      </c>
      <c r="BK139" s="197">
        <f>ROUND(P139*H139,2)</f>
        <v>14040</v>
      </c>
      <c r="BL139" s="11" t="s">
        <v>129</v>
      </c>
      <c r="BM139" s="196" t="s">
        <v>161</v>
      </c>
    </row>
    <row r="140" s="2" customFormat="1">
      <c r="A140" s="30"/>
      <c r="B140" s="31"/>
      <c r="C140" s="32"/>
      <c r="D140" s="198" t="s">
        <v>131</v>
      </c>
      <c r="E140" s="32"/>
      <c r="F140" s="199" t="s">
        <v>160</v>
      </c>
      <c r="G140" s="32"/>
      <c r="H140" s="32"/>
      <c r="I140" s="32"/>
      <c r="J140" s="32"/>
      <c r="K140" s="32"/>
      <c r="L140" s="32"/>
      <c r="M140" s="33"/>
      <c r="N140" s="200"/>
      <c r="O140" s="201"/>
      <c r="P140" s="82"/>
      <c r="Q140" s="82"/>
      <c r="R140" s="82"/>
      <c r="S140" s="82"/>
      <c r="T140" s="82"/>
      <c r="U140" s="82"/>
      <c r="V140" s="82"/>
      <c r="W140" s="82"/>
      <c r="X140" s="82"/>
      <c r="Y140" s="83"/>
      <c r="Z140" s="30"/>
      <c r="AA140" s="30"/>
      <c r="AB140" s="30"/>
      <c r="AC140" s="30"/>
      <c r="AD140" s="30"/>
      <c r="AE140" s="30"/>
      <c r="AT140" s="11" t="s">
        <v>131</v>
      </c>
      <c r="AU140" s="11" t="s">
        <v>79</v>
      </c>
    </row>
    <row r="141" s="2" customFormat="1" ht="24.15" customHeight="1">
      <c r="A141" s="30"/>
      <c r="B141" s="31"/>
      <c r="C141" s="185" t="s">
        <v>147</v>
      </c>
      <c r="D141" s="185" t="s">
        <v>125</v>
      </c>
      <c r="E141" s="186" t="s">
        <v>162</v>
      </c>
      <c r="F141" s="187" t="s">
        <v>163</v>
      </c>
      <c r="G141" s="188" t="s">
        <v>128</v>
      </c>
      <c r="H141" s="189">
        <v>1</v>
      </c>
      <c r="I141" s="190">
        <v>0</v>
      </c>
      <c r="J141" s="190">
        <v>7540</v>
      </c>
      <c r="K141" s="190">
        <f>ROUND(P141*H141,2)</f>
        <v>7540</v>
      </c>
      <c r="L141" s="187" t="s">
        <v>1</v>
      </c>
      <c r="M141" s="33"/>
      <c r="N141" s="191" t="s">
        <v>1</v>
      </c>
      <c r="O141" s="192" t="s">
        <v>42</v>
      </c>
      <c r="P141" s="193">
        <f>I141+J141</f>
        <v>7540</v>
      </c>
      <c r="Q141" s="193">
        <f>ROUND(I141*H141,2)</f>
        <v>0</v>
      </c>
      <c r="R141" s="193">
        <f>ROUND(J141*H141,2)</f>
        <v>7540</v>
      </c>
      <c r="S141" s="194">
        <v>0</v>
      </c>
      <c r="T141" s="194">
        <f>S141*H141</f>
        <v>0</v>
      </c>
      <c r="U141" s="194">
        <v>0</v>
      </c>
      <c r="V141" s="194">
        <f>U141*H141</f>
        <v>0</v>
      </c>
      <c r="W141" s="194">
        <v>0</v>
      </c>
      <c r="X141" s="194">
        <f>W141*H141</f>
        <v>0</v>
      </c>
      <c r="Y141" s="195" t="s">
        <v>1</v>
      </c>
      <c r="Z141" s="30"/>
      <c r="AA141" s="30"/>
      <c r="AB141" s="30"/>
      <c r="AC141" s="30"/>
      <c r="AD141" s="30"/>
      <c r="AE141" s="30"/>
      <c r="AR141" s="196" t="s">
        <v>129</v>
      </c>
      <c r="AT141" s="196" t="s">
        <v>125</v>
      </c>
      <c r="AU141" s="196" t="s">
        <v>79</v>
      </c>
      <c r="AY141" s="11" t="s">
        <v>130</v>
      </c>
      <c r="BE141" s="197">
        <f>IF(O141="základní",K141,0)</f>
        <v>7540</v>
      </c>
      <c r="BF141" s="197">
        <f>IF(O141="snížená",K141,0)</f>
        <v>0</v>
      </c>
      <c r="BG141" s="197">
        <f>IF(O141="zákl. přenesená",K141,0)</f>
        <v>0</v>
      </c>
      <c r="BH141" s="197">
        <f>IF(O141="sníž. přenesená",K141,0)</f>
        <v>0</v>
      </c>
      <c r="BI141" s="197">
        <f>IF(O141="nulová",K141,0)</f>
        <v>0</v>
      </c>
      <c r="BJ141" s="11" t="s">
        <v>87</v>
      </c>
      <c r="BK141" s="197">
        <f>ROUND(P141*H141,2)</f>
        <v>7540</v>
      </c>
      <c r="BL141" s="11" t="s">
        <v>129</v>
      </c>
      <c r="BM141" s="196" t="s">
        <v>164</v>
      </c>
    </row>
    <row r="142" s="2" customFormat="1">
      <c r="A142" s="30"/>
      <c r="B142" s="31"/>
      <c r="C142" s="32"/>
      <c r="D142" s="198" t="s">
        <v>131</v>
      </c>
      <c r="E142" s="32"/>
      <c r="F142" s="199" t="s">
        <v>163</v>
      </c>
      <c r="G142" s="32"/>
      <c r="H142" s="32"/>
      <c r="I142" s="32"/>
      <c r="J142" s="32"/>
      <c r="K142" s="32"/>
      <c r="L142" s="32"/>
      <c r="M142" s="33"/>
      <c r="N142" s="200"/>
      <c r="O142" s="201"/>
      <c r="P142" s="82"/>
      <c r="Q142" s="82"/>
      <c r="R142" s="82"/>
      <c r="S142" s="82"/>
      <c r="T142" s="82"/>
      <c r="U142" s="82"/>
      <c r="V142" s="82"/>
      <c r="W142" s="82"/>
      <c r="X142" s="82"/>
      <c r="Y142" s="83"/>
      <c r="Z142" s="30"/>
      <c r="AA142" s="30"/>
      <c r="AB142" s="30"/>
      <c r="AC142" s="30"/>
      <c r="AD142" s="30"/>
      <c r="AE142" s="30"/>
      <c r="AT142" s="11" t="s">
        <v>131</v>
      </c>
      <c r="AU142" s="11" t="s">
        <v>79</v>
      </c>
    </row>
    <row r="143" s="2" customFormat="1" ht="62.7" customHeight="1">
      <c r="A143" s="30"/>
      <c r="B143" s="31"/>
      <c r="C143" s="185" t="s">
        <v>165</v>
      </c>
      <c r="D143" s="185" t="s">
        <v>125</v>
      </c>
      <c r="E143" s="186" t="s">
        <v>166</v>
      </c>
      <c r="F143" s="187" t="s">
        <v>167</v>
      </c>
      <c r="G143" s="188" t="s">
        <v>128</v>
      </c>
      <c r="H143" s="189">
        <v>6</v>
      </c>
      <c r="I143" s="190">
        <v>0</v>
      </c>
      <c r="J143" s="190">
        <v>355</v>
      </c>
      <c r="K143" s="190">
        <f>ROUND(P143*H143,2)</f>
        <v>2130</v>
      </c>
      <c r="L143" s="187" t="s">
        <v>1</v>
      </c>
      <c r="M143" s="33"/>
      <c r="N143" s="191" t="s">
        <v>1</v>
      </c>
      <c r="O143" s="192" t="s">
        <v>42</v>
      </c>
      <c r="P143" s="193">
        <f>I143+J143</f>
        <v>355</v>
      </c>
      <c r="Q143" s="193">
        <f>ROUND(I143*H143,2)</f>
        <v>0</v>
      </c>
      <c r="R143" s="193">
        <f>ROUND(J143*H143,2)</f>
        <v>2130</v>
      </c>
      <c r="S143" s="194">
        <v>0</v>
      </c>
      <c r="T143" s="194">
        <f>S143*H143</f>
        <v>0</v>
      </c>
      <c r="U143" s="194">
        <v>0</v>
      </c>
      <c r="V143" s="194">
        <f>U143*H143</f>
        <v>0</v>
      </c>
      <c r="W143" s="194">
        <v>0</v>
      </c>
      <c r="X143" s="194">
        <f>W143*H143</f>
        <v>0</v>
      </c>
      <c r="Y143" s="195" t="s">
        <v>1</v>
      </c>
      <c r="Z143" s="30"/>
      <c r="AA143" s="30"/>
      <c r="AB143" s="30"/>
      <c r="AC143" s="30"/>
      <c r="AD143" s="30"/>
      <c r="AE143" s="30"/>
      <c r="AR143" s="196" t="s">
        <v>129</v>
      </c>
      <c r="AT143" s="196" t="s">
        <v>125</v>
      </c>
      <c r="AU143" s="196" t="s">
        <v>79</v>
      </c>
      <c r="AY143" s="11" t="s">
        <v>130</v>
      </c>
      <c r="BE143" s="197">
        <f>IF(O143="základní",K143,0)</f>
        <v>2130</v>
      </c>
      <c r="BF143" s="197">
        <f>IF(O143="snížená",K143,0)</f>
        <v>0</v>
      </c>
      <c r="BG143" s="197">
        <f>IF(O143="zákl. přenesená",K143,0)</f>
        <v>0</v>
      </c>
      <c r="BH143" s="197">
        <f>IF(O143="sníž. přenesená",K143,0)</f>
        <v>0</v>
      </c>
      <c r="BI143" s="197">
        <f>IF(O143="nulová",K143,0)</f>
        <v>0</v>
      </c>
      <c r="BJ143" s="11" t="s">
        <v>87</v>
      </c>
      <c r="BK143" s="197">
        <f>ROUND(P143*H143,2)</f>
        <v>2130</v>
      </c>
      <c r="BL143" s="11" t="s">
        <v>129</v>
      </c>
      <c r="BM143" s="196" t="s">
        <v>168</v>
      </c>
    </row>
    <row r="144" s="2" customFormat="1">
      <c r="A144" s="30"/>
      <c r="B144" s="31"/>
      <c r="C144" s="32"/>
      <c r="D144" s="198" t="s">
        <v>131</v>
      </c>
      <c r="E144" s="32"/>
      <c r="F144" s="199" t="s">
        <v>167</v>
      </c>
      <c r="G144" s="32"/>
      <c r="H144" s="32"/>
      <c r="I144" s="32"/>
      <c r="J144" s="32"/>
      <c r="K144" s="32"/>
      <c r="L144" s="32"/>
      <c r="M144" s="33"/>
      <c r="N144" s="200"/>
      <c r="O144" s="201"/>
      <c r="P144" s="82"/>
      <c r="Q144" s="82"/>
      <c r="R144" s="82"/>
      <c r="S144" s="82"/>
      <c r="T144" s="82"/>
      <c r="U144" s="82"/>
      <c r="V144" s="82"/>
      <c r="W144" s="82"/>
      <c r="X144" s="82"/>
      <c r="Y144" s="83"/>
      <c r="Z144" s="30"/>
      <c r="AA144" s="30"/>
      <c r="AB144" s="30"/>
      <c r="AC144" s="30"/>
      <c r="AD144" s="30"/>
      <c r="AE144" s="30"/>
      <c r="AT144" s="11" t="s">
        <v>131</v>
      </c>
      <c r="AU144" s="11" t="s">
        <v>79</v>
      </c>
    </row>
    <row r="145" s="2" customFormat="1" ht="24.15" customHeight="1">
      <c r="A145" s="30"/>
      <c r="B145" s="31"/>
      <c r="C145" s="202" t="s">
        <v>150</v>
      </c>
      <c r="D145" s="202" t="s">
        <v>132</v>
      </c>
      <c r="E145" s="203" t="s">
        <v>169</v>
      </c>
      <c r="F145" s="204" t="s">
        <v>170</v>
      </c>
      <c r="G145" s="205" t="s">
        <v>128</v>
      </c>
      <c r="H145" s="206">
        <v>6</v>
      </c>
      <c r="I145" s="207">
        <v>988</v>
      </c>
      <c r="J145" s="208"/>
      <c r="K145" s="207">
        <f>ROUND(P145*H145,2)</f>
        <v>5928</v>
      </c>
      <c r="L145" s="204" t="s">
        <v>1</v>
      </c>
      <c r="M145" s="209"/>
      <c r="N145" s="210" t="s">
        <v>1</v>
      </c>
      <c r="O145" s="192" t="s">
        <v>42</v>
      </c>
      <c r="P145" s="193">
        <f>I145+J145</f>
        <v>988</v>
      </c>
      <c r="Q145" s="193">
        <f>ROUND(I145*H145,2)</f>
        <v>5928</v>
      </c>
      <c r="R145" s="193">
        <f>ROUND(J145*H145,2)</f>
        <v>0</v>
      </c>
      <c r="S145" s="194">
        <v>0</v>
      </c>
      <c r="T145" s="194">
        <f>S145*H145</f>
        <v>0</v>
      </c>
      <c r="U145" s="194">
        <v>0</v>
      </c>
      <c r="V145" s="194">
        <f>U145*H145</f>
        <v>0</v>
      </c>
      <c r="W145" s="194">
        <v>0</v>
      </c>
      <c r="X145" s="194">
        <f>W145*H145</f>
        <v>0</v>
      </c>
      <c r="Y145" s="195" t="s">
        <v>1</v>
      </c>
      <c r="Z145" s="30"/>
      <c r="AA145" s="30"/>
      <c r="AB145" s="30"/>
      <c r="AC145" s="30"/>
      <c r="AD145" s="30"/>
      <c r="AE145" s="30"/>
      <c r="AR145" s="196" t="s">
        <v>135</v>
      </c>
      <c r="AT145" s="196" t="s">
        <v>132</v>
      </c>
      <c r="AU145" s="196" t="s">
        <v>79</v>
      </c>
      <c r="AY145" s="11" t="s">
        <v>130</v>
      </c>
      <c r="BE145" s="197">
        <f>IF(O145="základní",K145,0)</f>
        <v>5928</v>
      </c>
      <c r="BF145" s="197">
        <f>IF(O145="snížená",K145,0)</f>
        <v>0</v>
      </c>
      <c r="BG145" s="197">
        <f>IF(O145="zákl. přenesená",K145,0)</f>
        <v>0</v>
      </c>
      <c r="BH145" s="197">
        <f>IF(O145="sníž. přenesená",K145,0)</f>
        <v>0</v>
      </c>
      <c r="BI145" s="197">
        <f>IF(O145="nulová",K145,0)</f>
        <v>0</v>
      </c>
      <c r="BJ145" s="11" t="s">
        <v>87</v>
      </c>
      <c r="BK145" s="197">
        <f>ROUND(P145*H145,2)</f>
        <v>5928</v>
      </c>
      <c r="BL145" s="11" t="s">
        <v>129</v>
      </c>
      <c r="BM145" s="196" t="s">
        <v>171</v>
      </c>
    </row>
    <row r="146" s="2" customFormat="1">
      <c r="A146" s="30"/>
      <c r="B146" s="31"/>
      <c r="C146" s="32"/>
      <c r="D146" s="198" t="s">
        <v>131</v>
      </c>
      <c r="E146" s="32"/>
      <c r="F146" s="199" t="s">
        <v>170</v>
      </c>
      <c r="G146" s="32"/>
      <c r="H146" s="32"/>
      <c r="I146" s="32"/>
      <c r="J146" s="32"/>
      <c r="K146" s="32"/>
      <c r="L146" s="32"/>
      <c r="M146" s="33"/>
      <c r="N146" s="200"/>
      <c r="O146" s="201"/>
      <c r="P146" s="82"/>
      <c r="Q146" s="82"/>
      <c r="R146" s="82"/>
      <c r="S146" s="82"/>
      <c r="T146" s="82"/>
      <c r="U146" s="82"/>
      <c r="V146" s="82"/>
      <c r="W146" s="82"/>
      <c r="X146" s="82"/>
      <c r="Y146" s="83"/>
      <c r="Z146" s="30"/>
      <c r="AA146" s="30"/>
      <c r="AB146" s="30"/>
      <c r="AC146" s="30"/>
      <c r="AD146" s="30"/>
      <c r="AE146" s="30"/>
      <c r="AT146" s="11" t="s">
        <v>131</v>
      </c>
      <c r="AU146" s="11" t="s">
        <v>79</v>
      </c>
    </row>
    <row r="147" s="2" customFormat="1" ht="62.7" customHeight="1">
      <c r="A147" s="30"/>
      <c r="B147" s="31"/>
      <c r="C147" s="185" t="s">
        <v>172</v>
      </c>
      <c r="D147" s="185" t="s">
        <v>125</v>
      </c>
      <c r="E147" s="186" t="s">
        <v>173</v>
      </c>
      <c r="F147" s="187" t="s">
        <v>174</v>
      </c>
      <c r="G147" s="188" t="s">
        <v>128</v>
      </c>
      <c r="H147" s="189">
        <v>1</v>
      </c>
      <c r="I147" s="190">
        <v>0</v>
      </c>
      <c r="J147" s="190">
        <v>16200</v>
      </c>
      <c r="K147" s="190">
        <f>ROUND(P147*H147,2)</f>
        <v>16200</v>
      </c>
      <c r="L147" s="187" t="s">
        <v>1</v>
      </c>
      <c r="M147" s="33"/>
      <c r="N147" s="191" t="s">
        <v>1</v>
      </c>
      <c r="O147" s="192" t="s">
        <v>42</v>
      </c>
      <c r="P147" s="193">
        <f>I147+J147</f>
        <v>16200</v>
      </c>
      <c r="Q147" s="193">
        <f>ROUND(I147*H147,2)</f>
        <v>0</v>
      </c>
      <c r="R147" s="193">
        <f>ROUND(J147*H147,2)</f>
        <v>16200</v>
      </c>
      <c r="S147" s="194">
        <v>0</v>
      </c>
      <c r="T147" s="194">
        <f>S147*H147</f>
        <v>0</v>
      </c>
      <c r="U147" s="194">
        <v>0</v>
      </c>
      <c r="V147" s="194">
        <f>U147*H147</f>
        <v>0</v>
      </c>
      <c r="W147" s="194">
        <v>0</v>
      </c>
      <c r="X147" s="194">
        <f>W147*H147</f>
        <v>0</v>
      </c>
      <c r="Y147" s="195" t="s">
        <v>1</v>
      </c>
      <c r="Z147" s="30"/>
      <c r="AA147" s="30"/>
      <c r="AB147" s="30"/>
      <c r="AC147" s="30"/>
      <c r="AD147" s="30"/>
      <c r="AE147" s="30"/>
      <c r="AR147" s="196" t="s">
        <v>129</v>
      </c>
      <c r="AT147" s="196" t="s">
        <v>125</v>
      </c>
      <c r="AU147" s="196" t="s">
        <v>79</v>
      </c>
      <c r="AY147" s="11" t="s">
        <v>130</v>
      </c>
      <c r="BE147" s="197">
        <f>IF(O147="základní",K147,0)</f>
        <v>16200</v>
      </c>
      <c r="BF147" s="197">
        <f>IF(O147="snížená",K147,0)</f>
        <v>0</v>
      </c>
      <c r="BG147" s="197">
        <f>IF(O147="zákl. přenesená",K147,0)</f>
        <v>0</v>
      </c>
      <c r="BH147" s="197">
        <f>IF(O147="sníž. přenesená",K147,0)</f>
        <v>0</v>
      </c>
      <c r="BI147" s="197">
        <f>IF(O147="nulová",K147,0)</f>
        <v>0</v>
      </c>
      <c r="BJ147" s="11" t="s">
        <v>87</v>
      </c>
      <c r="BK147" s="197">
        <f>ROUND(P147*H147,2)</f>
        <v>16200</v>
      </c>
      <c r="BL147" s="11" t="s">
        <v>129</v>
      </c>
      <c r="BM147" s="196" t="s">
        <v>175</v>
      </c>
    </row>
    <row r="148" s="2" customFormat="1">
      <c r="A148" s="30"/>
      <c r="B148" s="31"/>
      <c r="C148" s="32"/>
      <c r="D148" s="198" t="s">
        <v>131</v>
      </c>
      <c r="E148" s="32"/>
      <c r="F148" s="199" t="s">
        <v>176</v>
      </c>
      <c r="G148" s="32"/>
      <c r="H148" s="32"/>
      <c r="I148" s="32"/>
      <c r="J148" s="32"/>
      <c r="K148" s="32"/>
      <c r="L148" s="32"/>
      <c r="M148" s="33"/>
      <c r="N148" s="200"/>
      <c r="O148" s="201"/>
      <c r="P148" s="82"/>
      <c r="Q148" s="82"/>
      <c r="R148" s="82"/>
      <c r="S148" s="82"/>
      <c r="T148" s="82"/>
      <c r="U148" s="82"/>
      <c r="V148" s="82"/>
      <c r="W148" s="82"/>
      <c r="X148" s="82"/>
      <c r="Y148" s="83"/>
      <c r="Z148" s="30"/>
      <c r="AA148" s="30"/>
      <c r="AB148" s="30"/>
      <c r="AC148" s="30"/>
      <c r="AD148" s="30"/>
      <c r="AE148" s="30"/>
      <c r="AT148" s="11" t="s">
        <v>131</v>
      </c>
      <c r="AU148" s="11" t="s">
        <v>79</v>
      </c>
    </row>
    <row r="149" s="2" customFormat="1" ht="62.7" customHeight="1">
      <c r="A149" s="30"/>
      <c r="B149" s="31"/>
      <c r="C149" s="185" t="s">
        <v>154</v>
      </c>
      <c r="D149" s="185" t="s">
        <v>125</v>
      </c>
      <c r="E149" s="186" t="s">
        <v>177</v>
      </c>
      <c r="F149" s="187" t="s">
        <v>178</v>
      </c>
      <c r="G149" s="188" t="s">
        <v>128</v>
      </c>
      <c r="H149" s="189">
        <v>1</v>
      </c>
      <c r="I149" s="190">
        <v>0</v>
      </c>
      <c r="J149" s="190">
        <v>6780</v>
      </c>
      <c r="K149" s="190">
        <f>ROUND(P149*H149,2)</f>
        <v>6780</v>
      </c>
      <c r="L149" s="187" t="s">
        <v>1</v>
      </c>
      <c r="M149" s="33"/>
      <c r="N149" s="191" t="s">
        <v>1</v>
      </c>
      <c r="O149" s="192" t="s">
        <v>42</v>
      </c>
      <c r="P149" s="193">
        <f>I149+J149</f>
        <v>6780</v>
      </c>
      <c r="Q149" s="193">
        <f>ROUND(I149*H149,2)</f>
        <v>0</v>
      </c>
      <c r="R149" s="193">
        <f>ROUND(J149*H149,2)</f>
        <v>6780</v>
      </c>
      <c r="S149" s="194">
        <v>0</v>
      </c>
      <c r="T149" s="194">
        <f>S149*H149</f>
        <v>0</v>
      </c>
      <c r="U149" s="194">
        <v>0</v>
      </c>
      <c r="V149" s="194">
        <f>U149*H149</f>
        <v>0</v>
      </c>
      <c r="W149" s="194">
        <v>0</v>
      </c>
      <c r="X149" s="194">
        <f>W149*H149</f>
        <v>0</v>
      </c>
      <c r="Y149" s="195" t="s">
        <v>1</v>
      </c>
      <c r="Z149" s="30"/>
      <c r="AA149" s="30"/>
      <c r="AB149" s="30"/>
      <c r="AC149" s="30"/>
      <c r="AD149" s="30"/>
      <c r="AE149" s="30"/>
      <c r="AR149" s="196" t="s">
        <v>129</v>
      </c>
      <c r="AT149" s="196" t="s">
        <v>125</v>
      </c>
      <c r="AU149" s="196" t="s">
        <v>79</v>
      </c>
      <c r="AY149" s="11" t="s">
        <v>130</v>
      </c>
      <c r="BE149" s="197">
        <f>IF(O149="základní",K149,0)</f>
        <v>6780</v>
      </c>
      <c r="BF149" s="197">
        <f>IF(O149="snížená",K149,0)</f>
        <v>0</v>
      </c>
      <c r="BG149" s="197">
        <f>IF(O149="zákl. přenesená",K149,0)</f>
        <v>0</v>
      </c>
      <c r="BH149" s="197">
        <f>IF(O149="sníž. přenesená",K149,0)</f>
        <v>0</v>
      </c>
      <c r="BI149" s="197">
        <f>IF(O149="nulová",K149,0)</f>
        <v>0</v>
      </c>
      <c r="BJ149" s="11" t="s">
        <v>87</v>
      </c>
      <c r="BK149" s="197">
        <f>ROUND(P149*H149,2)</f>
        <v>6780</v>
      </c>
      <c r="BL149" s="11" t="s">
        <v>129</v>
      </c>
      <c r="BM149" s="196" t="s">
        <v>179</v>
      </c>
    </row>
    <row r="150" s="2" customFormat="1">
      <c r="A150" s="30"/>
      <c r="B150" s="31"/>
      <c r="C150" s="32"/>
      <c r="D150" s="198" t="s">
        <v>131</v>
      </c>
      <c r="E150" s="32"/>
      <c r="F150" s="199" t="s">
        <v>180</v>
      </c>
      <c r="G150" s="32"/>
      <c r="H150" s="32"/>
      <c r="I150" s="32"/>
      <c r="J150" s="32"/>
      <c r="K150" s="32"/>
      <c r="L150" s="32"/>
      <c r="M150" s="33"/>
      <c r="N150" s="200"/>
      <c r="O150" s="201"/>
      <c r="P150" s="82"/>
      <c r="Q150" s="82"/>
      <c r="R150" s="82"/>
      <c r="S150" s="82"/>
      <c r="T150" s="82"/>
      <c r="U150" s="82"/>
      <c r="V150" s="82"/>
      <c r="W150" s="82"/>
      <c r="X150" s="82"/>
      <c r="Y150" s="83"/>
      <c r="Z150" s="30"/>
      <c r="AA150" s="30"/>
      <c r="AB150" s="30"/>
      <c r="AC150" s="30"/>
      <c r="AD150" s="30"/>
      <c r="AE150" s="30"/>
      <c r="AT150" s="11" t="s">
        <v>131</v>
      </c>
      <c r="AU150" s="11" t="s">
        <v>79</v>
      </c>
    </row>
    <row r="151" s="2" customFormat="1" ht="37.8" customHeight="1">
      <c r="A151" s="30"/>
      <c r="B151" s="31"/>
      <c r="C151" s="185" t="s">
        <v>9</v>
      </c>
      <c r="D151" s="185" t="s">
        <v>125</v>
      </c>
      <c r="E151" s="186" t="s">
        <v>181</v>
      </c>
      <c r="F151" s="187" t="s">
        <v>182</v>
      </c>
      <c r="G151" s="188" t="s">
        <v>128</v>
      </c>
      <c r="H151" s="189">
        <v>1</v>
      </c>
      <c r="I151" s="190">
        <v>0</v>
      </c>
      <c r="J151" s="190">
        <v>1600</v>
      </c>
      <c r="K151" s="190">
        <f>ROUND(P151*H151,2)</f>
        <v>1600</v>
      </c>
      <c r="L151" s="187" t="s">
        <v>1</v>
      </c>
      <c r="M151" s="33"/>
      <c r="N151" s="191" t="s">
        <v>1</v>
      </c>
      <c r="O151" s="192" t="s">
        <v>42</v>
      </c>
      <c r="P151" s="193">
        <f>I151+J151</f>
        <v>1600</v>
      </c>
      <c r="Q151" s="193">
        <f>ROUND(I151*H151,2)</f>
        <v>0</v>
      </c>
      <c r="R151" s="193">
        <f>ROUND(J151*H151,2)</f>
        <v>1600</v>
      </c>
      <c r="S151" s="194">
        <v>0</v>
      </c>
      <c r="T151" s="194">
        <f>S151*H151</f>
        <v>0</v>
      </c>
      <c r="U151" s="194">
        <v>0</v>
      </c>
      <c r="V151" s="194">
        <f>U151*H151</f>
        <v>0</v>
      </c>
      <c r="W151" s="194">
        <v>0</v>
      </c>
      <c r="X151" s="194">
        <f>W151*H151</f>
        <v>0</v>
      </c>
      <c r="Y151" s="195" t="s">
        <v>1</v>
      </c>
      <c r="Z151" s="30"/>
      <c r="AA151" s="30"/>
      <c r="AB151" s="30"/>
      <c r="AC151" s="30"/>
      <c r="AD151" s="30"/>
      <c r="AE151" s="30"/>
      <c r="AR151" s="196" t="s">
        <v>129</v>
      </c>
      <c r="AT151" s="196" t="s">
        <v>125</v>
      </c>
      <c r="AU151" s="196" t="s">
        <v>79</v>
      </c>
      <c r="AY151" s="11" t="s">
        <v>130</v>
      </c>
      <c r="BE151" s="197">
        <f>IF(O151="základní",K151,0)</f>
        <v>1600</v>
      </c>
      <c r="BF151" s="197">
        <f>IF(O151="snížená",K151,0)</f>
        <v>0</v>
      </c>
      <c r="BG151" s="197">
        <f>IF(O151="zákl. přenesená",K151,0)</f>
        <v>0</v>
      </c>
      <c r="BH151" s="197">
        <f>IF(O151="sníž. přenesená",K151,0)</f>
        <v>0</v>
      </c>
      <c r="BI151" s="197">
        <f>IF(O151="nulová",K151,0)</f>
        <v>0</v>
      </c>
      <c r="BJ151" s="11" t="s">
        <v>87</v>
      </c>
      <c r="BK151" s="197">
        <f>ROUND(P151*H151,2)</f>
        <v>1600</v>
      </c>
      <c r="BL151" s="11" t="s">
        <v>129</v>
      </c>
      <c r="BM151" s="196" t="s">
        <v>183</v>
      </c>
    </row>
    <row r="152" s="2" customFormat="1">
      <c r="A152" s="30"/>
      <c r="B152" s="31"/>
      <c r="C152" s="32"/>
      <c r="D152" s="198" t="s">
        <v>131</v>
      </c>
      <c r="E152" s="32"/>
      <c r="F152" s="199" t="s">
        <v>182</v>
      </c>
      <c r="G152" s="32"/>
      <c r="H152" s="32"/>
      <c r="I152" s="32"/>
      <c r="J152" s="32"/>
      <c r="K152" s="32"/>
      <c r="L152" s="32"/>
      <c r="M152" s="33"/>
      <c r="N152" s="200"/>
      <c r="O152" s="201"/>
      <c r="P152" s="82"/>
      <c r="Q152" s="82"/>
      <c r="R152" s="82"/>
      <c r="S152" s="82"/>
      <c r="T152" s="82"/>
      <c r="U152" s="82"/>
      <c r="V152" s="82"/>
      <c r="W152" s="82"/>
      <c r="X152" s="82"/>
      <c r="Y152" s="83"/>
      <c r="Z152" s="30"/>
      <c r="AA152" s="30"/>
      <c r="AB152" s="30"/>
      <c r="AC152" s="30"/>
      <c r="AD152" s="30"/>
      <c r="AE152" s="30"/>
      <c r="AT152" s="11" t="s">
        <v>131</v>
      </c>
      <c r="AU152" s="11" t="s">
        <v>79</v>
      </c>
    </row>
    <row r="153" s="2" customFormat="1" ht="24.15" customHeight="1">
      <c r="A153" s="30"/>
      <c r="B153" s="31"/>
      <c r="C153" s="185" t="s">
        <v>157</v>
      </c>
      <c r="D153" s="185" t="s">
        <v>125</v>
      </c>
      <c r="E153" s="186" t="s">
        <v>184</v>
      </c>
      <c r="F153" s="187" t="s">
        <v>185</v>
      </c>
      <c r="G153" s="188" t="s">
        <v>186</v>
      </c>
      <c r="H153" s="189">
        <v>1020</v>
      </c>
      <c r="I153" s="190">
        <v>0</v>
      </c>
      <c r="J153" s="190">
        <v>14.6</v>
      </c>
      <c r="K153" s="190">
        <f>ROUND(P153*H153,2)</f>
        <v>14892</v>
      </c>
      <c r="L153" s="187" t="s">
        <v>1</v>
      </c>
      <c r="M153" s="33"/>
      <c r="N153" s="191" t="s">
        <v>1</v>
      </c>
      <c r="O153" s="192" t="s">
        <v>42</v>
      </c>
      <c r="P153" s="193">
        <f>I153+J153</f>
        <v>14.6</v>
      </c>
      <c r="Q153" s="193">
        <f>ROUND(I153*H153,2)</f>
        <v>0</v>
      </c>
      <c r="R153" s="193">
        <f>ROUND(J153*H153,2)</f>
        <v>14892</v>
      </c>
      <c r="S153" s="194">
        <v>0</v>
      </c>
      <c r="T153" s="194">
        <f>S153*H153</f>
        <v>0</v>
      </c>
      <c r="U153" s="194">
        <v>0</v>
      </c>
      <c r="V153" s="194">
        <f>U153*H153</f>
        <v>0</v>
      </c>
      <c r="W153" s="194">
        <v>0</v>
      </c>
      <c r="X153" s="194">
        <f>W153*H153</f>
        <v>0</v>
      </c>
      <c r="Y153" s="195" t="s">
        <v>1</v>
      </c>
      <c r="Z153" s="30"/>
      <c r="AA153" s="30"/>
      <c r="AB153" s="30"/>
      <c r="AC153" s="30"/>
      <c r="AD153" s="30"/>
      <c r="AE153" s="30"/>
      <c r="AR153" s="196" t="s">
        <v>129</v>
      </c>
      <c r="AT153" s="196" t="s">
        <v>125</v>
      </c>
      <c r="AU153" s="196" t="s">
        <v>79</v>
      </c>
      <c r="AY153" s="11" t="s">
        <v>130</v>
      </c>
      <c r="BE153" s="197">
        <f>IF(O153="základní",K153,0)</f>
        <v>14892</v>
      </c>
      <c r="BF153" s="197">
        <f>IF(O153="snížená",K153,0)</f>
        <v>0</v>
      </c>
      <c r="BG153" s="197">
        <f>IF(O153="zákl. přenesená",K153,0)</f>
        <v>0</v>
      </c>
      <c r="BH153" s="197">
        <f>IF(O153="sníž. přenesená",K153,0)</f>
        <v>0</v>
      </c>
      <c r="BI153" s="197">
        <f>IF(O153="nulová",K153,0)</f>
        <v>0</v>
      </c>
      <c r="BJ153" s="11" t="s">
        <v>87</v>
      </c>
      <c r="BK153" s="197">
        <f>ROUND(P153*H153,2)</f>
        <v>14892</v>
      </c>
      <c r="BL153" s="11" t="s">
        <v>129</v>
      </c>
      <c r="BM153" s="196" t="s">
        <v>187</v>
      </c>
    </row>
    <row r="154" s="2" customFormat="1">
      <c r="A154" s="30"/>
      <c r="B154" s="31"/>
      <c r="C154" s="32"/>
      <c r="D154" s="198" t="s">
        <v>131</v>
      </c>
      <c r="E154" s="32"/>
      <c r="F154" s="199" t="s">
        <v>185</v>
      </c>
      <c r="G154" s="32"/>
      <c r="H154" s="32"/>
      <c r="I154" s="32"/>
      <c r="J154" s="32"/>
      <c r="K154" s="32"/>
      <c r="L154" s="32"/>
      <c r="M154" s="33"/>
      <c r="N154" s="200"/>
      <c r="O154" s="201"/>
      <c r="P154" s="82"/>
      <c r="Q154" s="82"/>
      <c r="R154" s="82"/>
      <c r="S154" s="82"/>
      <c r="T154" s="82"/>
      <c r="U154" s="82"/>
      <c r="V154" s="82"/>
      <c r="W154" s="82"/>
      <c r="X154" s="82"/>
      <c r="Y154" s="83"/>
      <c r="Z154" s="30"/>
      <c r="AA154" s="30"/>
      <c r="AB154" s="30"/>
      <c r="AC154" s="30"/>
      <c r="AD154" s="30"/>
      <c r="AE154" s="30"/>
      <c r="AT154" s="11" t="s">
        <v>131</v>
      </c>
      <c r="AU154" s="11" t="s">
        <v>79</v>
      </c>
    </row>
    <row r="155" s="2" customFormat="1" ht="24.15" customHeight="1">
      <c r="A155" s="30"/>
      <c r="B155" s="31"/>
      <c r="C155" s="202" t="s">
        <v>188</v>
      </c>
      <c r="D155" s="202" t="s">
        <v>132</v>
      </c>
      <c r="E155" s="203" t="s">
        <v>189</v>
      </c>
      <c r="F155" s="204" t="s">
        <v>190</v>
      </c>
      <c r="G155" s="205" t="s">
        <v>186</v>
      </c>
      <c r="H155" s="206">
        <v>660</v>
      </c>
      <c r="I155" s="207">
        <v>3.8500000000000001</v>
      </c>
      <c r="J155" s="208"/>
      <c r="K155" s="207">
        <f>ROUND(P155*H155,2)</f>
        <v>2541</v>
      </c>
      <c r="L155" s="204" t="s">
        <v>1</v>
      </c>
      <c r="M155" s="209"/>
      <c r="N155" s="210" t="s">
        <v>1</v>
      </c>
      <c r="O155" s="192" t="s">
        <v>42</v>
      </c>
      <c r="P155" s="193">
        <f>I155+J155</f>
        <v>3.8500000000000001</v>
      </c>
      <c r="Q155" s="193">
        <f>ROUND(I155*H155,2)</f>
        <v>2541</v>
      </c>
      <c r="R155" s="193">
        <f>ROUND(J155*H155,2)</f>
        <v>0</v>
      </c>
      <c r="S155" s="194">
        <v>0</v>
      </c>
      <c r="T155" s="194">
        <f>S155*H155</f>
        <v>0</v>
      </c>
      <c r="U155" s="194">
        <v>0</v>
      </c>
      <c r="V155" s="194">
        <f>U155*H155</f>
        <v>0</v>
      </c>
      <c r="W155" s="194">
        <v>0</v>
      </c>
      <c r="X155" s="194">
        <f>W155*H155</f>
        <v>0</v>
      </c>
      <c r="Y155" s="195" t="s">
        <v>1</v>
      </c>
      <c r="Z155" s="30"/>
      <c r="AA155" s="30"/>
      <c r="AB155" s="30"/>
      <c r="AC155" s="30"/>
      <c r="AD155" s="30"/>
      <c r="AE155" s="30"/>
      <c r="AR155" s="196" t="s">
        <v>135</v>
      </c>
      <c r="AT155" s="196" t="s">
        <v>132</v>
      </c>
      <c r="AU155" s="196" t="s">
        <v>79</v>
      </c>
      <c r="AY155" s="11" t="s">
        <v>130</v>
      </c>
      <c r="BE155" s="197">
        <f>IF(O155="základní",K155,0)</f>
        <v>2541</v>
      </c>
      <c r="BF155" s="197">
        <f>IF(O155="snížená",K155,0)</f>
        <v>0</v>
      </c>
      <c r="BG155" s="197">
        <f>IF(O155="zákl. přenesená",K155,0)</f>
        <v>0</v>
      </c>
      <c r="BH155" s="197">
        <f>IF(O155="sníž. přenesená",K155,0)</f>
        <v>0</v>
      </c>
      <c r="BI155" s="197">
        <f>IF(O155="nulová",K155,0)</f>
        <v>0</v>
      </c>
      <c r="BJ155" s="11" t="s">
        <v>87</v>
      </c>
      <c r="BK155" s="197">
        <f>ROUND(P155*H155,2)</f>
        <v>2541</v>
      </c>
      <c r="BL155" s="11" t="s">
        <v>129</v>
      </c>
      <c r="BM155" s="196" t="s">
        <v>191</v>
      </c>
    </row>
    <row r="156" s="2" customFormat="1">
      <c r="A156" s="30"/>
      <c r="B156" s="31"/>
      <c r="C156" s="32"/>
      <c r="D156" s="198" t="s">
        <v>131</v>
      </c>
      <c r="E156" s="32"/>
      <c r="F156" s="199" t="s">
        <v>190</v>
      </c>
      <c r="G156" s="32"/>
      <c r="H156" s="32"/>
      <c r="I156" s="32"/>
      <c r="J156" s="32"/>
      <c r="K156" s="32"/>
      <c r="L156" s="32"/>
      <c r="M156" s="33"/>
      <c r="N156" s="200"/>
      <c r="O156" s="201"/>
      <c r="P156" s="82"/>
      <c r="Q156" s="82"/>
      <c r="R156" s="82"/>
      <c r="S156" s="82"/>
      <c r="T156" s="82"/>
      <c r="U156" s="82"/>
      <c r="V156" s="82"/>
      <c r="W156" s="82"/>
      <c r="X156" s="82"/>
      <c r="Y156" s="83"/>
      <c r="Z156" s="30"/>
      <c r="AA156" s="30"/>
      <c r="AB156" s="30"/>
      <c r="AC156" s="30"/>
      <c r="AD156" s="30"/>
      <c r="AE156" s="30"/>
      <c r="AT156" s="11" t="s">
        <v>131</v>
      </c>
      <c r="AU156" s="11" t="s">
        <v>79</v>
      </c>
    </row>
    <row r="157" s="2" customFormat="1" ht="24.15" customHeight="1">
      <c r="A157" s="30"/>
      <c r="B157" s="31"/>
      <c r="C157" s="185" t="s">
        <v>161</v>
      </c>
      <c r="D157" s="185" t="s">
        <v>125</v>
      </c>
      <c r="E157" s="186" t="s">
        <v>192</v>
      </c>
      <c r="F157" s="187" t="s">
        <v>193</v>
      </c>
      <c r="G157" s="188" t="s">
        <v>186</v>
      </c>
      <c r="H157" s="189">
        <v>390</v>
      </c>
      <c r="I157" s="190">
        <v>0</v>
      </c>
      <c r="J157" s="190">
        <v>28.800000000000001</v>
      </c>
      <c r="K157" s="190">
        <f>ROUND(P157*H157,2)</f>
        <v>11232</v>
      </c>
      <c r="L157" s="187" t="s">
        <v>1</v>
      </c>
      <c r="M157" s="33"/>
      <c r="N157" s="191" t="s">
        <v>1</v>
      </c>
      <c r="O157" s="192" t="s">
        <v>42</v>
      </c>
      <c r="P157" s="193">
        <f>I157+J157</f>
        <v>28.800000000000001</v>
      </c>
      <c r="Q157" s="193">
        <f>ROUND(I157*H157,2)</f>
        <v>0</v>
      </c>
      <c r="R157" s="193">
        <f>ROUND(J157*H157,2)</f>
        <v>11232</v>
      </c>
      <c r="S157" s="194">
        <v>0</v>
      </c>
      <c r="T157" s="194">
        <f>S157*H157</f>
        <v>0</v>
      </c>
      <c r="U157" s="194">
        <v>0</v>
      </c>
      <c r="V157" s="194">
        <f>U157*H157</f>
        <v>0</v>
      </c>
      <c r="W157" s="194">
        <v>0</v>
      </c>
      <c r="X157" s="194">
        <f>W157*H157</f>
        <v>0</v>
      </c>
      <c r="Y157" s="195" t="s">
        <v>1</v>
      </c>
      <c r="Z157" s="30"/>
      <c r="AA157" s="30"/>
      <c r="AB157" s="30"/>
      <c r="AC157" s="30"/>
      <c r="AD157" s="30"/>
      <c r="AE157" s="30"/>
      <c r="AR157" s="196" t="s">
        <v>129</v>
      </c>
      <c r="AT157" s="196" t="s">
        <v>125</v>
      </c>
      <c r="AU157" s="196" t="s">
        <v>79</v>
      </c>
      <c r="AY157" s="11" t="s">
        <v>130</v>
      </c>
      <c r="BE157" s="197">
        <f>IF(O157="základní",K157,0)</f>
        <v>11232</v>
      </c>
      <c r="BF157" s="197">
        <f>IF(O157="snížená",K157,0)</f>
        <v>0</v>
      </c>
      <c r="BG157" s="197">
        <f>IF(O157="zákl. přenesená",K157,0)</f>
        <v>0</v>
      </c>
      <c r="BH157" s="197">
        <f>IF(O157="sníž. přenesená",K157,0)</f>
        <v>0</v>
      </c>
      <c r="BI157" s="197">
        <f>IF(O157="nulová",K157,0)</f>
        <v>0</v>
      </c>
      <c r="BJ157" s="11" t="s">
        <v>87</v>
      </c>
      <c r="BK157" s="197">
        <f>ROUND(P157*H157,2)</f>
        <v>11232</v>
      </c>
      <c r="BL157" s="11" t="s">
        <v>129</v>
      </c>
      <c r="BM157" s="196" t="s">
        <v>194</v>
      </c>
    </row>
    <row r="158" s="2" customFormat="1">
      <c r="A158" s="30"/>
      <c r="B158" s="31"/>
      <c r="C158" s="32"/>
      <c r="D158" s="198" t="s">
        <v>131</v>
      </c>
      <c r="E158" s="32"/>
      <c r="F158" s="199" t="s">
        <v>193</v>
      </c>
      <c r="G158" s="32"/>
      <c r="H158" s="32"/>
      <c r="I158" s="32"/>
      <c r="J158" s="32"/>
      <c r="K158" s="32"/>
      <c r="L158" s="32"/>
      <c r="M158" s="33"/>
      <c r="N158" s="200"/>
      <c r="O158" s="201"/>
      <c r="P158" s="82"/>
      <c r="Q158" s="82"/>
      <c r="R158" s="82"/>
      <c r="S158" s="82"/>
      <c r="T158" s="82"/>
      <c r="U158" s="82"/>
      <c r="V158" s="82"/>
      <c r="W158" s="82"/>
      <c r="X158" s="82"/>
      <c r="Y158" s="83"/>
      <c r="Z158" s="30"/>
      <c r="AA158" s="30"/>
      <c r="AB158" s="30"/>
      <c r="AC158" s="30"/>
      <c r="AD158" s="30"/>
      <c r="AE158" s="30"/>
      <c r="AT158" s="11" t="s">
        <v>131</v>
      </c>
      <c r="AU158" s="11" t="s">
        <v>79</v>
      </c>
    </row>
    <row r="159" s="2" customFormat="1" ht="24.15" customHeight="1">
      <c r="A159" s="30"/>
      <c r="B159" s="31"/>
      <c r="C159" s="202" t="s">
        <v>195</v>
      </c>
      <c r="D159" s="202" t="s">
        <v>132</v>
      </c>
      <c r="E159" s="203" t="s">
        <v>196</v>
      </c>
      <c r="F159" s="204" t="s">
        <v>197</v>
      </c>
      <c r="G159" s="205" t="s">
        <v>128</v>
      </c>
      <c r="H159" s="206">
        <v>2</v>
      </c>
      <c r="I159" s="207">
        <v>33700</v>
      </c>
      <c r="J159" s="208"/>
      <c r="K159" s="207">
        <f>ROUND(P159*H159,2)</f>
        <v>67400</v>
      </c>
      <c r="L159" s="204" t="s">
        <v>1</v>
      </c>
      <c r="M159" s="209"/>
      <c r="N159" s="210" t="s">
        <v>1</v>
      </c>
      <c r="O159" s="192" t="s">
        <v>42</v>
      </c>
      <c r="P159" s="193">
        <f>I159+J159</f>
        <v>33700</v>
      </c>
      <c r="Q159" s="193">
        <f>ROUND(I159*H159,2)</f>
        <v>67400</v>
      </c>
      <c r="R159" s="193">
        <f>ROUND(J159*H159,2)</f>
        <v>0</v>
      </c>
      <c r="S159" s="194">
        <v>0</v>
      </c>
      <c r="T159" s="194">
        <f>S159*H159</f>
        <v>0</v>
      </c>
      <c r="U159" s="194">
        <v>0</v>
      </c>
      <c r="V159" s="194">
        <f>U159*H159</f>
        <v>0</v>
      </c>
      <c r="W159" s="194">
        <v>0</v>
      </c>
      <c r="X159" s="194">
        <f>W159*H159</f>
        <v>0</v>
      </c>
      <c r="Y159" s="195" t="s">
        <v>1</v>
      </c>
      <c r="Z159" s="30"/>
      <c r="AA159" s="30"/>
      <c r="AB159" s="30"/>
      <c r="AC159" s="30"/>
      <c r="AD159" s="30"/>
      <c r="AE159" s="30"/>
      <c r="AR159" s="196" t="s">
        <v>135</v>
      </c>
      <c r="AT159" s="196" t="s">
        <v>132</v>
      </c>
      <c r="AU159" s="196" t="s">
        <v>79</v>
      </c>
      <c r="AY159" s="11" t="s">
        <v>130</v>
      </c>
      <c r="BE159" s="197">
        <f>IF(O159="základní",K159,0)</f>
        <v>67400</v>
      </c>
      <c r="BF159" s="197">
        <f>IF(O159="snížená",K159,0)</f>
        <v>0</v>
      </c>
      <c r="BG159" s="197">
        <f>IF(O159="zákl. přenesená",K159,0)</f>
        <v>0</v>
      </c>
      <c r="BH159" s="197">
        <f>IF(O159="sníž. přenesená",K159,0)</f>
        <v>0</v>
      </c>
      <c r="BI159" s="197">
        <f>IF(O159="nulová",K159,0)</f>
        <v>0</v>
      </c>
      <c r="BJ159" s="11" t="s">
        <v>87</v>
      </c>
      <c r="BK159" s="197">
        <f>ROUND(P159*H159,2)</f>
        <v>67400</v>
      </c>
      <c r="BL159" s="11" t="s">
        <v>129</v>
      </c>
      <c r="BM159" s="196" t="s">
        <v>198</v>
      </c>
    </row>
    <row r="160" s="2" customFormat="1">
      <c r="A160" s="30"/>
      <c r="B160" s="31"/>
      <c r="C160" s="32"/>
      <c r="D160" s="198" t="s">
        <v>131</v>
      </c>
      <c r="E160" s="32"/>
      <c r="F160" s="199" t="s">
        <v>197</v>
      </c>
      <c r="G160" s="32"/>
      <c r="H160" s="32"/>
      <c r="I160" s="32"/>
      <c r="J160" s="32"/>
      <c r="K160" s="32"/>
      <c r="L160" s="32"/>
      <c r="M160" s="33"/>
      <c r="N160" s="200"/>
      <c r="O160" s="201"/>
      <c r="P160" s="82"/>
      <c r="Q160" s="82"/>
      <c r="R160" s="82"/>
      <c r="S160" s="82"/>
      <c r="T160" s="82"/>
      <c r="U160" s="82"/>
      <c r="V160" s="82"/>
      <c r="W160" s="82"/>
      <c r="X160" s="82"/>
      <c r="Y160" s="83"/>
      <c r="Z160" s="30"/>
      <c r="AA160" s="30"/>
      <c r="AB160" s="30"/>
      <c r="AC160" s="30"/>
      <c r="AD160" s="30"/>
      <c r="AE160" s="30"/>
      <c r="AT160" s="11" t="s">
        <v>131</v>
      </c>
      <c r="AU160" s="11" t="s">
        <v>79</v>
      </c>
    </row>
    <row r="161" s="2" customFormat="1" ht="24.15" customHeight="1">
      <c r="A161" s="30"/>
      <c r="B161" s="31"/>
      <c r="C161" s="202" t="s">
        <v>164</v>
      </c>
      <c r="D161" s="202" t="s">
        <v>132</v>
      </c>
      <c r="E161" s="203" t="s">
        <v>199</v>
      </c>
      <c r="F161" s="204" t="s">
        <v>200</v>
      </c>
      <c r="G161" s="205" t="s">
        <v>128</v>
      </c>
      <c r="H161" s="206">
        <v>1</v>
      </c>
      <c r="I161" s="207">
        <v>43400</v>
      </c>
      <c r="J161" s="208"/>
      <c r="K161" s="207">
        <f>ROUND(P161*H161,2)</f>
        <v>43400</v>
      </c>
      <c r="L161" s="204" t="s">
        <v>1</v>
      </c>
      <c r="M161" s="209"/>
      <c r="N161" s="210" t="s">
        <v>1</v>
      </c>
      <c r="O161" s="192" t="s">
        <v>42</v>
      </c>
      <c r="P161" s="193">
        <f>I161+J161</f>
        <v>43400</v>
      </c>
      <c r="Q161" s="193">
        <f>ROUND(I161*H161,2)</f>
        <v>43400</v>
      </c>
      <c r="R161" s="193">
        <f>ROUND(J161*H161,2)</f>
        <v>0</v>
      </c>
      <c r="S161" s="194">
        <v>0</v>
      </c>
      <c r="T161" s="194">
        <f>S161*H161</f>
        <v>0</v>
      </c>
      <c r="U161" s="194">
        <v>0</v>
      </c>
      <c r="V161" s="194">
        <f>U161*H161</f>
        <v>0</v>
      </c>
      <c r="W161" s="194">
        <v>0</v>
      </c>
      <c r="X161" s="194">
        <f>W161*H161</f>
        <v>0</v>
      </c>
      <c r="Y161" s="195" t="s">
        <v>1</v>
      </c>
      <c r="Z161" s="30"/>
      <c r="AA161" s="30"/>
      <c r="AB161" s="30"/>
      <c r="AC161" s="30"/>
      <c r="AD161" s="30"/>
      <c r="AE161" s="30"/>
      <c r="AR161" s="196" t="s">
        <v>135</v>
      </c>
      <c r="AT161" s="196" t="s">
        <v>132</v>
      </c>
      <c r="AU161" s="196" t="s">
        <v>79</v>
      </c>
      <c r="AY161" s="11" t="s">
        <v>130</v>
      </c>
      <c r="BE161" s="197">
        <f>IF(O161="základní",K161,0)</f>
        <v>43400</v>
      </c>
      <c r="BF161" s="197">
        <f>IF(O161="snížená",K161,0)</f>
        <v>0</v>
      </c>
      <c r="BG161" s="197">
        <f>IF(O161="zákl. přenesená",K161,0)</f>
        <v>0</v>
      </c>
      <c r="BH161" s="197">
        <f>IF(O161="sníž. přenesená",K161,0)</f>
        <v>0</v>
      </c>
      <c r="BI161" s="197">
        <f>IF(O161="nulová",K161,0)</f>
        <v>0</v>
      </c>
      <c r="BJ161" s="11" t="s">
        <v>87</v>
      </c>
      <c r="BK161" s="197">
        <f>ROUND(P161*H161,2)</f>
        <v>43400</v>
      </c>
      <c r="BL161" s="11" t="s">
        <v>129</v>
      </c>
      <c r="BM161" s="196" t="s">
        <v>201</v>
      </c>
    </row>
    <row r="162" s="2" customFormat="1">
      <c r="A162" s="30"/>
      <c r="B162" s="31"/>
      <c r="C162" s="32"/>
      <c r="D162" s="198" t="s">
        <v>131</v>
      </c>
      <c r="E162" s="32"/>
      <c r="F162" s="199" t="s">
        <v>200</v>
      </c>
      <c r="G162" s="32"/>
      <c r="H162" s="32"/>
      <c r="I162" s="32"/>
      <c r="J162" s="32"/>
      <c r="K162" s="32"/>
      <c r="L162" s="32"/>
      <c r="M162" s="33"/>
      <c r="N162" s="200"/>
      <c r="O162" s="201"/>
      <c r="P162" s="82"/>
      <c r="Q162" s="82"/>
      <c r="R162" s="82"/>
      <c r="S162" s="82"/>
      <c r="T162" s="82"/>
      <c r="U162" s="82"/>
      <c r="V162" s="82"/>
      <c r="W162" s="82"/>
      <c r="X162" s="82"/>
      <c r="Y162" s="83"/>
      <c r="Z162" s="30"/>
      <c r="AA162" s="30"/>
      <c r="AB162" s="30"/>
      <c r="AC162" s="30"/>
      <c r="AD162" s="30"/>
      <c r="AE162" s="30"/>
      <c r="AT162" s="11" t="s">
        <v>131</v>
      </c>
      <c r="AU162" s="11" t="s">
        <v>79</v>
      </c>
    </row>
    <row r="163" s="2" customFormat="1" ht="24.15" customHeight="1">
      <c r="A163" s="30"/>
      <c r="B163" s="31"/>
      <c r="C163" s="202" t="s">
        <v>8</v>
      </c>
      <c r="D163" s="202" t="s">
        <v>132</v>
      </c>
      <c r="E163" s="203" t="s">
        <v>202</v>
      </c>
      <c r="F163" s="204" t="s">
        <v>203</v>
      </c>
      <c r="G163" s="205" t="s">
        <v>128</v>
      </c>
      <c r="H163" s="206">
        <v>1</v>
      </c>
      <c r="I163" s="207">
        <v>30600</v>
      </c>
      <c r="J163" s="208"/>
      <c r="K163" s="207">
        <f>ROUND(P163*H163,2)</f>
        <v>30600</v>
      </c>
      <c r="L163" s="204" t="s">
        <v>1</v>
      </c>
      <c r="M163" s="209"/>
      <c r="N163" s="210" t="s">
        <v>1</v>
      </c>
      <c r="O163" s="192" t="s">
        <v>42</v>
      </c>
      <c r="P163" s="193">
        <f>I163+J163</f>
        <v>30600</v>
      </c>
      <c r="Q163" s="193">
        <f>ROUND(I163*H163,2)</f>
        <v>30600</v>
      </c>
      <c r="R163" s="193">
        <f>ROUND(J163*H163,2)</f>
        <v>0</v>
      </c>
      <c r="S163" s="194">
        <v>0</v>
      </c>
      <c r="T163" s="194">
        <f>S163*H163</f>
        <v>0</v>
      </c>
      <c r="U163" s="194">
        <v>0</v>
      </c>
      <c r="V163" s="194">
        <f>U163*H163</f>
        <v>0</v>
      </c>
      <c r="W163" s="194">
        <v>0</v>
      </c>
      <c r="X163" s="194">
        <f>W163*H163</f>
        <v>0</v>
      </c>
      <c r="Y163" s="195" t="s">
        <v>1</v>
      </c>
      <c r="Z163" s="30"/>
      <c r="AA163" s="30"/>
      <c r="AB163" s="30"/>
      <c r="AC163" s="30"/>
      <c r="AD163" s="30"/>
      <c r="AE163" s="30"/>
      <c r="AR163" s="196" t="s">
        <v>135</v>
      </c>
      <c r="AT163" s="196" t="s">
        <v>132</v>
      </c>
      <c r="AU163" s="196" t="s">
        <v>79</v>
      </c>
      <c r="AY163" s="11" t="s">
        <v>130</v>
      </c>
      <c r="BE163" s="197">
        <f>IF(O163="základní",K163,0)</f>
        <v>30600</v>
      </c>
      <c r="BF163" s="197">
        <f>IF(O163="snížená",K163,0)</f>
        <v>0</v>
      </c>
      <c r="BG163" s="197">
        <f>IF(O163="zákl. přenesená",K163,0)</f>
        <v>0</v>
      </c>
      <c r="BH163" s="197">
        <f>IF(O163="sníž. přenesená",K163,0)</f>
        <v>0</v>
      </c>
      <c r="BI163" s="197">
        <f>IF(O163="nulová",K163,0)</f>
        <v>0</v>
      </c>
      <c r="BJ163" s="11" t="s">
        <v>87</v>
      </c>
      <c r="BK163" s="197">
        <f>ROUND(P163*H163,2)</f>
        <v>30600</v>
      </c>
      <c r="BL163" s="11" t="s">
        <v>129</v>
      </c>
      <c r="BM163" s="196" t="s">
        <v>204</v>
      </c>
    </row>
    <row r="164" s="2" customFormat="1">
      <c r="A164" s="30"/>
      <c r="B164" s="31"/>
      <c r="C164" s="32"/>
      <c r="D164" s="198" t="s">
        <v>131</v>
      </c>
      <c r="E164" s="32"/>
      <c r="F164" s="199" t="s">
        <v>203</v>
      </c>
      <c r="G164" s="32"/>
      <c r="H164" s="32"/>
      <c r="I164" s="32"/>
      <c r="J164" s="32"/>
      <c r="K164" s="32"/>
      <c r="L164" s="32"/>
      <c r="M164" s="33"/>
      <c r="N164" s="200"/>
      <c r="O164" s="201"/>
      <c r="P164" s="82"/>
      <c r="Q164" s="82"/>
      <c r="R164" s="82"/>
      <c r="S164" s="82"/>
      <c r="T164" s="82"/>
      <c r="U164" s="82"/>
      <c r="V164" s="82"/>
      <c r="W164" s="82"/>
      <c r="X164" s="82"/>
      <c r="Y164" s="83"/>
      <c r="Z164" s="30"/>
      <c r="AA164" s="30"/>
      <c r="AB164" s="30"/>
      <c r="AC164" s="30"/>
      <c r="AD164" s="30"/>
      <c r="AE164" s="30"/>
      <c r="AT164" s="11" t="s">
        <v>131</v>
      </c>
      <c r="AU164" s="11" t="s">
        <v>79</v>
      </c>
    </row>
    <row r="165" s="2" customFormat="1" ht="37.8" customHeight="1">
      <c r="A165" s="30"/>
      <c r="B165" s="31"/>
      <c r="C165" s="202" t="s">
        <v>168</v>
      </c>
      <c r="D165" s="202" t="s">
        <v>132</v>
      </c>
      <c r="E165" s="203" t="s">
        <v>205</v>
      </c>
      <c r="F165" s="204" t="s">
        <v>206</v>
      </c>
      <c r="G165" s="205" t="s">
        <v>128</v>
      </c>
      <c r="H165" s="206">
        <v>1</v>
      </c>
      <c r="I165" s="207">
        <v>57300</v>
      </c>
      <c r="J165" s="208"/>
      <c r="K165" s="207">
        <f>ROUND(P165*H165,2)</f>
        <v>57300</v>
      </c>
      <c r="L165" s="204" t="s">
        <v>1</v>
      </c>
      <c r="M165" s="209"/>
      <c r="N165" s="210" t="s">
        <v>1</v>
      </c>
      <c r="O165" s="192" t="s">
        <v>42</v>
      </c>
      <c r="P165" s="193">
        <f>I165+J165</f>
        <v>57300</v>
      </c>
      <c r="Q165" s="193">
        <f>ROUND(I165*H165,2)</f>
        <v>57300</v>
      </c>
      <c r="R165" s="193">
        <f>ROUND(J165*H165,2)</f>
        <v>0</v>
      </c>
      <c r="S165" s="194">
        <v>0</v>
      </c>
      <c r="T165" s="194">
        <f>S165*H165</f>
        <v>0</v>
      </c>
      <c r="U165" s="194">
        <v>0</v>
      </c>
      <c r="V165" s="194">
        <f>U165*H165</f>
        <v>0</v>
      </c>
      <c r="W165" s="194">
        <v>0</v>
      </c>
      <c r="X165" s="194">
        <f>W165*H165</f>
        <v>0</v>
      </c>
      <c r="Y165" s="195" t="s">
        <v>1</v>
      </c>
      <c r="Z165" s="30"/>
      <c r="AA165" s="30"/>
      <c r="AB165" s="30"/>
      <c r="AC165" s="30"/>
      <c r="AD165" s="30"/>
      <c r="AE165" s="30"/>
      <c r="AR165" s="196" t="s">
        <v>135</v>
      </c>
      <c r="AT165" s="196" t="s">
        <v>132</v>
      </c>
      <c r="AU165" s="196" t="s">
        <v>79</v>
      </c>
      <c r="AY165" s="11" t="s">
        <v>130</v>
      </c>
      <c r="BE165" s="197">
        <f>IF(O165="základní",K165,0)</f>
        <v>57300</v>
      </c>
      <c r="BF165" s="197">
        <f>IF(O165="snížená",K165,0)</f>
        <v>0</v>
      </c>
      <c r="BG165" s="197">
        <f>IF(O165="zákl. přenesená",K165,0)</f>
        <v>0</v>
      </c>
      <c r="BH165" s="197">
        <f>IF(O165="sníž. přenesená",K165,0)</f>
        <v>0</v>
      </c>
      <c r="BI165" s="197">
        <f>IF(O165="nulová",K165,0)</f>
        <v>0</v>
      </c>
      <c r="BJ165" s="11" t="s">
        <v>87</v>
      </c>
      <c r="BK165" s="197">
        <f>ROUND(P165*H165,2)</f>
        <v>57300</v>
      </c>
      <c r="BL165" s="11" t="s">
        <v>129</v>
      </c>
      <c r="BM165" s="196" t="s">
        <v>207</v>
      </c>
    </row>
    <row r="166" s="2" customFormat="1">
      <c r="A166" s="30"/>
      <c r="B166" s="31"/>
      <c r="C166" s="32"/>
      <c r="D166" s="198" t="s">
        <v>131</v>
      </c>
      <c r="E166" s="32"/>
      <c r="F166" s="199" t="s">
        <v>206</v>
      </c>
      <c r="G166" s="32"/>
      <c r="H166" s="32"/>
      <c r="I166" s="32"/>
      <c r="J166" s="32"/>
      <c r="K166" s="32"/>
      <c r="L166" s="32"/>
      <c r="M166" s="33"/>
      <c r="N166" s="200"/>
      <c r="O166" s="201"/>
      <c r="P166" s="82"/>
      <c r="Q166" s="82"/>
      <c r="R166" s="82"/>
      <c r="S166" s="82"/>
      <c r="T166" s="82"/>
      <c r="U166" s="82"/>
      <c r="V166" s="82"/>
      <c r="W166" s="82"/>
      <c r="X166" s="82"/>
      <c r="Y166" s="83"/>
      <c r="Z166" s="30"/>
      <c r="AA166" s="30"/>
      <c r="AB166" s="30"/>
      <c r="AC166" s="30"/>
      <c r="AD166" s="30"/>
      <c r="AE166" s="30"/>
      <c r="AT166" s="11" t="s">
        <v>131</v>
      </c>
      <c r="AU166" s="11" t="s">
        <v>79</v>
      </c>
    </row>
    <row r="167" s="2" customFormat="1" ht="24.15" customHeight="1">
      <c r="A167" s="30"/>
      <c r="B167" s="31"/>
      <c r="C167" s="202" t="s">
        <v>208</v>
      </c>
      <c r="D167" s="202" t="s">
        <v>132</v>
      </c>
      <c r="E167" s="203" t="s">
        <v>209</v>
      </c>
      <c r="F167" s="204" t="s">
        <v>210</v>
      </c>
      <c r="G167" s="205" t="s">
        <v>128</v>
      </c>
      <c r="H167" s="206">
        <v>14</v>
      </c>
      <c r="I167" s="207">
        <v>13833</v>
      </c>
      <c r="J167" s="208"/>
      <c r="K167" s="207">
        <f>ROUND(P167*H167,2)</f>
        <v>193662</v>
      </c>
      <c r="L167" s="204" t="s">
        <v>1</v>
      </c>
      <c r="M167" s="209"/>
      <c r="N167" s="210" t="s">
        <v>1</v>
      </c>
      <c r="O167" s="192" t="s">
        <v>42</v>
      </c>
      <c r="P167" s="193">
        <f>I167+J167</f>
        <v>13833</v>
      </c>
      <c r="Q167" s="193">
        <f>ROUND(I167*H167,2)</f>
        <v>193662</v>
      </c>
      <c r="R167" s="193">
        <f>ROUND(J167*H167,2)</f>
        <v>0</v>
      </c>
      <c r="S167" s="194">
        <v>0</v>
      </c>
      <c r="T167" s="194">
        <f>S167*H167</f>
        <v>0</v>
      </c>
      <c r="U167" s="194">
        <v>0</v>
      </c>
      <c r="V167" s="194">
        <f>U167*H167</f>
        <v>0</v>
      </c>
      <c r="W167" s="194">
        <v>0</v>
      </c>
      <c r="X167" s="194">
        <f>W167*H167</f>
        <v>0</v>
      </c>
      <c r="Y167" s="195" t="s">
        <v>1</v>
      </c>
      <c r="Z167" s="30"/>
      <c r="AA167" s="30"/>
      <c r="AB167" s="30"/>
      <c r="AC167" s="30"/>
      <c r="AD167" s="30"/>
      <c r="AE167" s="30"/>
      <c r="AR167" s="196" t="s">
        <v>135</v>
      </c>
      <c r="AT167" s="196" t="s">
        <v>132</v>
      </c>
      <c r="AU167" s="196" t="s">
        <v>79</v>
      </c>
      <c r="AY167" s="11" t="s">
        <v>130</v>
      </c>
      <c r="BE167" s="197">
        <f>IF(O167="základní",K167,0)</f>
        <v>193662</v>
      </c>
      <c r="BF167" s="197">
        <f>IF(O167="snížená",K167,0)</f>
        <v>0</v>
      </c>
      <c r="BG167" s="197">
        <f>IF(O167="zákl. přenesená",K167,0)</f>
        <v>0</v>
      </c>
      <c r="BH167" s="197">
        <f>IF(O167="sníž. přenesená",K167,0)</f>
        <v>0</v>
      </c>
      <c r="BI167" s="197">
        <f>IF(O167="nulová",K167,0)</f>
        <v>0</v>
      </c>
      <c r="BJ167" s="11" t="s">
        <v>87</v>
      </c>
      <c r="BK167" s="197">
        <f>ROUND(P167*H167,2)</f>
        <v>193662</v>
      </c>
      <c r="BL167" s="11" t="s">
        <v>129</v>
      </c>
      <c r="BM167" s="196" t="s">
        <v>211</v>
      </c>
    </row>
    <row r="168" s="2" customFormat="1">
      <c r="A168" s="30"/>
      <c r="B168" s="31"/>
      <c r="C168" s="32"/>
      <c r="D168" s="198" t="s">
        <v>131</v>
      </c>
      <c r="E168" s="32"/>
      <c r="F168" s="199" t="s">
        <v>210</v>
      </c>
      <c r="G168" s="32"/>
      <c r="H168" s="32"/>
      <c r="I168" s="32"/>
      <c r="J168" s="32"/>
      <c r="K168" s="32"/>
      <c r="L168" s="32"/>
      <c r="M168" s="33"/>
      <c r="N168" s="200"/>
      <c r="O168" s="201"/>
      <c r="P168" s="82"/>
      <c r="Q168" s="82"/>
      <c r="R168" s="82"/>
      <c r="S168" s="82"/>
      <c r="T168" s="82"/>
      <c r="U168" s="82"/>
      <c r="V168" s="82"/>
      <c r="W168" s="82"/>
      <c r="X168" s="82"/>
      <c r="Y168" s="83"/>
      <c r="Z168" s="30"/>
      <c r="AA168" s="30"/>
      <c r="AB168" s="30"/>
      <c r="AC168" s="30"/>
      <c r="AD168" s="30"/>
      <c r="AE168" s="30"/>
      <c r="AT168" s="11" t="s">
        <v>131</v>
      </c>
      <c r="AU168" s="11" t="s">
        <v>79</v>
      </c>
    </row>
    <row r="169" s="2" customFormat="1" ht="24.15" customHeight="1">
      <c r="A169" s="30"/>
      <c r="B169" s="31"/>
      <c r="C169" s="202" t="s">
        <v>171</v>
      </c>
      <c r="D169" s="202" t="s">
        <v>132</v>
      </c>
      <c r="E169" s="203" t="s">
        <v>212</v>
      </c>
      <c r="F169" s="204" t="s">
        <v>213</v>
      </c>
      <c r="G169" s="205" t="s">
        <v>128</v>
      </c>
      <c r="H169" s="206">
        <v>4</v>
      </c>
      <c r="I169" s="207">
        <v>13200</v>
      </c>
      <c r="J169" s="208"/>
      <c r="K169" s="207">
        <f>ROUND(P169*H169,2)</f>
        <v>52800</v>
      </c>
      <c r="L169" s="204" t="s">
        <v>1</v>
      </c>
      <c r="M169" s="209"/>
      <c r="N169" s="210" t="s">
        <v>1</v>
      </c>
      <c r="O169" s="192" t="s">
        <v>42</v>
      </c>
      <c r="P169" s="193">
        <f>I169+J169</f>
        <v>13200</v>
      </c>
      <c r="Q169" s="193">
        <f>ROUND(I169*H169,2)</f>
        <v>52800</v>
      </c>
      <c r="R169" s="193">
        <f>ROUND(J169*H169,2)</f>
        <v>0</v>
      </c>
      <c r="S169" s="194">
        <v>0</v>
      </c>
      <c r="T169" s="194">
        <f>S169*H169</f>
        <v>0</v>
      </c>
      <c r="U169" s="194">
        <v>0</v>
      </c>
      <c r="V169" s="194">
        <f>U169*H169</f>
        <v>0</v>
      </c>
      <c r="W169" s="194">
        <v>0</v>
      </c>
      <c r="X169" s="194">
        <f>W169*H169</f>
        <v>0</v>
      </c>
      <c r="Y169" s="195" t="s">
        <v>1</v>
      </c>
      <c r="Z169" s="30"/>
      <c r="AA169" s="30"/>
      <c r="AB169" s="30"/>
      <c r="AC169" s="30"/>
      <c r="AD169" s="30"/>
      <c r="AE169" s="30"/>
      <c r="AR169" s="196" t="s">
        <v>135</v>
      </c>
      <c r="AT169" s="196" t="s">
        <v>132</v>
      </c>
      <c r="AU169" s="196" t="s">
        <v>79</v>
      </c>
      <c r="AY169" s="11" t="s">
        <v>130</v>
      </c>
      <c r="BE169" s="197">
        <f>IF(O169="základní",K169,0)</f>
        <v>52800</v>
      </c>
      <c r="BF169" s="197">
        <f>IF(O169="snížená",K169,0)</f>
        <v>0</v>
      </c>
      <c r="BG169" s="197">
        <f>IF(O169="zákl. přenesená",K169,0)</f>
        <v>0</v>
      </c>
      <c r="BH169" s="197">
        <f>IF(O169="sníž. přenesená",K169,0)</f>
        <v>0</v>
      </c>
      <c r="BI169" s="197">
        <f>IF(O169="nulová",K169,0)</f>
        <v>0</v>
      </c>
      <c r="BJ169" s="11" t="s">
        <v>87</v>
      </c>
      <c r="BK169" s="197">
        <f>ROUND(P169*H169,2)</f>
        <v>52800</v>
      </c>
      <c r="BL169" s="11" t="s">
        <v>129</v>
      </c>
      <c r="BM169" s="196" t="s">
        <v>214</v>
      </c>
    </row>
    <row r="170" s="2" customFormat="1">
      <c r="A170" s="30"/>
      <c r="B170" s="31"/>
      <c r="C170" s="32"/>
      <c r="D170" s="198" t="s">
        <v>131</v>
      </c>
      <c r="E170" s="32"/>
      <c r="F170" s="199" t="s">
        <v>213</v>
      </c>
      <c r="G170" s="32"/>
      <c r="H170" s="32"/>
      <c r="I170" s="32"/>
      <c r="J170" s="32"/>
      <c r="K170" s="32"/>
      <c r="L170" s="32"/>
      <c r="M170" s="33"/>
      <c r="N170" s="200"/>
      <c r="O170" s="201"/>
      <c r="P170" s="82"/>
      <c r="Q170" s="82"/>
      <c r="R170" s="82"/>
      <c r="S170" s="82"/>
      <c r="T170" s="82"/>
      <c r="U170" s="82"/>
      <c r="V170" s="82"/>
      <c r="W170" s="82"/>
      <c r="X170" s="82"/>
      <c r="Y170" s="83"/>
      <c r="Z170" s="30"/>
      <c r="AA170" s="30"/>
      <c r="AB170" s="30"/>
      <c r="AC170" s="30"/>
      <c r="AD170" s="30"/>
      <c r="AE170" s="30"/>
      <c r="AT170" s="11" t="s">
        <v>131</v>
      </c>
      <c r="AU170" s="11" t="s">
        <v>79</v>
      </c>
    </row>
    <row r="171" s="2" customFormat="1" ht="24.15" customHeight="1">
      <c r="A171" s="30"/>
      <c r="B171" s="31"/>
      <c r="C171" s="202" t="s">
        <v>215</v>
      </c>
      <c r="D171" s="202" t="s">
        <v>132</v>
      </c>
      <c r="E171" s="203" t="s">
        <v>216</v>
      </c>
      <c r="F171" s="204" t="s">
        <v>217</v>
      </c>
      <c r="G171" s="205" t="s">
        <v>128</v>
      </c>
      <c r="H171" s="206">
        <v>1</v>
      </c>
      <c r="I171" s="207">
        <v>91449</v>
      </c>
      <c r="J171" s="208"/>
      <c r="K171" s="207">
        <f>ROUND(P171*H171,2)</f>
        <v>91449</v>
      </c>
      <c r="L171" s="204" t="s">
        <v>1</v>
      </c>
      <c r="M171" s="209"/>
      <c r="N171" s="210" t="s">
        <v>1</v>
      </c>
      <c r="O171" s="192" t="s">
        <v>42</v>
      </c>
      <c r="P171" s="193">
        <f>I171+J171</f>
        <v>91449</v>
      </c>
      <c r="Q171" s="193">
        <f>ROUND(I171*H171,2)</f>
        <v>91449</v>
      </c>
      <c r="R171" s="193">
        <f>ROUND(J171*H171,2)</f>
        <v>0</v>
      </c>
      <c r="S171" s="194">
        <v>0</v>
      </c>
      <c r="T171" s="194">
        <f>S171*H171</f>
        <v>0</v>
      </c>
      <c r="U171" s="194">
        <v>0</v>
      </c>
      <c r="V171" s="194">
        <f>U171*H171</f>
        <v>0</v>
      </c>
      <c r="W171" s="194">
        <v>0</v>
      </c>
      <c r="X171" s="194">
        <f>W171*H171</f>
        <v>0</v>
      </c>
      <c r="Y171" s="195" t="s">
        <v>1</v>
      </c>
      <c r="Z171" s="30"/>
      <c r="AA171" s="30"/>
      <c r="AB171" s="30"/>
      <c r="AC171" s="30"/>
      <c r="AD171" s="30"/>
      <c r="AE171" s="30"/>
      <c r="AR171" s="196" t="s">
        <v>135</v>
      </c>
      <c r="AT171" s="196" t="s">
        <v>132</v>
      </c>
      <c r="AU171" s="196" t="s">
        <v>79</v>
      </c>
      <c r="AY171" s="11" t="s">
        <v>130</v>
      </c>
      <c r="BE171" s="197">
        <f>IF(O171="základní",K171,0)</f>
        <v>91449</v>
      </c>
      <c r="BF171" s="197">
        <f>IF(O171="snížená",K171,0)</f>
        <v>0</v>
      </c>
      <c r="BG171" s="197">
        <f>IF(O171="zákl. přenesená",K171,0)</f>
        <v>0</v>
      </c>
      <c r="BH171" s="197">
        <f>IF(O171="sníž. přenesená",K171,0)</f>
        <v>0</v>
      </c>
      <c r="BI171" s="197">
        <f>IF(O171="nulová",K171,0)</f>
        <v>0</v>
      </c>
      <c r="BJ171" s="11" t="s">
        <v>87</v>
      </c>
      <c r="BK171" s="197">
        <f>ROUND(P171*H171,2)</f>
        <v>91449</v>
      </c>
      <c r="BL171" s="11" t="s">
        <v>129</v>
      </c>
      <c r="BM171" s="196" t="s">
        <v>218</v>
      </c>
    </row>
    <row r="172" s="2" customFormat="1">
      <c r="A172" s="30"/>
      <c r="B172" s="31"/>
      <c r="C172" s="32"/>
      <c r="D172" s="198" t="s">
        <v>131</v>
      </c>
      <c r="E172" s="32"/>
      <c r="F172" s="199" t="s">
        <v>217</v>
      </c>
      <c r="G172" s="32"/>
      <c r="H172" s="32"/>
      <c r="I172" s="32"/>
      <c r="J172" s="32"/>
      <c r="K172" s="32"/>
      <c r="L172" s="32"/>
      <c r="M172" s="33"/>
      <c r="N172" s="200"/>
      <c r="O172" s="201"/>
      <c r="P172" s="82"/>
      <c r="Q172" s="82"/>
      <c r="R172" s="82"/>
      <c r="S172" s="82"/>
      <c r="T172" s="82"/>
      <c r="U172" s="82"/>
      <c r="V172" s="82"/>
      <c r="W172" s="82"/>
      <c r="X172" s="82"/>
      <c r="Y172" s="83"/>
      <c r="Z172" s="30"/>
      <c r="AA172" s="30"/>
      <c r="AB172" s="30"/>
      <c r="AC172" s="30"/>
      <c r="AD172" s="30"/>
      <c r="AE172" s="30"/>
      <c r="AT172" s="11" t="s">
        <v>131</v>
      </c>
      <c r="AU172" s="11" t="s">
        <v>79</v>
      </c>
    </row>
    <row r="173" s="2" customFormat="1" ht="14.4" customHeight="1">
      <c r="A173" s="30"/>
      <c r="B173" s="31"/>
      <c r="C173" s="185" t="s">
        <v>175</v>
      </c>
      <c r="D173" s="185" t="s">
        <v>125</v>
      </c>
      <c r="E173" s="186" t="s">
        <v>219</v>
      </c>
      <c r="F173" s="187" t="s">
        <v>220</v>
      </c>
      <c r="G173" s="188" t="s">
        <v>186</v>
      </c>
      <c r="H173" s="189">
        <v>90</v>
      </c>
      <c r="I173" s="190">
        <v>0</v>
      </c>
      <c r="J173" s="190">
        <v>12.9</v>
      </c>
      <c r="K173" s="190">
        <f>ROUND(P173*H173,2)</f>
        <v>1161</v>
      </c>
      <c r="L173" s="187" t="s">
        <v>1</v>
      </c>
      <c r="M173" s="33"/>
      <c r="N173" s="191" t="s">
        <v>1</v>
      </c>
      <c r="O173" s="192" t="s">
        <v>42</v>
      </c>
      <c r="P173" s="193">
        <f>I173+J173</f>
        <v>12.9</v>
      </c>
      <c r="Q173" s="193">
        <f>ROUND(I173*H173,2)</f>
        <v>0</v>
      </c>
      <c r="R173" s="193">
        <f>ROUND(J173*H173,2)</f>
        <v>1161</v>
      </c>
      <c r="S173" s="194">
        <v>0</v>
      </c>
      <c r="T173" s="194">
        <f>S173*H173</f>
        <v>0</v>
      </c>
      <c r="U173" s="194">
        <v>0</v>
      </c>
      <c r="V173" s="194">
        <f>U173*H173</f>
        <v>0</v>
      </c>
      <c r="W173" s="194">
        <v>0</v>
      </c>
      <c r="X173" s="194">
        <f>W173*H173</f>
        <v>0</v>
      </c>
      <c r="Y173" s="195" t="s">
        <v>1</v>
      </c>
      <c r="Z173" s="30"/>
      <c r="AA173" s="30"/>
      <c r="AB173" s="30"/>
      <c r="AC173" s="30"/>
      <c r="AD173" s="30"/>
      <c r="AE173" s="30"/>
      <c r="AR173" s="196" t="s">
        <v>129</v>
      </c>
      <c r="AT173" s="196" t="s">
        <v>125</v>
      </c>
      <c r="AU173" s="196" t="s">
        <v>79</v>
      </c>
      <c r="AY173" s="11" t="s">
        <v>130</v>
      </c>
      <c r="BE173" s="197">
        <f>IF(O173="základní",K173,0)</f>
        <v>1161</v>
      </c>
      <c r="BF173" s="197">
        <f>IF(O173="snížená",K173,0)</f>
        <v>0</v>
      </c>
      <c r="BG173" s="197">
        <f>IF(O173="zákl. přenesená",K173,0)</f>
        <v>0</v>
      </c>
      <c r="BH173" s="197">
        <f>IF(O173="sníž. přenesená",K173,0)</f>
        <v>0</v>
      </c>
      <c r="BI173" s="197">
        <f>IF(O173="nulová",K173,0)</f>
        <v>0</v>
      </c>
      <c r="BJ173" s="11" t="s">
        <v>87</v>
      </c>
      <c r="BK173" s="197">
        <f>ROUND(P173*H173,2)</f>
        <v>1161</v>
      </c>
      <c r="BL173" s="11" t="s">
        <v>129</v>
      </c>
      <c r="BM173" s="196" t="s">
        <v>221</v>
      </c>
    </row>
    <row r="174" s="2" customFormat="1">
      <c r="A174" s="30"/>
      <c r="B174" s="31"/>
      <c r="C174" s="32"/>
      <c r="D174" s="198" t="s">
        <v>131</v>
      </c>
      <c r="E174" s="32"/>
      <c r="F174" s="199" t="s">
        <v>220</v>
      </c>
      <c r="G174" s="32"/>
      <c r="H174" s="32"/>
      <c r="I174" s="32"/>
      <c r="J174" s="32"/>
      <c r="K174" s="32"/>
      <c r="L174" s="32"/>
      <c r="M174" s="33"/>
      <c r="N174" s="200"/>
      <c r="O174" s="201"/>
      <c r="P174" s="82"/>
      <c r="Q174" s="82"/>
      <c r="R174" s="82"/>
      <c r="S174" s="82"/>
      <c r="T174" s="82"/>
      <c r="U174" s="82"/>
      <c r="V174" s="82"/>
      <c r="W174" s="82"/>
      <c r="X174" s="82"/>
      <c r="Y174" s="83"/>
      <c r="Z174" s="30"/>
      <c r="AA174" s="30"/>
      <c r="AB174" s="30"/>
      <c r="AC174" s="30"/>
      <c r="AD174" s="30"/>
      <c r="AE174" s="30"/>
      <c r="AT174" s="11" t="s">
        <v>131</v>
      </c>
      <c r="AU174" s="11" t="s">
        <v>79</v>
      </c>
    </row>
    <row r="175" s="2" customFormat="1" ht="37.8" customHeight="1">
      <c r="A175" s="30"/>
      <c r="B175" s="31"/>
      <c r="C175" s="185" t="s">
        <v>222</v>
      </c>
      <c r="D175" s="185" t="s">
        <v>125</v>
      </c>
      <c r="E175" s="186" t="s">
        <v>223</v>
      </c>
      <c r="F175" s="187" t="s">
        <v>224</v>
      </c>
      <c r="G175" s="188" t="s">
        <v>128</v>
      </c>
      <c r="H175" s="189">
        <v>6</v>
      </c>
      <c r="I175" s="190">
        <v>0</v>
      </c>
      <c r="J175" s="190">
        <v>9370</v>
      </c>
      <c r="K175" s="190">
        <f>ROUND(P175*H175,2)</f>
        <v>56220</v>
      </c>
      <c r="L175" s="187" t="s">
        <v>1</v>
      </c>
      <c r="M175" s="33"/>
      <c r="N175" s="191" t="s">
        <v>1</v>
      </c>
      <c r="O175" s="192" t="s">
        <v>42</v>
      </c>
      <c r="P175" s="193">
        <f>I175+J175</f>
        <v>9370</v>
      </c>
      <c r="Q175" s="193">
        <f>ROUND(I175*H175,2)</f>
        <v>0</v>
      </c>
      <c r="R175" s="193">
        <f>ROUND(J175*H175,2)</f>
        <v>56220</v>
      </c>
      <c r="S175" s="194">
        <v>0</v>
      </c>
      <c r="T175" s="194">
        <f>S175*H175</f>
        <v>0</v>
      </c>
      <c r="U175" s="194">
        <v>0</v>
      </c>
      <c r="V175" s="194">
        <f>U175*H175</f>
        <v>0</v>
      </c>
      <c r="W175" s="194">
        <v>0</v>
      </c>
      <c r="X175" s="194">
        <f>W175*H175</f>
        <v>0</v>
      </c>
      <c r="Y175" s="195" t="s">
        <v>1</v>
      </c>
      <c r="Z175" s="30"/>
      <c r="AA175" s="30"/>
      <c r="AB175" s="30"/>
      <c r="AC175" s="30"/>
      <c r="AD175" s="30"/>
      <c r="AE175" s="30"/>
      <c r="AR175" s="196" t="s">
        <v>129</v>
      </c>
      <c r="AT175" s="196" t="s">
        <v>125</v>
      </c>
      <c r="AU175" s="196" t="s">
        <v>79</v>
      </c>
      <c r="AY175" s="11" t="s">
        <v>130</v>
      </c>
      <c r="BE175" s="197">
        <f>IF(O175="základní",K175,0)</f>
        <v>56220</v>
      </c>
      <c r="BF175" s="197">
        <f>IF(O175="snížená",K175,0)</f>
        <v>0</v>
      </c>
      <c r="BG175" s="197">
        <f>IF(O175="zákl. přenesená",K175,0)</f>
        <v>0</v>
      </c>
      <c r="BH175" s="197">
        <f>IF(O175="sníž. přenesená",K175,0)</f>
        <v>0</v>
      </c>
      <c r="BI175" s="197">
        <f>IF(O175="nulová",K175,0)</f>
        <v>0</v>
      </c>
      <c r="BJ175" s="11" t="s">
        <v>87</v>
      </c>
      <c r="BK175" s="197">
        <f>ROUND(P175*H175,2)</f>
        <v>56220</v>
      </c>
      <c r="BL175" s="11" t="s">
        <v>129</v>
      </c>
      <c r="BM175" s="196" t="s">
        <v>225</v>
      </c>
    </row>
    <row r="176" s="2" customFormat="1">
      <c r="A176" s="30"/>
      <c r="B176" s="31"/>
      <c r="C176" s="32"/>
      <c r="D176" s="198" t="s">
        <v>131</v>
      </c>
      <c r="E176" s="32"/>
      <c r="F176" s="199" t="s">
        <v>224</v>
      </c>
      <c r="G176" s="32"/>
      <c r="H176" s="32"/>
      <c r="I176" s="32"/>
      <c r="J176" s="32"/>
      <c r="K176" s="32"/>
      <c r="L176" s="32"/>
      <c r="M176" s="33"/>
      <c r="N176" s="200"/>
      <c r="O176" s="201"/>
      <c r="P176" s="82"/>
      <c r="Q176" s="82"/>
      <c r="R176" s="82"/>
      <c r="S176" s="82"/>
      <c r="T176" s="82"/>
      <c r="U176" s="82"/>
      <c r="V176" s="82"/>
      <c r="W176" s="82"/>
      <c r="X176" s="82"/>
      <c r="Y176" s="83"/>
      <c r="Z176" s="30"/>
      <c r="AA176" s="30"/>
      <c r="AB176" s="30"/>
      <c r="AC176" s="30"/>
      <c r="AD176" s="30"/>
      <c r="AE176" s="30"/>
      <c r="AT176" s="11" t="s">
        <v>131</v>
      </c>
      <c r="AU176" s="11" t="s">
        <v>79</v>
      </c>
    </row>
    <row r="177" s="2" customFormat="1" ht="37.8" customHeight="1">
      <c r="A177" s="30"/>
      <c r="B177" s="31"/>
      <c r="C177" s="185" t="s">
        <v>179</v>
      </c>
      <c r="D177" s="185" t="s">
        <v>125</v>
      </c>
      <c r="E177" s="186" t="s">
        <v>226</v>
      </c>
      <c r="F177" s="187" t="s">
        <v>227</v>
      </c>
      <c r="G177" s="188" t="s">
        <v>128</v>
      </c>
      <c r="H177" s="189">
        <v>1</v>
      </c>
      <c r="I177" s="190">
        <v>0</v>
      </c>
      <c r="J177" s="190">
        <v>41200</v>
      </c>
      <c r="K177" s="190">
        <f>ROUND(P177*H177,2)</f>
        <v>41200</v>
      </c>
      <c r="L177" s="187" t="s">
        <v>1</v>
      </c>
      <c r="M177" s="33"/>
      <c r="N177" s="191" t="s">
        <v>1</v>
      </c>
      <c r="O177" s="192" t="s">
        <v>42</v>
      </c>
      <c r="P177" s="193">
        <f>I177+J177</f>
        <v>41200</v>
      </c>
      <c r="Q177" s="193">
        <f>ROUND(I177*H177,2)</f>
        <v>0</v>
      </c>
      <c r="R177" s="193">
        <f>ROUND(J177*H177,2)</f>
        <v>41200</v>
      </c>
      <c r="S177" s="194">
        <v>0</v>
      </c>
      <c r="T177" s="194">
        <f>S177*H177</f>
        <v>0</v>
      </c>
      <c r="U177" s="194">
        <v>0</v>
      </c>
      <c r="V177" s="194">
        <f>U177*H177</f>
        <v>0</v>
      </c>
      <c r="W177" s="194">
        <v>0</v>
      </c>
      <c r="X177" s="194">
        <f>W177*H177</f>
        <v>0</v>
      </c>
      <c r="Y177" s="195" t="s">
        <v>1</v>
      </c>
      <c r="Z177" s="30"/>
      <c r="AA177" s="30"/>
      <c r="AB177" s="30"/>
      <c r="AC177" s="30"/>
      <c r="AD177" s="30"/>
      <c r="AE177" s="30"/>
      <c r="AR177" s="196" t="s">
        <v>129</v>
      </c>
      <c r="AT177" s="196" t="s">
        <v>125</v>
      </c>
      <c r="AU177" s="196" t="s">
        <v>79</v>
      </c>
      <c r="AY177" s="11" t="s">
        <v>130</v>
      </c>
      <c r="BE177" s="197">
        <f>IF(O177="základní",K177,0)</f>
        <v>41200</v>
      </c>
      <c r="BF177" s="197">
        <f>IF(O177="snížená",K177,0)</f>
        <v>0</v>
      </c>
      <c r="BG177" s="197">
        <f>IF(O177="zákl. přenesená",K177,0)</f>
        <v>0</v>
      </c>
      <c r="BH177" s="197">
        <f>IF(O177="sníž. přenesená",K177,0)</f>
        <v>0</v>
      </c>
      <c r="BI177" s="197">
        <f>IF(O177="nulová",K177,0)</f>
        <v>0</v>
      </c>
      <c r="BJ177" s="11" t="s">
        <v>87</v>
      </c>
      <c r="BK177" s="197">
        <f>ROUND(P177*H177,2)</f>
        <v>41200</v>
      </c>
      <c r="BL177" s="11" t="s">
        <v>129</v>
      </c>
      <c r="BM177" s="196" t="s">
        <v>228</v>
      </c>
    </row>
    <row r="178" s="2" customFormat="1">
      <c r="A178" s="30"/>
      <c r="B178" s="31"/>
      <c r="C178" s="32"/>
      <c r="D178" s="198" t="s">
        <v>131</v>
      </c>
      <c r="E178" s="32"/>
      <c r="F178" s="199" t="s">
        <v>227</v>
      </c>
      <c r="G178" s="32"/>
      <c r="H178" s="32"/>
      <c r="I178" s="32"/>
      <c r="J178" s="32"/>
      <c r="K178" s="32"/>
      <c r="L178" s="32"/>
      <c r="M178" s="33"/>
      <c r="N178" s="200"/>
      <c r="O178" s="201"/>
      <c r="P178" s="82"/>
      <c r="Q178" s="82"/>
      <c r="R178" s="82"/>
      <c r="S178" s="82"/>
      <c r="T178" s="82"/>
      <c r="U178" s="82"/>
      <c r="V178" s="82"/>
      <c r="W178" s="82"/>
      <c r="X178" s="82"/>
      <c r="Y178" s="83"/>
      <c r="Z178" s="30"/>
      <c r="AA178" s="30"/>
      <c r="AB178" s="30"/>
      <c r="AC178" s="30"/>
      <c r="AD178" s="30"/>
      <c r="AE178" s="30"/>
      <c r="AT178" s="11" t="s">
        <v>131</v>
      </c>
      <c r="AU178" s="11" t="s">
        <v>79</v>
      </c>
    </row>
    <row r="179" s="2" customFormat="1" ht="14.4" customHeight="1">
      <c r="A179" s="30"/>
      <c r="B179" s="31"/>
      <c r="C179" s="185" t="s">
        <v>229</v>
      </c>
      <c r="D179" s="185" t="s">
        <v>125</v>
      </c>
      <c r="E179" s="186" t="s">
        <v>230</v>
      </c>
      <c r="F179" s="187" t="s">
        <v>231</v>
      </c>
      <c r="G179" s="188" t="s">
        <v>128</v>
      </c>
      <c r="H179" s="189">
        <v>6</v>
      </c>
      <c r="I179" s="190">
        <v>0</v>
      </c>
      <c r="J179" s="190">
        <v>447</v>
      </c>
      <c r="K179" s="190">
        <f>ROUND(P179*H179,2)</f>
        <v>2682</v>
      </c>
      <c r="L179" s="187" t="s">
        <v>1</v>
      </c>
      <c r="M179" s="33"/>
      <c r="N179" s="191" t="s">
        <v>1</v>
      </c>
      <c r="O179" s="192" t="s">
        <v>42</v>
      </c>
      <c r="P179" s="193">
        <f>I179+J179</f>
        <v>447</v>
      </c>
      <c r="Q179" s="193">
        <f>ROUND(I179*H179,2)</f>
        <v>0</v>
      </c>
      <c r="R179" s="193">
        <f>ROUND(J179*H179,2)</f>
        <v>2682</v>
      </c>
      <c r="S179" s="194">
        <v>0</v>
      </c>
      <c r="T179" s="194">
        <f>S179*H179</f>
        <v>0</v>
      </c>
      <c r="U179" s="194">
        <v>0</v>
      </c>
      <c r="V179" s="194">
        <f>U179*H179</f>
        <v>0</v>
      </c>
      <c r="W179" s="194">
        <v>0</v>
      </c>
      <c r="X179" s="194">
        <f>W179*H179</f>
        <v>0</v>
      </c>
      <c r="Y179" s="195" t="s">
        <v>1</v>
      </c>
      <c r="Z179" s="30"/>
      <c r="AA179" s="30"/>
      <c r="AB179" s="30"/>
      <c r="AC179" s="30"/>
      <c r="AD179" s="30"/>
      <c r="AE179" s="30"/>
      <c r="AR179" s="196" t="s">
        <v>129</v>
      </c>
      <c r="AT179" s="196" t="s">
        <v>125</v>
      </c>
      <c r="AU179" s="196" t="s">
        <v>79</v>
      </c>
      <c r="AY179" s="11" t="s">
        <v>130</v>
      </c>
      <c r="BE179" s="197">
        <f>IF(O179="základní",K179,0)</f>
        <v>2682</v>
      </c>
      <c r="BF179" s="197">
        <f>IF(O179="snížená",K179,0)</f>
        <v>0</v>
      </c>
      <c r="BG179" s="197">
        <f>IF(O179="zákl. přenesená",K179,0)</f>
        <v>0</v>
      </c>
      <c r="BH179" s="197">
        <f>IF(O179="sníž. přenesená",K179,0)</f>
        <v>0</v>
      </c>
      <c r="BI179" s="197">
        <f>IF(O179="nulová",K179,0)</f>
        <v>0</v>
      </c>
      <c r="BJ179" s="11" t="s">
        <v>87</v>
      </c>
      <c r="BK179" s="197">
        <f>ROUND(P179*H179,2)</f>
        <v>2682</v>
      </c>
      <c r="BL179" s="11" t="s">
        <v>129</v>
      </c>
      <c r="BM179" s="196" t="s">
        <v>232</v>
      </c>
    </row>
    <row r="180" s="2" customFormat="1">
      <c r="A180" s="30"/>
      <c r="B180" s="31"/>
      <c r="C180" s="32"/>
      <c r="D180" s="198" t="s">
        <v>131</v>
      </c>
      <c r="E180" s="32"/>
      <c r="F180" s="199" t="s">
        <v>231</v>
      </c>
      <c r="G180" s="32"/>
      <c r="H180" s="32"/>
      <c r="I180" s="32"/>
      <c r="J180" s="32"/>
      <c r="K180" s="32"/>
      <c r="L180" s="32"/>
      <c r="M180" s="33"/>
      <c r="N180" s="200"/>
      <c r="O180" s="201"/>
      <c r="P180" s="82"/>
      <c r="Q180" s="82"/>
      <c r="R180" s="82"/>
      <c r="S180" s="82"/>
      <c r="T180" s="82"/>
      <c r="U180" s="82"/>
      <c r="V180" s="82"/>
      <c r="W180" s="82"/>
      <c r="X180" s="82"/>
      <c r="Y180" s="83"/>
      <c r="Z180" s="30"/>
      <c r="AA180" s="30"/>
      <c r="AB180" s="30"/>
      <c r="AC180" s="30"/>
      <c r="AD180" s="30"/>
      <c r="AE180" s="30"/>
      <c r="AT180" s="11" t="s">
        <v>131</v>
      </c>
      <c r="AU180" s="11" t="s">
        <v>79</v>
      </c>
    </row>
    <row r="181" s="2" customFormat="1" ht="14.4" customHeight="1">
      <c r="A181" s="30"/>
      <c r="B181" s="31"/>
      <c r="C181" s="185" t="s">
        <v>183</v>
      </c>
      <c r="D181" s="185" t="s">
        <v>125</v>
      </c>
      <c r="E181" s="186" t="s">
        <v>233</v>
      </c>
      <c r="F181" s="187" t="s">
        <v>234</v>
      </c>
      <c r="G181" s="188" t="s">
        <v>128</v>
      </c>
      <c r="H181" s="189">
        <v>6</v>
      </c>
      <c r="I181" s="190">
        <v>0</v>
      </c>
      <c r="J181" s="190">
        <v>209</v>
      </c>
      <c r="K181" s="190">
        <f>ROUND(P181*H181,2)</f>
        <v>1254</v>
      </c>
      <c r="L181" s="187" t="s">
        <v>1</v>
      </c>
      <c r="M181" s="33"/>
      <c r="N181" s="191" t="s">
        <v>1</v>
      </c>
      <c r="O181" s="192" t="s">
        <v>42</v>
      </c>
      <c r="P181" s="193">
        <f>I181+J181</f>
        <v>209</v>
      </c>
      <c r="Q181" s="193">
        <f>ROUND(I181*H181,2)</f>
        <v>0</v>
      </c>
      <c r="R181" s="193">
        <f>ROUND(J181*H181,2)</f>
        <v>1254</v>
      </c>
      <c r="S181" s="194">
        <v>0</v>
      </c>
      <c r="T181" s="194">
        <f>S181*H181</f>
        <v>0</v>
      </c>
      <c r="U181" s="194">
        <v>0</v>
      </c>
      <c r="V181" s="194">
        <f>U181*H181</f>
        <v>0</v>
      </c>
      <c r="W181" s="194">
        <v>0</v>
      </c>
      <c r="X181" s="194">
        <f>W181*H181</f>
        <v>0</v>
      </c>
      <c r="Y181" s="195" t="s">
        <v>1</v>
      </c>
      <c r="Z181" s="30"/>
      <c r="AA181" s="30"/>
      <c r="AB181" s="30"/>
      <c r="AC181" s="30"/>
      <c r="AD181" s="30"/>
      <c r="AE181" s="30"/>
      <c r="AR181" s="196" t="s">
        <v>129</v>
      </c>
      <c r="AT181" s="196" t="s">
        <v>125</v>
      </c>
      <c r="AU181" s="196" t="s">
        <v>79</v>
      </c>
      <c r="AY181" s="11" t="s">
        <v>130</v>
      </c>
      <c r="BE181" s="197">
        <f>IF(O181="základní",K181,0)</f>
        <v>1254</v>
      </c>
      <c r="BF181" s="197">
        <f>IF(O181="snížená",K181,0)</f>
        <v>0</v>
      </c>
      <c r="BG181" s="197">
        <f>IF(O181="zákl. přenesená",K181,0)</f>
        <v>0</v>
      </c>
      <c r="BH181" s="197">
        <f>IF(O181="sníž. přenesená",K181,0)</f>
        <v>0</v>
      </c>
      <c r="BI181" s="197">
        <f>IF(O181="nulová",K181,0)</f>
        <v>0</v>
      </c>
      <c r="BJ181" s="11" t="s">
        <v>87</v>
      </c>
      <c r="BK181" s="197">
        <f>ROUND(P181*H181,2)</f>
        <v>1254</v>
      </c>
      <c r="BL181" s="11" t="s">
        <v>129</v>
      </c>
      <c r="BM181" s="196" t="s">
        <v>235</v>
      </c>
    </row>
    <row r="182" s="2" customFormat="1">
      <c r="A182" s="30"/>
      <c r="B182" s="31"/>
      <c r="C182" s="32"/>
      <c r="D182" s="198" t="s">
        <v>131</v>
      </c>
      <c r="E182" s="32"/>
      <c r="F182" s="199" t="s">
        <v>234</v>
      </c>
      <c r="G182" s="32"/>
      <c r="H182" s="32"/>
      <c r="I182" s="32"/>
      <c r="J182" s="32"/>
      <c r="K182" s="32"/>
      <c r="L182" s="32"/>
      <c r="M182" s="33"/>
      <c r="N182" s="200"/>
      <c r="O182" s="201"/>
      <c r="P182" s="82"/>
      <c r="Q182" s="82"/>
      <c r="R182" s="82"/>
      <c r="S182" s="82"/>
      <c r="T182" s="82"/>
      <c r="U182" s="82"/>
      <c r="V182" s="82"/>
      <c r="W182" s="82"/>
      <c r="X182" s="82"/>
      <c r="Y182" s="83"/>
      <c r="Z182" s="30"/>
      <c r="AA182" s="30"/>
      <c r="AB182" s="30"/>
      <c r="AC182" s="30"/>
      <c r="AD182" s="30"/>
      <c r="AE182" s="30"/>
      <c r="AT182" s="11" t="s">
        <v>131</v>
      </c>
      <c r="AU182" s="11" t="s">
        <v>79</v>
      </c>
    </row>
    <row r="183" s="2" customFormat="1" ht="14.4" customHeight="1">
      <c r="A183" s="30"/>
      <c r="B183" s="31"/>
      <c r="C183" s="185" t="s">
        <v>236</v>
      </c>
      <c r="D183" s="185" t="s">
        <v>125</v>
      </c>
      <c r="E183" s="186" t="s">
        <v>237</v>
      </c>
      <c r="F183" s="187" t="s">
        <v>238</v>
      </c>
      <c r="G183" s="188" t="s">
        <v>128</v>
      </c>
      <c r="H183" s="189">
        <v>4</v>
      </c>
      <c r="I183" s="190">
        <v>0</v>
      </c>
      <c r="J183" s="190">
        <v>1970</v>
      </c>
      <c r="K183" s="190">
        <f>ROUND(P183*H183,2)</f>
        <v>7880</v>
      </c>
      <c r="L183" s="187" t="s">
        <v>1</v>
      </c>
      <c r="M183" s="33"/>
      <c r="N183" s="191" t="s">
        <v>1</v>
      </c>
      <c r="O183" s="192" t="s">
        <v>42</v>
      </c>
      <c r="P183" s="193">
        <f>I183+J183</f>
        <v>1970</v>
      </c>
      <c r="Q183" s="193">
        <f>ROUND(I183*H183,2)</f>
        <v>0</v>
      </c>
      <c r="R183" s="193">
        <f>ROUND(J183*H183,2)</f>
        <v>7880</v>
      </c>
      <c r="S183" s="194">
        <v>0</v>
      </c>
      <c r="T183" s="194">
        <f>S183*H183</f>
        <v>0</v>
      </c>
      <c r="U183" s="194">
        <v>0</v>
      </c>
      <c r="V183" s="194">
        <f>U183*H183</f>
        <v>0</v>
      </c>
      <c r="W183" s="194">
        <v>0</v>
      </c>
      <c r="X183" s="194">
        <f>W183*H183</f>
        <v>0</v>
      </c>
      <c r="Y183" s="195" t="s">
        <v>1</v>
      </c>
      <c r="Z183" s="30"/>
      <c r="AA183" s="30"/>
      <c r="AB183" s="30"/>
      <c r="AC183" s="30"/>
      <c r="AD183" s="30"/>
      <c r="AE183" s="30"/>
      <c r="AR183" s="196" t="s">
        <v>129</v>
      </c>
      <c r="AT183" s="196" t="s">
        <v>125</v>
      </c>
      <c r="AU183" s="196" t="s">
        <v>79</v>
      </c>
      <c r="AY183" s="11" t="s">
        <v>130</v>
      </c>
      <c r="BE183" s="197">
        <f>IF(O183="základní",K183,0)</f>
        <v>7880</v>
      </c>
      <c r="BF183" s="197">
        <f>IF(O183="snížená",K183,0)</f>
        <v>0</v>
      </c>
      <c r="BG183" s="197">
        <f>IF(O183="zákl. přenesená",K183,0)</f>
        <v>0</v>
      </c>
      <c r="BH183" s="197">
        <f>IF(O183="sníž. přenesená",K183,0)</f>
        <v>0</v>
      </c>
      <c r="BI183" s="197">
        <f>IF(O183="nulová",K183,0)</f>
        <v>0</v>
      </c>
      <c r="BJ183" s="11" t="s">
        <v>87</v>
      </c>
      <c r="BK183" s="197">
        <f>ROUND(P183*H183,2)</f>
        <v>7880</v>
      </c>
      <c r="BL183" s="11" t="s">
        <v>129</v>
      </c>
      <c r="BM183" s="196" t="s">
        <v>239</v>
      </c>
    </row>
    <row r="184" s="2" customFormat="1">
      <c r="A184" s="30"/>
      <c r="B184" s="31"/>
      <c r="C184" s="32"/>
      <c r="D184" s="198" t="s">
        <v>131</v>
      </c>
      <c r="E184" s="32"/>
      <c r="F184" s="199" t="s">
        <v>238</v>
      </c>
      <c r="G184" s="32"/>
      <c r="H184" s="32"/>
      <c r="I184" s="32"/>
      <c r="J184" s="32"/>
      <c r="K184" s="32"/>
      <c r="L184" s="32"/>
      <c r="M184" s="33"/>
      <c r="N184" s="200"/>
      <c r="O184" s="201"/>
      <c r="P184" s="82"/>
      <c r="Q184" s="82"/>
      <c r="R184" s="82"/>
      <c r="S184" s="82"/>
      <c r="T184" s="82"/>
      <c r="U184" s="82"/>
      <c r="V184" s="82"/>
      <c r="W184" s="82"/>
      <c r="X184" s="82"/>
      <c r="Y184" s="83"/>
      <c r="Z184" s="30"/>
      <c r="AA184" s="30"/>
      <c r="AB184" s="30"/>
      <c r="AC184" s="30"/>
      <c r="AD184" s="30"/>
      <c r="AE184" s="30"/>
      <c r="AT184" s="11" t="s">
        <v>131</v>
      </c>
      <c r="AU184" s="11" t="s">
        <v>79</v>
      </c>
    </row>
    <row r="185" s="2" customFormat="1" ht="24.15" customHeight="1">
      <c r="A185" s="30"/>
      <c r="B185" s="31"/>
      <c r="C185" s="185" t="s">
        <v>187</v>
      </c>
      <c r="D185" s="185" t="s">
        <v>125</v>
      </c>
      <c r="E185" s="186" t="s">
        <v>240</v>
      </c>
      <c r="F185" s="187" t="s">
        <v>241</v>
      </c>
      <c r="G185" s="188" t="s">
        <v>128</v>
      </c>
      <c r="H185" s="189">
        <v>1</v>
      </c>
      <c r="I185" s="190">
        <v>0</v>
      </c>
      <c r="J185" s="190">
        <v>34600</v>
      </c>
      <c r="K185" s="190">
        <f>ROUND(P185*H185,2)</f>
        <v>34600</v>
      </c>
      <c r="L185" s="187" t="s">
        <v>1</v>
      </c>
      <c r="M185" s="33"/>
      <c r="N185" s="191" t="s">
        <v>1</v>
      </c>
      <c r="O185" s="192" t="s">
        <v>42</v>
      </c>
      <c r="P185" s="193">
        <f>I185+J185</f>
        <v>34600</v>
      </c>
      <c r="Q185" s="193">
        <f>ROUND(I185*H185,2)</f>
        <v>0</v>
      </c>
      <c r="R185" s="193">
        <f>ROUND(J185*H185,2)</f>
        <v>34600</v>
      </c>
      <c r="S185" s="194">
        <v>0</v>
      </c>
      <c r="T185" s="194">
        <f>S185*H185</f>
        <v>0</v>
      </c>
      <c r="U185" s="194">
        <v>0</v>
      </c>
      <c r="V185" s="194">
        <f>U185*H185</f>
        <v>0</v>
      </c>
      <c r="W185" s="194">
        <v>0</v>
      </c>
      <c r="X185" s="194">
        <f>W185*H185</f>
        <v>0</v>
      </c>
      <c r="Y185" s="195" t="s">
        <v>1</v>
      </c>
      <c r="Z185" s="30"/>
      <c r="AA185" s="30"/>
      <c r="AB185" s="30"/>
      <c r="AC185" s="30"/>
      <c r="AD185" s="30"/>
      <c r="AE185" s="30"/>
      <c r="AR185" s="196" t="s">
        <v>129</v>
      </c>
      <c r="AT185" s="196" t="s">
        <v>125</v>
      </c>
      <c r="AU185" s="196" t="s">
        <v>79</v>
      </c>
      <c r="AY185" s="11" t="s">
        <v>130</v>
      </c>
      <c r="BE185" s="197">
        <f>IF(O185="základní",K185,0)</f>
        <v>34600</v>
      </c>
      <c r="BF185" s="197">
        <f>IF(O185="snížená",K185,0)</f>
        <v>0</v>
      </c>
      <c r="BG185" s="197">
        <f>IF(O185="zákl. přenesená",K185,0)</f>
        <v>0</v>
      </c>
      <c r="BH185" s="197">
        <f>IF(O185="sníž. přenesená",K185,0)</f>
        <v>0</v>
      </c>
      <c r="BI185" s="197">
        <f>IF(O185="nulová",K185,0)</f>
        <v>0</v>
      </c>
      <c r="BJ185" s="11" t="s">
        <v>87</v>
      </c>
      <c r="BK185" s="197">
        <f>ROUND(P185*H185,2)</f>
        <v>34600</v>
      </c>
      <c r="BL185" s="11" t="s">
        <v>129</v>
      </c>
      <c r="BM185" s="196" t="s">
        <v>242</v>
      </c>
    </row>
    <row r="186" s="2" customFormat="1">
      <c r="A186" s="30"/>
      <c r="B186" s="31"/>
      <c r="C186" s="32"/>
      <c r="D186" s="198" t="s">
        <v>131</v>
      </c>
      <c r="E186" s="32"/>
      <c r="F186" s="199" t="s">
        <v>241</v>
      </c>
      <c r="G186" s="32"/>
      <c r="H186" s="32"/>
      <c r="I186" s="32"/>
      <c r="J186" s="32"/>
      <c r="K186" s="32"/>
      <c r="L186" s="32"/>
      <c r="M186" s="33"/>
      <c r="N186" s="200"/>
      <c r="O186" s="201"/>
      <c r="P186" s="82"/>
      <c r="Q186" s="82"/>
      <c r="R186" s="82"/>
      <c r="S186" s="82"/>
      <c r="T186" s="82"/>
      <c r="U186" s="82"/>
      <c r="V186" s="82"/>
      <c r="W186" s="82"/>
      <c r="X186" s="82"/>
      <c r="Y186" s="83"/>
      <c r="Z186" s="30"/>
      <c r="AA186" s="30"/>
      <c r="AB186" s="30"/>
      <c r="AC186" s="30"/>
      <c r="AD186" s="30"/>
      <c r="AE186" s="30"/>
      <c r="AT186" s="11" t="s">
        <v>131</v>
      </c>
      <c r="AU186" s="11" t="s">
        <v>79</v>
      </c>
    </row>
    <row r="187" s="2" customFormat="1" ht="24.15" customHeight="1">
      <c r="A187" s="30"/>
      <c r="B187" s="31"/>
      <c r="C187" s="185" t="s">
        <v>243</v>
      </c>
      <c r="D187" s="185" t="s">
        <v>125</v>
      </c>
      <c r="E187" s="186" t="s">
        <v>244</v>
      </c>
      <c r="F187" s="187" t="s">
        <v>245</v>
      </c>
      <c r="G187" s="188" t="s">
        <v>128</v>
      </c>
      <c r="H187" s="189">
        <v>1</v>
      </c>
      <c r="I187" s="190">
        <v>0</v>
      </c>
      <c r="J187" s="190">
        <v>17300</v>
      </c>
      <c r="K187" s="190">
        <f>ROUND(P187*H187,2)</f>
        <v>17300</v>
      </c>
      <c r="L187" s="187" t="s">
        <v>1</v>
      </c>
      <c r="M187" s="33"/>
      <c r="N187" s="191" t="s">
        <v>1</v>
      </c>
      <c r="O187" s="192" t="s">
        <v>42</v>
      </c>
      <c r="P187" s="193">
        <f>I187+J187</f>
        <v>17300</v>
      </c>
      <c r="Q187" s="193">
        <f>ROUND(I187*H187,2)</f>
        <v>0</v>
      </c>
      <c r="R187" s="193">
        <f>ROUND(J187*H187,2)</f>
        <v>17300</v>
      </c>
      <c r="S187" s="194">
        <v>0</v>
      </c>
      <c r="T187" s="194">
        <f>S187*H187</f>
        <v>0</v>
      </c>
      <c r="U187" s="194">
        <v>0</v>
      </c>
      <c r="V187" s="194">
        <f>U187*H187</f>
        <v>0</v>
      </c>
      <c r="W187" s="194">
        <v>0</v>
      </c>
      <c r="X187" s="194">
        <f>W187*H187</f>
        <v>0</v>
      </c>
      <c r="Y187" s="195" t="s">
        <v>1</v>
      </c>
      <c r="Z187" s="30"/>
      <c r="AA187" s="30"/>
      <c r="AB187" s="30"/>
      <c r="AC187" s="30"/>
      <c r="AD187" s="30"/>
      <c r="AE187" s="30"/>
      <c r="AR187" s="196" t="s">
        <v>129</v>
      </c>
      <c r="AT187" s="196" t="s">
        <v>125</v>
      </c>
      <c r="AU187" s="196" t="s">
        <v>79</v>
      </c>
      <c r="AY187" s="11" t="s">
        <v>130</v>
      </c>
      <c r="BE187" s="197">
        <f>IF(O187="základní",K187,0)</f>
        <v>17300</v>
      </c>
      <c r="BF187" s="197">
        <f>IF(O187="snížená",K187,0)</f>
        <v>0</v>
      </c>
      <c r="BG187" s="197">
        <f>IF(O187="zákl. přenesená",K187,0)</f>
        <v>0</v>
      </c>
      <c r="BH187" s="197">
        <f>IF(O187="sníž. přenesená",K187,0)</f>
        <v>0</v>
      </c>
      <c r="BI187" s="197">
        <f>IF(O187="nulová",K187,0)</f>
        <v>0</v>
      </c>
      <c r="BJ187" s="11" t="s">
        <v>87</v>
      </c>
      <c r="BK187" s="197">
        <f>ROUND(P187*H187,2)</f>
        <v>17300</v>
      </c>
      <c r="BL187" s="11" t="s">
        <v>129</v>
      </c>
      <c r="BM187" s="196" t="s">
        <v>246</v>
      </c>
    </row>
    <row r="188" s="2" customFormat="1">
      <c r="A188" s="30"/>
      <c r="B188" s="31"/>
      <c r="C188" s="32"/>
      <c r="D188" s="198" t="s">
        <v>131</v>
      </c>
      <c r="E188" s="32"/>
      <c r="F188" s="199" t="s">
        <v>245</v>
      </c>
      <c r="G188" s="32"/>
      <c r="H188" s="32"/>
      <c r="I188" s="32"/>
      <c r="J188" s="32"/>
      <c r="K188" s="32"/>
      <c r="L188" s="32"/>
      <c r="M188" s="33"/>
      <c r="N188" s="200"/>
      <c r="O188" s="201"/>
      <c r="P188" s="82"/>
      <c r="Q188" s="82"/>
      <c r="R188" s="82"/>
      <c r="S188" s="82"/>
      <c r="T188" s="82"/>
      <c r="U188" s="82"/>
      <c r="V188" s="82"/>
      <c r="W188" s="82"/>
      <c r="X188" s="82"/>
      <c r="Y188" s="83"/>
      <c r="Z188" s="30"/>
      <c r="AA188" s="30"/>
      <c r="AB188" s="30"/>
      <c r="AC188" s="30"/>
      <c r="AD188" s="30"/>
      <c r="AE188" s="30"/>
      <c r="AT188" s="11" t="s">
        <v>131</v>
      </c>
      <c r="AU188" s="11" t="s">
        <v>79</v>
      </c>
    </row>
    <row r="189" s="2" customFormat="1" ht="24.15" customHeight="1">
      <c r="A189" s="30"/>
      <c r="B189" s="31"/>
      <c r="C189" s="185" t="s">
        <v>191</v>
      </c>
      <c r="D189" s="185" t="s">
        <v>125</v>
      </c>
      <c r="E189" s="186" t="s">
        <v>247</v>
      </c>
      <c r="F189" s="187" t="s">
        <v>248</v>
      </c>
      <c r="G189" s="188" t="s">
        <v>128</v>
      </c>
      <c r="H189" s="189">
        <v>7</v>
      </c>
      <c r="I189" s="190">
        <v>0</v>
      </c>
      <c r="J189" s="190">
        <v>233</v>
      </c>
      <c r="K189" s="190">
        <f>ROUND(P189*H189,2)</f>
        <v>1631</v>
      </c>
      <c r="L189" s="187" t="s">
        <v>1</v>
      </c>
      <c r="M189" s="33"/>
      <c r="N189" s="191" t="s">
        <v>1</v>
      </c>
      <c r="O189" s="192" t="s">
        <v>42</v>
      </c>
      <c r="P189" s="193">
        <f>I189+J189</f>
        <v>233</v>
      </c>
      <c r="Q189" s="193">
        <f>ROUND(I189*H189,2)</f>
        <v>0</v>
      </c>
      <c r="R189" s="193">
        <f>ROUND(J189*H189,2)</f>
        <v>1631</v>
      </c>
      <c r="S189" s="194">
        <v>0</v>
      </c>
      <c r="T189" s="194">
        <f>S189*H189</f>
        <v>0</v>
      </c>
      <c r="U189" s="194">
        <v>0</v>
      </c>
      <c r="V189" s="194">
        <f>U189*H189</f>
        <v>0</v>
      </c>
      <c r="W189" s="194">
        <v>0</v>
      </c>
      <c r="X189" s="194">
        <f>W189*H189</f>
        <v>0</v>
      </c>
      <c r="Y189" s="195" t="s">
        <v>1</v>
      </c>
      <c r="Z189" s="30"/>
      <c r="AA189" s="30"/>
      <c r="AB189" s="30"/>
      <c r="AC189" s="30"/>
      <c r="AD189" s="30"/>
      <c r="AE189" s="30"/>
      <c r="AR189" s="196" t="s">
        <v>129</v>
      </c>
      <c r="AT189" s="196" t="s">
        <v>125</v>
      </c>
      <c r="AU189" s="196" t="s">
        <v>79</v>
      </c>
      <c r="AY189" s="11" t="s">
        <v>130</v>
      </c>
      <c r="BE189" s="197">
        <f>IF(O189="základní",K189,0)</f>
        <v>1631</v>
      </c>
      <c r="BF189" s="197">
        <f>IF(O189="snížená",K189,0)</f>
        <v>0</v>
      </c>
      <c r="BG189" s="197">
        <f>IF(O189="zákl. přenesená",K189,0)</f>
        <v>0</v>
      </c>
      <c r="BH189" s="197">
        <f>IF(O189="sníž. přenesená",K189,0)</f>
        <v>0</v>
      </c>
      <c r="BI189" s="197">
        <f>IF(O189="nulová",K189,0)</f>
        <v>0</v>
      </c>
      <c r="BJ189" s="11" t="s">
        <v>87</v>
      </c>
      <c r="BK189" s="197">
        <f>ROUND(P189*H189,2)</f>
        <v>1631</v>
      </c>
      <c r="BL189" s="11" t="s">
        <v>129</v>
      </c>
      <c r="BM189" s="196" t="s">
        <v>249</v>
      </c>
    </row>
    <row r="190" s="2" customFormat="1">
      <c r="A190" s="30"/>
      <c r="B190" s="31"/>
      <c r="C190" s="32"/>
      <c r="D190" s="198" t="s">
        <v>131</v>
      </c>
      <c r="E190" s="32"/>
      <c r="F190" s="199" t="s">
        <v>248</v>
      </c>
      <c r="G190" s="32"/>
      <c r="H190" s="32"/>
      <c r="I190" s="32"/>
      <c r="J190" s="32"/>
      <c r="K190" s="32"/>
      <c r="L190" s="32"/>
      <c r="M190" s="33"/>
      <c r="N190" s="200"/>
      <c r="O190" s="201"/>
      <c r="P190" s="82"/>
      <c r="Q190" s="82"/>
      <c r="R190" s="82"/>
      <c r="S190" s="82"/>
      <c r="T190" s="82"/>
      <c r="U190" s="82"/>
      <c r="V190" s="82"/>
      <c r="W190" s="82"/>
      <c r="X190" s="82"/>
      <c r="Y190" s="83"/>
      <c r="Z190" s="30"/>
      <c r="AA190" s="30"/>
      <c r="AB190" s="30"/>
      <c r="AC190" s="30"/>
      <c r="AD190" s="30"/>
      <c r="AE190" s="30"/>
      <c r="AT190" s="11" t="s">
        <v>131</v>
      </c>
      <c r="AU190" s="11" t="s">
        <v>79</v>
      </c>
    </row>
    <row r="191" s="2" customFormat="1" ht="37.8" customHeight="1">
      <c r="A191" s="30"/>
      <c r="B191" s="31"/>
      <c r="C191" s="202" t="s">
        <v>250</v>
      </c>
      <c r="D191" s="202" t="s">
        <v>132</v>
      </c>
      <c r="E191" s="203" t="s">
        <v>251</v>
      </c>
      <c r="F191" s="204" t="s">
        <v>252</v>
      </c>
      <c r="G191" s="205" t="s">
        <v>186</v>
      </c>
      <c r="H191" s="206">
        <v>1020</v>
      </c>
      <c r="I191" s="207">
        <v>9.9299999999999997</v>
      </c>
      <c r="J191" s="208"/>
      <c r="K191" s="207">
        <f>ROUND(P191*H191,2)</f>
        <v>10128.6</v>
      </c>
      <c r="L191" s="204" t="s">
        <v>1</v>
      </c>
      <c r="M191" s="209"/>
      <c r="N191" s="210" t="s">
        <v>1</v>
      </c>
      <c r="O191" s="192" t="s">
        <v>42</v>
      </c>
      <c r="P191" s="193">
        <f>I191+J191</f>
        <v>9.9299999999999997</v>
      </c>
      <c r="Q191" s="193">
        <f>ROUND(I191*H191,2)</f>
        <v>10128.6</v>
      </c>
      <c r="R191" s="193">
        <f>ROUND(J191*H191,2)</f>
        <v>0</v>
      </c>
      <c r="S191" s="194">
        <v>0</v>
      </c>
      <c r="T191" s="194">
        <f>S191*H191</f>
        <v>0</v>
      </c>
      <c r="U191" s="194">
        <v>0</v>
      </c>
      <c r="V191" s="194">
        <f>U191*H191</f>
        <v>0</v>
      </c>
      <c r="W191" s="194">
        <v>0</v>
      </c>
      <c r="X191" s="194">
        <f>W191*H191</f>
        <v>0</v>
      </c>
      <c r="Y191" s="195" t="s">
        <v>1</v>
      </c>
      <c r="Z191" s="30"/>
      <c r="AA191" s="30"/>
      <c r="AB191" s="30"/>
      <c r="AC191" s="30"/>
      <c r="AD191" s="30"/>
      <c r="AE191" s="30"/>
      <c r="AR191" s="196" t="s">
        <v>135</v>
      </c>
      <c r="AT191" s="196" t="s">
        <v>132</v>
      </c>
      <c r="AU191" s="196" t="s">
        <v>79</v>
      </c>
      <c r="AY191" s="11" t="s">
        <v>130</v>
      </c>
      <c r="BE191" s="197">
        <f>IF(O191="základní",K191,0)</f>
        <v>10128.6</v>
      </c>
      <c r="BF191" s="197">
        <f>IF(O191="snížená",K191,0)</f>
        <v>0</v>
      </c>
      <c r="BG191" s="197">
        <f>IF(O191="zákl. přenesená",K191,0)</f>
        <v>0</v>
      </c>
      <c r="BH191" s="197">
        <f>IF(O191="sníž. přenesená",K191,0)</f>
        <v>0</v>
      </c>
      <c r="BI191" s="197">
        <f>IF(O191="nulová",K191,0)</f>
        <v>0</v>
      </c>
      <c r="BJ191" s="11" t="s">
        <v>87</v>
      </c>
      <c r="BK191" s="197">
        <f>ROUND(P191*H191,2)</f>
        <v>10128.6</v>
      </c>
      <c r="BL191" s="11" t="s">
        <v>129</v>
      </c>
      <c r="BM191" s="196" t="s">
        <v>253</v>
      </c>
    </row>
    <row r="192" s="2" customFormat="1">
      <c r="A192" s="30"/>
      <c r="B192" s="31"/>
      <c r="C192" s="32"/>
      <c r="D192" s="198" t="s">
        <v>131</v>
      </c>
      <c r="E192" s="32"/>
      <c r="F192" s="199" t="s">
        <v>252</v>
      </c>
      <c r="G192" s="32"/>
      <c r="H192" s="32"/>
      <c r="I192" s="32"/>
      <c r="J192" s="32"/>
      <c r="K192" s="32"/>
      <c r="L192" s="32"/>
      <c r="M192" s="33"/>
      <c r="N192" s="200"/>
      <c r="O192" s="201"/>
      <c r="P192" s="82"/>
      <c r="Q192" s="82"/>
      <c r="R192" s="82"/>
      <c r="S192" s="82"/>
      <c r="T192" s="82"/>
      <c r="U192" s="82"/>
      <c r="V192" s="82"/>
      <c r="W192" s="82"/>
      <c r="X192" s="82"/>
      <c r="Y192" s="83"/>
      <c r="Z192" s="30"/>
      <c r="AA192" s="30"/>
      <c r="AB192" s="30"/>
      <c r="AC192" s="30"/>
      <c r="AD192" s="30"/>
      <c r="AE192" s="30"/>
      <c r="AT192" s="11" t="s">
        <v>131</v>
      </c>
      <c r="AU192" s="11" t="s">
        <v>79</v>
      </c>
    </row>
    <row r="193" s="2" customFormat="1" ht="37.8" customHeight="1">
      <c r="A193" s="30"/>
      <c r="B193" s="31"/>
      <c r="C193" s="202" t="s">
        <v>194</v>
      </c>
      <c r="D193" s="202" t="s">
        <v>132</v>
      </c>
      <c r="E193" s="203" t="s">
        <v>254</v>
      </c>
      <c r="F193" s="204" t="s">
        <v>255</v>
      </c>
      <c r="G193" s="205" t="s">
        <v>128</v>
      </c>
      <c r="H193" s="206">
        <v>6</v>
      </c>
      <c r="I193" s="207">
        <v>260</v>
      </c>
      <c r="J193" s="208"/>
      <c r="K193" s="207">
        <f>ROUND(P193*H193,2)</f>
        <v>1560</v>
      </c>
      <c r="L193" s="204" t="s">
        <v>1</v>
      </c>
      <c r="M193" s="209"/>
      <c r="N193" s="210" t="s">
        <v>1</v>
      </c>
      <c r="O193" s="192" t="s">
        <v>42</v>
      </c>
      <c r="P193" s="193">
        <f>I193+J193</f>
        <v>260</v>
      </c>
      <c r="Q193" s="193">
        <f>ROUND(I193*H193,2)</f>
        <v>1560</v>
      </c>
      <c r="R193" s="193">
        <f>ROUND(J193*H193,2)</f>
        <v>0</v>
      </c>
      <c r="S193" s="194">
        <v>0</v>
      </c>
      <c r="T193" s="194">
        <f>S193*H193</f>
        <v>0</v>
      </c>
      <c r="U193" s="194">
        <v>0</v>
      </c>
      <c r="V193" s="194">
        <f>U193*H193</f>
        <v>0</v>
      </c>
      <c r="W193" s="194">
        <v>0</v>
      </c>
      <c r="X193" s="194">
        <f>W193*H193</f>
        <v>0</v>
      </c>
      <c r="Y193" s="195" t="s">
        <v>1</v>
      </c>
      <c r="Z193" s="30"/>
      <c r="AA193" s="30"/>
      <c r="AB193" s="30"/>
      <c r="AC193" s="30"/>
      <c r="AD193" s="30"/>
      <c r="AE193" s="30"/>
      <c r="AR193" s="196" t="s">
        <v>135</v>
      </c>
      <c r="AT193" s="196" t="s">
        <v>132</v>
      </c>
      <c r="AU193" s="196" t="s">
        <v>79</v>
      </c>
      <c r="AY193" s="11" t="s">
        <v>130</v>
      </c>
      <c r="BE193" s="197">
        <f>IF(O193="základní",K193,0)</f>
        <v>1560</v>
      </c>
      <c r="BF193" s="197">
        <f>IF(O193="snížená",K193,0)</f>
        <v>0</v>
      </c>
      <c r="BG193" s="197">
        <f>IF(O193="zákl. přenesená",K193,0)</f>
        <v>0</v>
      </c>
      <c r="BH193" s="197">
        <f>IF(O193="sníž. přenesená",K193,0)</f>
        <v>0</v>
      </c>
      <c r="BI193" s="197">
        <f>IF(O193="nulová",K193,0)</f>
        <v>0</v>
      </c>
      <c r="BJ193" s="11" t="s">
        <v>87</v>
      </c>
      <c r="BK193" s="197">
        <f>ROUND(P193*H193,2)</f>
        <v>1560</v>
      </c>
      <c r="BL193" s="11" t="s">
        <v>129</v>
      </c>
      <c r="BM193" s="196" t="s">
        <v>256</v>
      </c>
    </row>
    <row r="194" s="2" customFormat="1">
      <c r="A194" s="30"/>
      <c r="B194" s="31"/>
      <c r="C194" s="32"/>
      <c r="D194" s="198" t="s">
        <v>131</v>
      </c>
      <c r="E194" s="32"/>
      <c r="F194" s="199" t="s">
        <v>255</v>
      </c>
      <c r="G194" s="32"/>
      <c r="H194" s="32"/>
      <c r="I194" s="32"/>
      <c r="J194" s="32"/>
      <c r="K194" s="32"/>
      <c r="L194" s="32"/>
      <c r="M194" s="33"/>
      <c r="N194" s="200"/>
      <c r="O194" s="201"/>
      <c r="P194" s="82"/>
      <c r="Q194" s="82"/>
      <c r="R194" s="82"/>
      <c r="S194" s="82"/>
      <c r="T194" s="82"/>
      <c r="U194" s="82"/>
      <c r="V194" s="82"/>
      <c r="W194" s="82"/>
      <c r="X194" s="82"/>
      <c r="Y194" s="83"/>
      <c r="Z194" s="30"/>
      <c r="AA194" s="30"/>
      <c r="AB194" s="30"/>
      <c r="AC194" s="30"/>
      <c r="AD194" s="30"/>
      <c r="AE194" s="30"/>
      <c r="AT194" s="11" t="s">
        <v>131</v>
      </c>
      <c r="AU194" s="11" t="s">
        <v>79</v>
      </c>
    </row>
    <row r="195" s="2" customFormat="1" ht="24.15" customHeight="1">
      <c r="A195" s="30"/>
      <c r="B195" s="31"/>
      <c r="C195" s="185" t="s">
        <v>257</v>
      </c>
      <c r="D195" s="185" t="s">
        <v>125</v>
      </c>
      <c r="E195" s="186" t="s">
        <v>258</v>
      </c>
      <c r="F195" s="187" t="s">
        <v>259</v>
      </c>
      <c r="G195" s="188" t="s">
        <v>128</v>
      </c>
      <c r="H195" s="189">
        <v>1</v>
      </c>
      <c r="I195" s="190">
        <v>0</v>
      </c>
      <c r="J195" s="190">
        <v>764</v>
      </c>
      <c r="K195" s="190">
        <f>ROUND(P195*H195,2)</f>
        <v>764</v>
      </c>
      <c r="L195" s="187" t="s">
        <v>1</v>
      </c>
      <c r="M195" s="33"/>
      <c r="N195" s="191" t="s">
        <v>1</v>
      </c>
      <c r="O195" s="192" t="s">
        <v>42</v>
      </c>
      <c r="P195" s="193">
        <f>I195+J195</f>
        <v>764</v>
      </c>
      <c r="Q195" s="193">
        <f>ROUND(I195*H195,2)</f>
        <v>0</v>
      </c>
      <c r="R195" s="193">
        <f>ROUND(J195*H195,2)</f>
        <v>764</v>
      </c>
      <c r="S195" s="194">
        <v>0</v>
      </c>
      <c r="T195" s="194">
        <f>S195*H195</f>
        <v>0</v>
      </c>
      <c r="U195" s="194">
        <v>0</v>
      </c>
      <c r="V195" s="194">
        <f>U195*H195</f>
        <v>0</v>
      </c>
      <c r="W195" s="194">
        <v>0</v>
      </c>
      <c r="X195" s="194">
        <f>W195*H195</f>
        <v>0</v>
      </c>
      <c r="Y195" s="195" t="s">
        <v>1</v>
      </c>
      <c r="Z195" s="30"/>
      <c r="AA195" s="30"/>
      <c r="AB195" s="30"/>
      <c r="AC195" s="30"/>
      <c r="AD195" s="30"/>
      <c r="AE195" s="30"/>
      <c r="AR195" s="196" t="s">
        <v>129</v>
      </c>
      <c r="AT195" s="196" t="s">
        <v>125</v>
      </c>
      <c r="AU195" s="196" t="s">
        <v>79</v>
      </c>
      <c r="AY195" s="11" t="s">
        <v>130</v>
      </c>
      <c r="BE195" s="197">
        <f>IF(O195="základní",K195,0)</f>
        <v>764</v>
      </c>
      <c r="BF195" s="197">
        <f>IF(O195="snížená",K195,0)</f>
        <v>0</v>
      </c>
      <c r="BG195" s="197">
        <f>IF(O195="zákl. přenesená",K195,0)</f>
        <v>0</v>
      </c>
      <c r="BH195" s="197">
        <f>IF(O195="sníž. přenesená",K195,0)</f>
        <v>0</v>
      </c>
      <c r="BI195" s="197">
        <f>IF(O195="nulová",K195,0)</f>
        <v>0</v>
      </c>
      <c r="BJ195" s="11" t="s">
        <v>87</v>
      </c>
      <c r="BK195" s="197">
        <f>ROUND(P195*H195,2)</f>
        <v>764</v>
      </c>
      <c r="BL195" s="11" t="s">
        <v>129</v>
      </c>
      <c r="BM195" s="196" t="s">
        <v>260</v>
      </c>
    </row>
    <row r="196" s="2" customFormat="1">
      <c r="A196" s="30"/>
      <c r="B196" s="31"/>
      <c r="C196" s="32"/>
      <c r="D196" s="198" t="s">
        <v>131</v>
      </c>
      <c r="E196" s="32"/>
      <c r="F196" s="199" t="s">
        <v>259</v>
      </c>
      <c r="G196" s="32"/>
      <c r="H196" s="32"/>
      <c r="I196" s="32"/>
      <c r="J196" s="32"/>
      <c r="K196" s="32"/>
      <c r="L196" s="32"/>
      <c r="M196" s="33"/>
      <c r="N196" s="200"/>
      <c r="O196" s="201"/>
      <c r="P196" s="82"/>
      <c r="Q196" s="82"/>
      <c r="R196" s="82"/>
      <c r="S196" s="82"/>
      <c r="T196" s="82"/>
      <c r="U196" s="82"/>
      <c r="V196" s="82"/>
      <c r="W196" s="82"/>
      <c r="X196" s="82"/>
      <c r="Y196" s="83"/>
      <c r="Z196" s="30"/>
      <c r="AA196" s="30"/>
      <c r="AB196" s="30"/>
      <c r="AC196" s="30"/>
      <c r="AD196" s="30"/>
      <c r="AE196" s="30"/>
      <c r="AT196" s="11" t="s">
        <v>131</v>
      </c>
      <c r="AU196" s="11" t="s">
        <v>79</v>
      </c>
    </row>
    <row r="197" s="2" customFormat="1" ht="62.7" customHeight="1">
      <c r="A197" s="30"/>
      <c r="B197" s="31"/>
      <c r="C197" s="202" t="s">
        <v>198</v>
      </c>
      <c r="D197" s="202" t="s">
        <v>132</v>
      </c>
      <c r="E197" s="203" t="s">
        <v>261</v>
      </c>
      <c r="F197" s="204" t="s">
        <v>262</v>
      </c>
      <c r="G197" s="205" t="s">
        <v>128</v>
      </c>
      <c r="H197" s="206">
        <v>1</v>
      </c>
      <c r="I197" s="207">
        <v>45100</v>
      </c>
      <c r="J197" s="208"/>
      <c r="K197" s="207">
        <f>ROUND(P197*H197,2)</f>
        <v>45100</v>
      </c>
      <c r="L197" s="204" t="s">
        <v>1</v>
      </c>
      <c r="M197" s="209"/>
      <c r="N197" s="210" t="s">
        <v>1</v>
      </c>
      <c r="O197" s="192" t="s">
        <v>42</v>
      </c>
      <c r="P197" s="193">
        <f>I197+J197</f>
        <v>45100</v>
      </c>
      <c r="Q197" s="193">
        <f>ROUND(I197*H197,2)</f>
        <v>45100</v>
      </c>
      <c r="R197" s="193">
        <f>ROUND(J197*H197,2)</f>
        <v>0</v>
      </c>
      <c r="S197" s="194">
        <v>0</v>
      </c>
      <c r="T197" s="194">
        <f>S197*H197</f>
        <v>0</v>
      </c>
      <c r="U197" s="194">
        <v>0</v>
      </c>
      <c r="V197" s="194">
        <f>U197*H197</f>
        <v>0</v>
      </c>
      <c r="W197" s="194">
        <v>0</v>
      </c>
      <c r="X197" s="194">
        <f>W197*H197</f>
        <v>0</v>
      </c>
      <c r="Y197" s="195" t="s">
        <v>1</v>
      </c>
      <c r="Z197" s="30"/>
      <c r="AA197" s="30"/>
      <c r="AB197" s="30"/>
      <c r="AC197" s="30"/>
      <c r="AD197" s="30"/>
      <c r="AE197" s="30"/>
      <c r="AR197" s="196" t="s">
        <v>135</v>
      </c>
      <c r="AT197" s="196" t="s">
        <v>132</v>
      </c>
      <c r="AU197" s="196" t="s">
        <v>79</v>
      </c>
      <c r="AY197" s="11" t="s">
        <v>130</v>
      </c>
      <c r="BE197" s="197">
        <f>IF(O197="základní",K197,0)</f>
        <v>45100</v>
      </c>
      <c r="BF197" s="197">
        <f>IF(O197="snížená",K197,0)</f>
        <v>0</v>
      </c>
      <c r="BG197" s="197">
        <f>IF(O197="zákl. přenesená",K197,0)</f>
        <v>0</v>
      </c>
      <c r="BH197" s="197">
        <f>IF(O197="sníž. přenesená",K197,0)</f>
        <v>0</v>
      </c>
      <c r="BI197" s="197">
        <f>IF(O197="nulová",K197,0)</f>
        <v>0</v>
      </c>
      <c r="BJ197" s="11" t="s">
        <v>87</v>
      </c>
      <c r="BK197" s="197">
        <f>ROUND(P197*H197,2)</f>
        <v>45100</v>
      </c>
      <c r="BL197" s="11" t="s">
        <v>129</v>
      </c>
      <c r="BM197" s="196" t="s">
        <v>263</v>
      </c>
    </row>
    <row r="198" s="2" customFormat="1">
      <c r="A198" s="30"/>
      <c r="B198" s="31"/>
      <c r="C198" s="32"/>
      <c r="D198" s="198" t="s">
        <v>131</v>
      </c>
      <c r="E198" s="32"/>
      <c r="F198" s="199" t="s">
        <v>262</v>
      </c>
      <c r="G198" s="32"/>
      <c r="H198" s="32"/>
      <c r="I198" s="32"/>
      <c r="J198" s="32"/>
      <c r="K198" s="32"/>
      <c r="L198" s="32"/>
      <c r="M198" s="33"/>
      <c r="N198" s="200"/>
      <c r="O198" s="201"/>
      <c r="P198" s="82"/>
      <c r="Q198" s="82"/>
      <c r="R198" s="82"/>
      <c r="S198" s="82"/>
      <c r="T198" s="82"/>
      <c r="U198" s="82"/>
      <c r="V198" s="82"/>
      <c r="W198" s="82"/>
      <c r="X198" s="82"/>
      <c r="Y198" s="83"/>
      <c r="Z198" s="30"/>
      <c r="AA198" s="30"/>
      <c r="AB198" s="30"/>
      <c r="AC198" s="30"/>
      <c r="AD198" s="30"/>
      <c r="AE198" s="30"/>
      <c r="AT198" s="11" t="s">
        <v>131</v>
      </c>
      <c r="AU198" s="11" t="s">
        <v>79</v>
      </c>
    </row>
    <row r="199" s="2" customFormat="1">
      <c r="A199" s="30"/>
      <c r="B199" s="31"/>
      <c r="C199" s="32"/>
      <c r="D199" s="198" t="s">
        <v>142</v>
      </c>
      <c r="E199" s="32"/>
      <c r="F199" s="211" t="s">
        <v>143</v>
      </c>
      <c r="G199" s="32"/>
      <c r="H199" s="32"/>
      <c r="I199" s="32"/>
      <c r="J199" s="32"/>
      <c r="K199" s="32"/>
      <c r="L199" s="32"/>
      <c r="M199" s="33"/>
      <c r="N199" s="200"/>
      <c r="O199" s="201"/>
      <c r="P199" s="82"/>
      <c r="Q199" s="82"/>
      <c r="R199" s="82"/>
      <c r="S199" s="82"/>
      <c r="T199" s="82"/>
      <c r="U199" s="82"/>
      <c r="V199" s="82"/>
      <c r="W199" s="82"/>
      <c r="X199" s="82"/>
      <c r="Y199" s="83"/>
      <c r="Z199" s="30"/>
      <c r="AA199" s="30"/>
      <c r="AB199" s="30"/>
      <c r="AC199" s="30"/>
      <c r="AD199" s="30"/>
      <c r="AE199" s="30"/>
      <c r="AT199" s="11" t="s">
        <v>142</v>
      </c>
      <c r="AU199" s="11" t="s">
        <v>79</v>
      </c>
    </row>
    <row r="200" s="2" customFormat="1" ht="14.4" customHeight="1">
      <c r="A200" s="30"/>
      <c r="B200" s="31"/>
      <c r="C200" s="185" t="s">
        <v>264</v>
      </c>
      <c r="D200" s="185" t="s">
        <v>125</v>
      </c>
      <c r="E200" s="186" t="s">
        <v>265</v>
      </c>
      <c r="F200" s="187" t="s">
        <v>266</v>
      </c>
      <c r="G200" s="188" t="s">
        <v>128</v>
      </c>
      <c r="H200" s="189">
        <v>1</v>
      </c>
      <c r="I200" s="190">
        <v>0</v>
      </c>
      <c r="J200" s="190">
        <v>1660</v>
      </c>
      <c r="K200" s="190">
        <f>ROUND(P200*H200,2)</f>
        <v>1660</v>
      </c>
      <c r="L200" s="187" t="s">
        <v>1</v>
      </c>
      <c r="M200" s="33"/>
      <c r="N200" s="191" t="s">
        <v>1</v>
      </c>
      <c r="O200" s="192" t="s">
        <v>42</v>
      </c>
      <c r="P200" s="193">
        <f>I200+J200</f>
        <v>1660</v>
      </c>
      <c r="Q200" s="193">
        <f>ROUND(I200*H200,2)</f>
        <v>0</v>
      </c>
      <c r="R200" s="193">
        <f>ROUND(J200*H200,2)</f>
        <v>1660</v>
      </c>
      <c r="S200" s="194">
        <v>0</v>
      </c>
      <c r="T200" s="194">
        <f>S200*H200</f>
        <v>0</v>
      </c>
      <c r="U200" s="194">
        <v>0</v>
      </c>
      <c r="V200" s="194">
        <f>U200*H200</f>
        <v>0</v>
      </c>
      <c r="W200" s="194">
        <v>0</v>
      </c>
      <c r="X200" s="194">
        <f>W200*H200</f>
        <v>0</v>
      </c>
      <c r="Y200" s="195" t="s">
        <v>1</v>
      </c>
      <c r="Z200" s="30"/>
      <c r="AA200" s="30"/>
      <c r="AB200" s="30"/>
      <c r="AC200" s="30"/>
      <c r="AD200" s="30"/>
      <c r="AE200" s="30"/>
      <c r="AR200" s="196" t="s">
        <v>129</v>
      </c>
      <c r="AT200" s="196" t="s">
        <v>125</v>
      </c>
      <c r="AU200" s="196" t="s">
        <v>79</v>
      </c>
      <c r="AY200" s="11" t="s">
        <v>130</v>
      </c>
      <c r="BE200" s="197">
        <f>IF(O200="základní",K200,0)</f>
        <v>1660</v>
      </c>
      <c r="BF200" s="197">
        <f>IF(O200="snížená",K200,0)</f>
        <v>0</v>
      </c>
      <c r="BG200" s="197">
        <f>IF(O200="zákl. přenesená",K200,0)</f>
        <v>0</v>
      </c>
      <c r="BH200" s="197">
        <f>IF(O200="sníž. přenesená",K200,0)</f>
        <v>0</v>
      </c>
      <c r="BI200" s="197">
        <f>IF(O200="nulová",K200,0)</f>
        <v>0</v>
      </c>
      <c r="BJ200" s="11" t="s">
        <v>87</v>
      </c>
      <c r="BK200" s="197">
        <f>ROUND(P200*H200,2)</f>
        <v>1660</v>
      </c>
      <c r="BL200" s="11" t="s">
        <v>129</v>
      </c>
      <c r="BM200" s="196" t="s">
        <v>267</v>
      </c>
    </row>
    <row r="201" s="2" customFormat="1">
      <c r="A201" s="30"/>
      <c r="B201" s="31"/>
      <c r="C201" s="32"/>
      <c r="D201" s="198" t="s">
        <v>131</v>
      </c>
      <c r="E201" s="32"/>
      <c r="F201" s="199" t="s">
        <v>266</v>
      </c>
      <c r="G201" s="32"/>
      <c r="H201" s="32"/>
      <c r="I201" s="32"/>
      <c r="J201" s="32"/>
      <c r="K201" s="32"/>
      <c r="L201" s="32"/>
      <c r="M201" s="33"/>
      <c r="N201" s="200"/>
      <c r="O201" s="201"/>
      <c r="P201" s="82"/>
      <c r="Q201" s="82"/>
      <c r="R201" s="82"/>
      <c r="S201" s="82"/>
      <c r="T201" s="82"/>
      <c r="U201" s="82"/>
      <c r="V201" s="82"/>
      <c r="W201" s="82"/>
      <c r="X201" s="82"/>
      <c r="Y201" s="83"/>
      <c r="Z201" s="30"/>
      <c r="AA201" s="30"/>
      <c r="AB201" s="30"/>
      <c r="AC201" s="30"/>
      <c r="AD201" s="30"/>
      <c r="AE201" s="30"/>
      <c r="AT201" s="11" t="s">
        <v>131</v>
      </c>
      <c r="AU201" s="11" t="s">
        <v>79</v>
      </c>
    </row>
    <row r="202" s="2" customFormat="1" ht="14.4" customHeight="1">
      <c r="A202" s="30"/>
      <c r="B202" s="31"/>
      <c r="C202" s="202" t="s">
        <v>201</v>
      </c>
      <c r="D202" s="202" t="s">
        <v>132</v>
      </c>
      <c r="E202" s="203" t="s">
        <v>268</v>
      </c>
      <c r="F202" s="204" t="s">
        <v>269</v>
      </c>
      <c r="G202" s="205" t="s">
        <v>128</v>
      </c>
      <c r="H202" s="206">
        <v>1</v>
      </c>
      <c r="I202" s="207">
        <v>6500</v>
      </c>
      <c r="J202" s="208"/>
      <c r="K202" s="207">
        <f>ROUND(P202*H202,2)</f>
        <v>6500</v>
      </c>
      <c r="L202" s="204" t="s">
        <v>1</v>
      </c>
      <c r="M202" s="209"/>
      <c r="N202" s="210" t="s">
        <v>1</v>
      </c>
      <c r="O202" s="192" t="s">
        <v>42</v>
      </c>
      <c r="P202" s="193">
        <f>I202+J202</f>
        <v>6500</v>
      </c>
      <c r="Q202" s="193">
        <f>ROUND(I202*H202,2)</f>
        <v>6500</v>
      </c>
      <c r="R202" s="193">
        <f>ROUND(J202*H202,2)</f>
        <v>0</v>
      </c>
      <c r="S202" s="194">
        <v>0</v>
      </c>
      <c r="T202" s="194">
        <f>S202*H202</f>
        <v>0</v>
      </c>
      <c r="U202" s="194">
        <v>0</v>
      </c>
      <c r="V202" s="194">
        <f>U202*H202</f>
        <v>0</v>
      </c>
      <c r="W202" s="194">
        <v>0</v>
      </c>
      <c r="X202" s="194">
        <f>W202*H202</f>
        <v>0</v>
      </c>
      <c r="Y202" s="195" t="s">
        <v>1</v>
      </c>
      <c r="Z202" s="30"/>
      <c r="AA202" s="30"/>
      <c r="AB202" s="30"/>
      <c r="AC202" s="30"/>
      <c r="AD202" s="30"/>
      <c r="AE202" s="30"/>
      <c r="AR202" s="196" t="s">
        <v>135</v>
      </c>
      <c r="AT202" s="196" t="s">
        <v>132</v>
      </c>
      <c r="AU202" s="196" t="s">
        <v>79</v>
      </c>
      <c r="AY202" s="11" t="s">
        <v>130</v>
      </c>
      <c r="BE202" s="197">
        <f>IF(O202="základní",K202,0)</f>
        <v>6500</v>
      </c>
      <c r="BF202" s="197">
        <f>IF(O202="snížená",K202,0)</f>
        <v>0</v>
      </c>
      <c r="BG202" s="197">
        <f>IF(O202="zákl. přenesená",K202,0)</f>
        <v>0</v>
      </c>
      <c r="BH202" s="197">
        <f>IF(O202="sníž. přenesená",K202,0)</f>
        <v>0</v>
      </c>
      <c r="BI202" s="197">
        <f>IF(O202="nulová",K202,0)</f>
        <v>0</v>
      </c>
      <c r="BJ202" s="11" t="s">
        <v>87</v>
      </c>
      <c r="BK202" s="197">
        <f>ROUND(P202*H202,2)</f>
        <v>6500</v>
      </c>
      <c r="BL202" s="11" t="s">
        <v>129</v>
      </c>
      <c r="BM202" s="196" t="s">
        <v>270</v>
      </c>
    </row>
    <row r="203" s="2" customFormat="1">
      <c r="A203" s="30"/>
      <c r="B203" s="31"/>
      <c r="C203" s="32"/>
      <c r="D203" s="198" t="s">
        <v>131</v>
      </c>
      <c r="E203" s="32"/>
      <c r="F203" s="199" t="s">
        <v>269</v>
      </c>
      <c r="G203" s="32"/>
      <c r="H203" s="32"/>
      <c r="I203" s="32"/>
      <c r="J203" s="32"/>
      <c r="K203" s="32"/>
      <c r="L203" s="32"/>
      <c r="M203" s="33"/>
      <c r="N203" s="200"/>
      <c r="O203" s="201"/>
      <c r="P203" s="82"/>
      <c r="Q203" s="82"/>
      <c r="R203" s="82"/>
      <c r="S203" s="82"/>
      <c r="T203" s="82"/>
      <c r="U203" s="82"/>
      <c r="V203" s="82"/>
      <c r="W203" s="82"/>
      <c r="X203" s="82"/>
      <c r="Y203" s="83"/>
      <c r="Z203" s="30"/>
      <c r="AA203" s="30"/>
      <c r="AB203" s="30"/>
      <c r="AC203" s="30"/>
      <c r="AD203" s="30"/>
      <c r="AE203" s="30"/>
      <c r="AT203" s="11" t="s">
        <v>131</v>
      </c>
      <c r="AU203" s="11" t="s">
        <v>79</v>
      </c>
    </row>
    <row r="204" s="2" customFormat="1" ht="24.15" customHeight="1">
      <c r="A204" s="30"/>
      <c r="B204" s="31"/>
      <c r="C204" s="202" t="s">
        <v>271</v>
      </c>
      <c r="D204" s="202" t="s">
        <v>132</v>
      </c>
      <c r="E204" s="203" t="s">
        <v>272</v>
      </c>
      <c r="F204" s="204" t="s">
        <v>273</v>
      </c>
      <c r="G204" s="205" t="s">
        <v>128</v>
      </c>
      <c r="H204" s="206">
        <v>6</v>
      </c>
      <c r="I204" s="207">
        <v>2430</v>
      </c>
      <c r="J204" s="208"/>
      <c r="K204" s="207">
        <f>ROUND(P204*H204,2)</f>
        <v>14580</v>
      </c>
      <c r="L204" s="204" t="s">
        <v>1</v>
      </c>
      <c r="M204" s="209"/>
      <c r="N204" s="210" t="s">
        <v>1</v>
      </c>
      <c r="O204" s="192" t="s">
        <v>42</v>
      </c>
      <c r="P204" s="193">
        <f>I204+J204</f>
        <v>2430</v>
      </c>
      <c r="Q204" s="193">
        <f>ROUND(I204*H204,2)</f>
        <v>14580</v>
      </c>
      <c r="R204" s="193">
        <f>ROUND(J204*H204,2)</f>
        <v>0</v>
      </c>
      <c r="S204" s="194">
        <v>0</v>
      </c>
      <c r="T204" s="194">
        <f>S204*H204</f>
        <v>0</v>
      </c>
      <c r="U204" s="194">
        <v>0</v>
      </c>
      <c r="V204" s="194">
        <f>U204*H204</f>
        <v>0</v>
      </c>
      <c r="W204" s="194">
        <v>0</v>
      </c>
      <c r="X204" s="194">
        <f>W204*H204</f>
        <v>0</v>
      </c>
      <c r="Y204" s="195" t="s">
        <v>1</v>
      </c>
      <c r="Z204" s="30"/>
      <c r="AA204" s="30"/>
      <c r="AB204" s="30"/>
      <c r="AC204" s="30"/>
      <c r="AD204" s="30"/>
      <c r="AE204" s="30"/>
      <c r="AR204" s="196" t="s">
        <v>135</v>
      </c>
      <c r="AT204" s="196" t="s">
        <v>132</v>
      </c>
      <c r="AU204" s="196" t="s">
        <v>79</v>
      </c>
      <c r="AY204" s="11" t="s">
        <v>130</v>
      </c>
      <c r="BE204" s="197">
        <f>IF(O204="základní",K204,0)</f>
        <v>14580</v>
      </c>
      <c r="BF204" s="197">
        <f>IF(O204="snížená",K204,0)</f>
        <v>0</v>
      </c>
      <c r="BG204" s="197">
        <f>IF(O204="zákl. přenesená",K204,0)</f>
        <v>0</v>
      </c>
      <c r="BH204" s="197">
        <f>IF(O204="sníž. přenesená",K204,0)</f>
        <v>0</v>
      </c>
      <c r="BI204" s="197">
        <f>IF(O204="nulová",K204,0)</f>
        <v>0</v>
      </c>
      <c r="BJ204" s="11" t="s">
        <v>87</v>
      </c>
      <c r="BK204" s="197">
        <f>ROUND(P204*H204,2)</f>
        <v>14580</v>
      </c>
      <c r="BL204" s="11" t="s">
        <v>129</v>
      </c>
      <c r="BM204" s="196" t="s">
        <v>274</v>
      </c>
    </row>
    <row r="205" s="2" customFormat="1">
      <c r="A205" s="30"/>
      <c r="B205" s="31"/>
      <c r="C205" s="32"/>
      <c r="D205" s="198" t="s">
        <v>131</v>
      </c>
      <c r="E205" s="32"/>
      <c r="F205" s="199" t="s">
        <v>273</v>
      </c>
      <c r="G205" s="32"/>
      <c r="H205" s="32"/>
      <c r="I205" s="32"/>
      <c r="J205" s="32"/>
      <c r="K205" s="32"/>
      <c r="L205" s="32"/>
      <c r="M205" s="33"/>
      <c r="N205" s="200"/>
      <c r="O205" s="201"/>
      <c r="P205" s="82"/>
      <c r="Q205" s="82"/>
      <c r="R205" s="82"/>
      <c r="S205" s="82"/>
      <c r="T205" s="82"/>
      <c r="U205" s="82"/>
      <c r="V205" s="82"/>
      <c r="W205" s="82"/>
      <c r="X205" s="82"/>
      <c r="Y205" s="83"/>
      <c r="Z205" s="30"/>
      <c r="AA205" s="30"/>
      <c r="AB205" s="30"/>
      <c r="AC205" s="30"/>
      <c r="AD205" s="30"/>
      <c r="AE205" s="30"/>
      <c r="AT205" s="11" t="s">
        <v>131</v>
      </c>
      <c r="AU205" s="11" t="s">
        <v>79</v>
      </c>
    </row>
    <row r="206" s="2" customFormat="1" ht="14.4" customHeight="1">
      <c r="A206" s="30"/>
      <c r="B206" s="31"/>
      <c r="C206" s="185" t="s">
        <v>204</v>
      </c>
      <c r="D206" s="185" t="s">
        <v>125</v>
      </c>
      <c r="E206" s="186" t="s">
        <v>275</v>
      </c>
      <c r="F206" s="187" t="s">
        <v>276</v>
      </c>
      <c r="G206" s="188" t="s">
        <v>128</v>
      </c>
      <c r="H206" s="189">
        <v>1</v>
      </c>
      <c r="I206" s="190">
        <v>0</v>
      </c>
      <c r="J206" s="190">
        <v>513</v>
      </c>
      <c r="K206" s="190">
        <f>ROUND(P206*H206,2)</f>
        <v>513</v>
      </c>
      <c r="L206" s="187" t="s">
        <v>1</v>
      </c>
      <c r="M206" s="33"/>
      <c r="N206" s="191" t="s">
        <v>1</v>
      </c>
      <c r="O206" s="192" t="s">
        <v>42</v>
      </c>
      <c r="P206" s="193">
        <f>I206+J206</f>
        <v>513</v>
      </c>
      <c r="Q206" s="193">
        <f>ROUND(I206*H206,2)</f>
        <v>0</v>
      </c>
      <c r="R206" s="193">
        <f>ROUND(J206*H206,2)</f>
        <v>513</v>
      </c>
      <c r="S206" s="194">
        <v>0</v>
      </c>
      <c r="T206" s="194">
        <f>S206*H206</f>
        <v>0</v>
      </c>
      <c r="U206" s="194">
        <v>0</v>
      </c>
      <c r="V206" s="194">
        <f>U206*H206</f>
        <v>0</v>
      </c>
      <c r="W206" s="194">
        <v>0</v>
      </c>
      <c r="X206" s="194">
        <f>W206*H206</f>
        <v>0</v>
      </c>
      <c r="Y206" s="195" t="s">
        <v>1</v>
      </c>
      <c r="Z206" s="30"/>
      <c r="AA206" s="30"/>
      <c r="AB206" s="30"/>
      <c r="AC206" s="30"/>
      <c r="AD206" s="30"/>
      <c r="AE206" s="30"/>
      <c r="AR206" s="196" t="s">
        <v>129</v>
      </c>
      <c r="AT206" s="196" t="s">
        <v>125</v>
      </c>
      <c r="AU206" s="196" t="s">
        <v>79</v>
      </c>
      <c r="AY206" s="11" t="s">
        <v>130</v>
      </c>
      <c r="BE206" s="197">
        <f>IF(O206="základní",K206,0)</f>
        <v>513</v>
      </c>
      <c r="BF206" s="197">
        <f>IF(O206="snížená",K206,0)</f>
        <v>0</v>
      </c>
      <c r="BG206" s="197">
        <f>IF(O206="zákl. přenesená",K206,0)</f>
        <v>0</v>
      </c>
      <c r="BH206" s="197">
        <f>IF(O206="sníž. přenesená",K206,0)</f>
        <v>0</v>
      </c>
      <c r="BI206" s="197">
        <f>IF(O206="nulová",K206,0)</f>
        <v>0</v>
      </c>
      <c r="BJ206" s="11" t="s">
        <v>87</v>
      </c>
      <c r="BK206" s="197">
        <f>ROUND(P206*H206,2)</f>
        <v>513</v>
      </c>
      <c r="BL206" s="11" t="s">
        <v>129</v>
      </c>
      <c r="BM206" s="196" t="s">
        <v>277</v>
      </c>
    </row>
    <row r="207" s="2" customFormat="1">
      <c r="A207" s="30"/>
      <c r="B207" s="31"/>
      <c r="C207" s="32"/>
      <c r="D207" s="198" t="s">
        <v>131</v>
      </c>
      <c r="E207" s="32"/>
      <c r="F207" s="199" t="s">
        <v>276</v>
      </c>
      <c r="G207" s="32"/>
      <c r="H207" s="32"/>
      <c r="I207" s="32"/>
      <c r="J207" s="32"/>
      <c r="K207" s="32"/>
      <c r="L207" s="32"/>
      <c r="M207" s="33"/>
      <c r="N207" s="200"/>
      <c r="O207" s="201"/>
      <c r="P207" s="82"/>
      <c r="Q207" s="82"/>
      <c r="R207" s="82"/>
      <c r="S207" s="82"/>
      <c r="T207" s="82"/>
      <c r="U207" s="82"/>
      <c r="V207" s="82"/>
      <c r="W207" s="82"/>
      <c r="X207" s="82"/>
      <c r="Y207" s="83"/>
      <c r="Z207" s="30"/>
      <c r="AA207" s="30"/>
      <c r="AB207" s="30"/>
      <c r="AC207" s="30"/>
      <c r="AD207" s="30"/>
      <c r="AE207" s="30"/>
      <c r="AT207" s="11" t="s">
        <v>131</v>
      </c>
      <c r="AU207" s="11" t="s">
        <v>79</v>
      </c>
    </row>
    <row r="208" s="2" customFormat="1" ht="14.4" customHeight="1">
      <c r="A208" s="30"/>
      <c r="B208" s="31"/>
      <c r="C208" s="202" t="s">
        <v>278</v>
      </c>
      <c r="D208" s="202" t="s">
        <v>132</v>
      </c>
      <c r="E208" s="203" t="s">
        <v>279</v>
      </c>
      <c r="F208" s="204" t="s">
        <v>280</v>
      </c>
      <c r="G208" s="205" t="s">
        <v>128</v>
      </c>
      <c r="H208" s="206">
        <v>2</v>
      </c>
      <c r="I208" s="207">
        <v>1980</v>
      </c>
      <c r="J208" s="208"/>
      <c r="K208" s="207">
        <f>ROUND(P208*H208,2)</f>
        <v>3960</v>
      </c>
      <c r="L208" s="204" t="s">
        <v>1</v>
      </c>
      <c r="M208" s="209"/>
      <c r="N208" s="210" t="s">
        <v>1</v>
      </c>
      <c r="O208" s="192" t="s">
        <v>42</v>
      </c>
      <c r="P208" s="193">
        <f>I208+J208</f>
        <v>1980</v>
      </c>
      <c r="Q208" s="193">
        <f>ROUND(I208*H208,2)</f>
        <v>3960</v>
      </c>
      <c r="R208" s="193">
        <f>ROUND(J208*H208,2)</f>
        <v>0</v>
      </c>
      <c r="S208" s="194">
        <v>0</v>
      </c>
      <c r="T208" s="194">
        <f>S208*H208</f>
        <v>0</v>
      </c>
      <c r="U208" s="194">
        <v>0</v>
      </c>
      <c r="V208" s="194">
        <f>U208*H208</f>
        <v>0</v>
      </c>
      <c r="W208" s="194">
        <v>0</v>
      </c>
      <c r="X208" s="194">
        <f>W208*H208</f>
        <v>0</v>
      </c>
      <c r="Y208" s="195" t="s">
        <v>1</v>
      </c>
      <c r="Z208" s="30"/>
      <c r="AA208" s="30"/>
      <c r="AB208" s="30"/>
      <c r="AC208" s="30"/>
      <c r="AD208" s="30"/>
      <c r="AE208" s="30"/>
      <c r="AR208" s="196" t="s">
        <v>135</v>
      </c>
      <c r="AT208" s="196" t="s">
        <v>132</v>
      </c>
      <c r="AU208" s="196" t="s">
        <v>79</v>
      </c>
      <c r="AY208" s="11" t="s">
        <v>130</v>
      </c>
      <c r="BE208" s="197">
        <f>IF(O208="základní",K208,0)</f>
        <v>3960</v>
      </c>
      <c r="BF208" s="197">
        <f>IF(O208="snížená",K208,0)</f>
        <v>0</v>
      </c>
      <c r="BG208" s="197">
        <f>IF(O208="zákl. přenesená",K208,0)</f>
        <v>0</v>
      </c>
      <c r="BH208" s="197">
        <f>IF(O208="sníž. přenesená",K208,0)</f>
        <v>0</v>
      </c>
      <c r="BI208" s="197">
        <f>IF(O208="nulová",K208,0)</f>
        <v>0</v>
      </c>
      <c r="BJ208" s="11" t="s">
        <v>87</v>
      </c>
      <c r="BK208" s="197">
        <f>ROUND(P208*H208,2)</f>
        <v>3960</v>
      </c>
      <c r="BL208" s="11" t="s">
        <v>129</v>
      </c>
      <c r="BM208" s="196" t="s">
        <v>281</v>
      </c>
    </row>
    <row r="209" s="2" customFormat="1">
      <c r="A209" s="30"/>
      <c r="B209" s="31"/>
      <c r="C209" s="32"/>
      <c r="D209" s="198" t="s">
        <v>131</v>
      </c>
      <c r="E209" s="32"/>
      <c r="F209" s="199" t="s">
        <v>280</v>
      </c>
      <c r="G209" s="32"/>
      <c r="H209" s="32"/>
      <c r="I209" s="32"/>
      <c r="J209" s="32"/>
      <c r="K209" s="32"/>
      <c r="L209" s="32"/>
      <c r="M209" s="33"/>
      <c r="N209" s="200"/>
      <c r="O209" s="201"/>
      <c r="P209" s="82"/>
      <c r="Q209" s="82"/>
      <c r="R209" s="82"/>
      <c r="S209" s="82"/>
      <c r="T209" s="82"/>
      <c r="U209" s="82"/>
      <c r="V209" s="82"/>
      <c r="W209" s="82"/>
      <c r="X209" s="82"/>
      <c r="Y209" s="83"/>
      <c r="Z209" s="30"/>
      <c r="AA209" s="30"/>
      <c r="AB209" s="30"/>
      <c r="AC209" s="30"/>
      <c r="AD209" s="30"/>
      <c r="AE209" s="30"/>
      <c r="AT209" s="11" t="s">
        <v>131</v>
      </c>
      <c r="AU209" s="11" t="s">
        <v>79</v>
      </c>
    </row>
    <row r="210" s="2" customFormat="1" ht="24.15" customHeight="1">
      <c r="A210" s="30"/>
      <c r="B210" s="31"/>
      <c r="C210" s="185" t="s">
        <v>207</v>
      </c>
      <c r="D210" s="185" t="s">
        <v>125</v>
      </c>
      <c r="E210" s="186" t="s">
        <v>282</v>
      </c>
      <c r="F210" s="187" t="s">
        <v>283</v>
      </c>
      <c r="G210" s="188" t="s">
        <v>128</v>
      </c>
      <c r="H210" s="189">
        <v>6</v>
      </c>
      <c r="I210" s="190">
        <v>0</v>
      </c>
      <c r="J210" s="190">
        <v>1390</v>
      </c>
      <c r="K210" s="190">
        <f>ROUND(P210*H210,2)</f>
        <v>8340</v>
      </c>
      <c r="L210" s="187" t="s">
        <v>1</v>
      </c>
      <c r="M210" s="33"/>
      <c r="N210" s="191" t="s">
        <v>1</v>
      </c>
      <c r="O210" s="192" t="s">
        <v>42</v>
      </c>
      <c r="P210" s="193">
        <f>I210+J210</f>
        <v>1390</v>
      </c>
      <c r="Q210" s="193">
        <f>ROUND(I210*H210,2)</f>
        <v>0</v>
      </c>
      <c r="R210" s="193">
        <f>ROUND(J210*H210,2)</f>
        <v>8340</v>
      </c>
      <c r="S210" s="194">
        <v>0</v>
      </c>
      <c r="T210" s="194">
        <f>S210*H210</f>
        <v>0</v>
      </c>
      <c r="U210" s="194">
        <v>0</v>
      </c>
      <c r="V210" s="194">
        <f>U210*H210</f>
        <v>0</v>
      </c>
      <c r="W210" s="194">
        <v>0</v>
      </c>
      <c r="X210" s="194">
        <f>W210*H210</f>
        <v>0</v>
      </c>
      <c r="Y210" s="195" t="s">
        <v>1</v>
      </c>
      <c r="Z210" s="30"/>
      <c r="AA210" s="30"/>
      <c r="AB210" s="30"/>
      <c r="AC210" s="30"/>
      <c r="AD210" s="30"/>
      <c r="AE210" s="30"/>
      <c r="AR210" s="196" t="s">
        <v>129</v>
      </c>
      <c r="AT210" s="196" t="s">
        <v>125</v>
      </c>
      <c r="AU210" s="196" t="s">
        <v>79</v>
      </c>
      <c r="AY210" s="11" t="s">
        <v>130</v>
      </c>
      <c r="BE210" s="197">
        <f>IF(O210="základní",K210,0)</f>
        <v>8340</v>
      </c>
      <c r="BF210" s="197">
        <f>IF(O210="snížená",K210,0)</f>
        <v>0</v>
      </c>
      <c r="BG210" s="197">
        <f>IF(O210="zákl. přenesená",K210,0)</f>
        <v>0</v>
      </c>
      <c r="BH210" s="197">
        <f>IF(O210="sníž. přenesená",K210,0)</f>
        <v>0</v>
      </c>
      <c r="BI210" s="197">
        <f>IF(O210="nulová",K210,0)</f>
        <v>0</v>
      </c>
      <c r="BJ210" s="11" t="s">
        <v>87</v>
      </c>
      <c r="BK210" s="197">
        <f>ROUND(P210*H210,2)</f>
        <v>8340</v>
      </c>
      <c r="BL210" s="11" t="s">
        <v>129</v>
      </c>
      <c r="BM210" s="196" t="s">
        <v>284</v>
      </c>
    </row>
    <row r="211" s="2" customFormat="1">
      <c r="A211" s="30"/>
      <c r="B211" s="31"/>
      <c r="C211" s="32"/>
      <c r="D211" s="198" t="s">
        <v>131</v>
      </c>
      <c r="E211" s="32"/>
      <c r="F211" s="199" t="s">
        <v>283</v>
      </c>
      <c r="G211" s="32"/>
      <c r="H211" s="32"/>
      <c r="I211" s="32"/>
      <c r="J211" s="32"/>
      <c r="K211" s="32"/>
      <c r="L211" s="32"/>
      <c r="M211" s="33"/>
      <c r="N211" s="200"/>
      <c r="O211" s="201"/>
      <c r="P211" s="82"/>
      <c r="Q211" s="82"/>
      <c r="R211" s="82"/>
      <c r="S211" s="82"/>
      <c r="T211" s="82"/>
      <c r="U211" s="82"/>
      <c r="V211" s="82"/>
      <c r="W211" s="82"/>
      <c r="X211" s="82"/>
      <c r="Y211" s="83"/>
      <c r="Z211" s="30"/>
      <c r="AA211" s="30"/>
      <c r="AB211" s="30"/>
      <c r="AC211" s="30"/>
      <c r="AD211" s="30"/>
      <c r="AE211" s="30"/>
      <c r="AT211" s="11" t="s">
        <v>131</v>
      </c>
      <c r="AU211" s="11" t="s">
        <v>79</v>
      </c>
    </row>
    <row r="212" s="2" customFormat="1" ht="24.15" customHeight="1">
      <c r="A212" s="30"/>
      <c r="B212" s="31"/>
      <c r="C212" s="185" t="s">
        <v>285</v>
      </c>
      <c r="D212" s="185" t="s">
        <v>125</v>
      </c>
      <c r="E212" s="186" t="s">
        <v>286</v>
      </c>
      <c r="F212" s="187" t="s">
        <v>287</v>
      </c>
      <c r="G212" s="188" t="s">
        <v>186</v>
      </c>
      <c r="H212" s="189">
        <v>660</v>
      </c>
      <c r="I212" s="190">
        <v>0</v>
      </c>
      <c r="J212" s="190">
        <v>71.200000000000003</v>
      </c>
      <c r="K212" s="190">
        <f>ROUND(P212*H212,2)</f>
        <v>46992</v>
      </c>
      <c r="L212" s="187" t="s">
        <v>1</v>
      </c>
      <c r="M212" s="33"/>
      <c r="N212" s="191" t="s">
        <v>1</v>
      </c>
      <c r="O212" s="192" t="s">
        <v>42</v>
      </c>
      <c r="P212" s="193">
        <f>I212+J212</f>
        <v>71.200000000000003</v>
      </c>
      <c r="Q212" s="193">
        <f>ROUND(I212*H212,2)</f>
        <v>0</v>
      </c>
      <c r="R212" s="193">
        <f>ROUND(J212*H212,2)</f>
        <v>46992</v>
      </c>
      <c r="S212" s="194">
        <v>0</v>
      </c>
      <c r="T212" s="194">
        <f>S212*H212</f>
        <v>0</v>
      </c>
      <c r="U212" s="194">
        <v>0</v>
      </c>
      <c r="V212" s="194">
        <f>U212*H212</f>
        <v>0</v>
      </c>
      <c r="W212" s="194">
        <v>0</v>
      </c>
      <c r="X212" s="194">
        <f>W212*H212</f>
        <v>0</v>
      </c>
      <c r="Y212" s="195" t="s">
        <v>1</v>
      </c>
      <c r="Z212" s="30"/>
      <c r="AA212" s="30"/>
      <c r="AB212" s="30"/>
      <c r="AC212" s="30"/>
      <c r="AD212" s="30"/>
      <c r="AE212" s="30"/>
      <c r="AR212" s="196" t="s">
        <v>129</v>
      </c>
      <c r="AT212" s="196" t="s">
        <v>125</v>
      </c>
      <c r="AU212" s="196" t="s">
        <v>79</v>
      </c>
      <c r="AY212" s="11" t="s">
        <v>130</v>
      </c>
      <c r="BE212" s="197">
        <f>IF(O212="základní",K212,0)</f>
        <v>46992</v>
      </c>
      <c r="BF212" s="197">
        <f>IF(O212="snížená",K212,0)</f>
        <v>0</v>
      </c>
      <c r="BG212" s="197">
        <f>IF(O212="zákl. přenesená",K212,0)</f>
        <v>0</v>
      </c>
      <c r="BH212" s="197">
        <f>IF(O212="sníž. přenesená",K212,0)</f>
        <v>0</v>
      </c>
      <c r="BI212" s="197">
        <f>IF(O212="nulová",K212,0)</f>
        <v>0</v>
      </c>
      <c r="BJ212" s="11" t="s">
        <v>87</v>
      </c>
      <c r="BK212" s="197">
        <f>ROUND(P212*H212,2)</f>
        <v>46992</v>
      </c>
      <c r="BL212" s="11" t="s">
        <v>129</v>
      </c>
      <c r="BM212" s="196" t="s">
        <v>288</v>
      </c>
    </row>
    <row r="213" s="2" customFormat="1">
      <c r="A213" s="30"/>
      <c r="B213" s="31"/>
      <c r="C213" s="32"/>
      <c r="D213" s="198" t="s">
        <v>131</v>
      </c>
      <c r="E213" s="32"/>
      <c r="F213" s="199" t="s">
        <v>287</v>
      </c>
      <c r="G213" s="32"/>
      <c r="H213" s="32"/>
      <c r="I213" s="32"/>
      <c r="J213" s="32"/>
      <c r="K213" s="32"/>
      <c r="L213" s="32"/>
      <c r="M213" s="33"/>
      <c r="N213" s="200"/>
      <c r="O213" s="201"/>
      <c r="P213" s="82"/>
      <c r="Q213" s="82"/>
      <c r="R213" s="82"/>
      <c r="S213" s="82"/>
      <c r="T213" s="82"/>
      <c r="U213" s="82"/>
      <c r="V213" s="82"/>
      <c r="W213" s="82"/>
      <c r="X213" s="82"/>
      <c r="Y213" s="83"/>
      <c r="Z213" s="30"/>
      <c r="AA213" s="30"/>
      <c r="AB213" s="30"/>
      <c r="AC213" s="30"/>
      <c r="AD213" s="30"/>
      <c r="AE213" s="30"/>
      <c r="AT213" s="11" t="s">
        <v>131</v>
      </c>
      <c r="AU213" s="11" t="s">
        <v>79</v>
      </c>
    </row>
    <row r="214" s="2" customFormat="1" ht="14.4" customHeight="1">
      <c r="A214" s="30"/>
      <c r="B214" s="31"/>
      <c r="C214" s="185" t="s">
        <v>211</v>
      </c>
      <c r="D214" s="185" t="s">
        <v>125</v>
      </c>
      <c r="E214" s="186" t="s">
        <v>289</v>
      </c>
      <c r="F214" s="187" t="s">
        <v>290</v>
      </c>
      <c r="G214" s="188" t="s">
        <v>186</v>
      </c>
      <c r="H214" s="189">
        <v>840</v>
      </c>
      <c r="I214" s="190">
        <v>0</v>
      </c>
      <c r="J214" s="190">
        <v>56.5</v>
      </c>
      <c r="K214" s="190">
        <f>ROUND(P214*H214,2)</f>
        <v>47460</v>
      </c>
      <c r="L214" s="187" t="s">
        <v>1</v>
      </c>
      <c r="M214" s="33"/>
      <c r="N214" s="191" t="s">
        <v>1</v>
      </c>
      <c r="O214" s="192" t="s">
        <v>42</v>
      </c>
      <c r="P214" s="193">
        <f>I214+J214</f>
        <v>56.5</v>
      </c>
      <c r="Q214" s="193">
        <f>ROUND(I214*H214,2)</f>
        <v>0</v>
      </c>
      <c r="R214" s="193">
        <f>ROUND(J214*H214,2)</f>
        <v>47460</v>
      </c>
      <c r="S214" s="194">
        <v>0</v>
      </c>
      <c r="T214" s="194">
        <f>S214*H214</f>
        <v>0</v>
      </c>
      <c r="U214" s="194">
        <v>0</v>
      </c>
      <c r="V214" s="194">
        <f>U214*H214</f>
        <v>0</v>
      </c>
      <c r="W214" s="194">
        <v>0</v>
      </c>
      <c r="X214" s="194">
        <f>W214*H214</f>
        <v>0</v>
      </c>
      <c r="Y214" s="195" t="s">
        <v>1</v>
      </c>
      <c r="Z214" s="30"/>
      <c r="AA214" s="30"/>
      <c r="AB214" s="30"/>
      <c r="AC214" s="30"/>
      <c r="AD214" s="30"/>
      <c r="AE214" s="30"/>
      <c r="AR214" s="196" t="s">
        <v>129</v>
      </c>
      <c r="AT214" s="196" t="s">
        <v>125</v>
      </c>
      <c r="AU214" s="196" t="s">
        <v>79</v>
      </c>
      <c r="AY214" s="11" t="s">
        <v>130</v>
      </c>
      <c r="BE214" s="197">
        <f>IF(O214="základní",K214,0)</f>
        <v>47460</v>
      </c>
      <c r="BF214" s="197">
        <f>IF(O214="snížená",K214,0)</f>
        <v>0</v>
      </c>
      <c r="BG214" s="197">
        <f>IF(O214="zákl. přenesená",K214,0)</f>
        <v>0</v>
      </c>
      <c r="BH214" s="197">
        <f>IF(O214="sníž. přenesená",K214,0)</f>
        <v>0</v>
      </c>
      <c r="BI214" s="197">
        <f>IF(O214="nulová",K214,0)</f>
        <v>0</v>
      </c>
      <c r="BJ214" s="11" t="s">
        <v>87</v>
      </c>
      <c r="BK214" s="197">
        <f>ROUND(P214*H214,2)</f>
        <v>47460</v>
      </c>
      <c r="BL214" s="11" t="s">
        <v>129</v>
      </c>
      <c r="BM214" s="196" t="s">
        <v>291</v>
      </c>
    </row>
    <row r="215" s="2" customFormat="1">
      <c r="A215" s="30"/>
      <c r="B215" s="31"/>
      <c r="C215" s="32"/>
      <c r="D215" s="198" t="s">
        <v>131</v>
      </c>
      <c r="E215" s="32"/>
      <c r="F215" s="199" t="s">
        <v>290</v>
      </c>
      <c r="G215" s="32"/>
      <c r="H215" s="32"/>
      <c r="I215" s="32"/>
      <c r="J215" s="32"/>
      <c r="K215" s="32"/>
      <c r="L215" s="32"/>
      <c r="M215" s="33"/>
      <c r="N215" s="200"/>
      <c r="O215" s="201"/>
      <c r="P215" s="82"/>
      <c r="Q215" s="82"/>
      <c r="R215" s="82"/>
      <c r="S215" s="82"/>
      <c r="T215" s="82"/>
      <c r="U215" s="82"/>
      <c r="V215" s="82"/>
      <c r="W215" s="82"/>
      <c r="X215" s="82"/>
      <c r="Y215" s="83"/>
      <c r="Z215" s="30"/>
      <c r="AA215" s="30"/>
      <c r="AB215" s="30"/>
      <c r="AC215" s="30"/>
      <c r="AD215" s="30"/>
      <c r="AE215" s="30"/>
      <c r="AT215" s="11" t="s">
        <v>131</v>
      </c>
      <c r="AU215" s="11" t="s">
        <v>79</v>
      </c>
    </row>
    <row r="216" s="2" customFormat="1" ht="14.4" customHeight="1">
      <c r="A216" s="30"/>
      <c r="B216" s="31"/>
      <c r="C216" s="185" t="s">
        <v>292</v>
      </c>
      <c r="D216" s="185" t="s">
        <v>125</v>
      </c>
      <c r="E216" s="186" t="s">
        <v>293</v>
      </c>
      <c r="F216" s="187" t="s">
        <v>294</v>
      </c>
      <c r="G216" s="188" t="s">
        <v>128</v>
      </c>
      <c r="H216" s="189">
        <v>1</v>
      </c>
      <c r="I216" s="190">
        <v>0</v>
      </c>
      <c r="J216" s="190">
        <v>10500</v>
      </c>
      <c r="K216" s="190">
        <f>ROUND(P216*H216,2)</f>
        <v>10500</v>
      </c>
      <c r="L216" s="187" t="s">
        <v>1</v>
      </c>
      <c r="M216" s="33"/>
      <c r="N216" s="191" t="s">
        <v>1</v>
      </c>
      <c r="O216" s="192" t="s">
        <v>42</v>
      </c>
      <c r="P216" s="193">
        <f>I216+J216</f>
        <v>10500</v>
      </c>
      <c r="Q216" s="193">
        <f>ROUND(I216*H216,2)</f>
        <v>0</v>
      </c>
      <c r="R216" s="193">
        <f>ROUND(J216*H216,2)</f>
        <v>10500</v>
      </c>
      <c r="S216" s="194">
        <v>0</v>
      </c>
      <c r="T216" s="194">
        <f>S216*H216</f>
        <v>0</v>
      </c>
      <c r="U216" s="194">
        <v>0</v>
      </c>
      <c r="V216" s="194">
        <f>U216*H216</f>
        <v>0</v>
      </c>
      <c r="W216" s="194">
        <v>0</v>
      </c>
      <c r="X216" s="194">
        <f>W216*H216</f>
        <v>0</v>
      </c>
      <c r="Y216" s="195" t="s">
        <v>1</v>
      </c>
      <c r="Z216" s="30"/>
      <c r="AA216" s="30"/>
      <c r="AB216" s="30"/>
      <c r="AC216" s="30"/>
      <c r="AD216" s="30"/>
      <c r="AE216" s="30"/>
      <c r="AR216" s="196" t="s">
        <v>129</v>
      </c>
      <c r="AT216" s="196" t="s">
        <v>125</v>
      </c>
      <c r="AU216" s="196" t="s">
        <v>79</v>
      </c>
      <c r="AY216" s="11" t="s">
        <v>130</v>
      </c>
      <c r="BE216" s="197">
        <f>IF(O216="základní",K216,0)</f>
        <v>10500</v>
      </c>
      <c r="BF216" s="197">
        <f>IF(O216="snížená",K216,0)</f>
        <v>0</v>
      </c>
      <c r="BG216" s="197">
        <f>IF(O216="zákl. přenesená",K216,0)</f>
        <v>0</v>
      </c>
      <c r="BH216" s="197">
        <f>IF(O216="sníž. přenesená",K216,0)</f>
        <v>0</v>
      </c>
      <c r="BI216" s="197">
        <f>IF(O216="nulová",K216,0)</f>
        <v>0</v>
      </c>
      <c r="BJ216" s="11" t="s">
        <v>87</v>
      </c>
      <c r="BK216" s="197">
        <f>ROUND(P216*H216,2)</f>
        <v>10500</v>
      </c>
      <c r="BL216" s="11" t="s">
        <v>129</v>
      </c>
      <c r="BM216" s="196" t="s">
        <v>295</v>
      </c>
    </row>
    <row r="217" s="2" customFormat="1">
      <c r="A217" s="30"/>
      <c r="B217" s="31"/>
      <c r="C217" s="32"/>
      <c r="D217" s="198" t="s">
        <v>131</v>
      </c>
      <c r="E217" s="32"/>
      <c r="F217" s="199" t="s">
        <v>294</v>
      </c>
      <c r="G217" s="32"/>
      <c r="H217" s="32"/>
      <c r="I217" s="32"/>
      <c r="J217" s="32"/>
      <c r="K217" s="32"/>
      <c r="L217" s="32"/>
      <c r="M217" s="33"/>
      <c r="N217" s="200"/>
      <c r="O217" s="201"/>
      <c r="P217" s="82"/>
      <c r="Q217" s="82"/>
      <c r="R217" s="82"/>
      <c r="S217" s="82"/>
      <c r="T217" s="82"/>
      <c r="U217" s="82"/>
      <c r="V217" s="82"/>
      <c r="W217" s="82"/>
      <c r="X217" s="82"/>
      <c r="Y217" s="83"/>
      <c r="Z217" s="30"/>
      <c r="AA217" s="30"/>
      <c r="AB217" s="30"/>
      <c r="AC217" s="30"/>
      <c r="AD217" s="30"/>
      <c r="AE217" s="30"/>
      <c r="AT217" s="11" t="s">
        <v>131</v>
      </c>
      <c r="AU217" s="11" t="s">
        <v>79</v>
      </c>
    </row>
    <row r="218" s="2" customFormat="1" ht="24.15" customHeight="1">
      <c r="A218" s="30"/>
      <c r="B218" s="31"/>
      <c r="C218" s="202" t="s">
        <v>214</v>
      </c>
      <c r="D218" s="202" t="s">
        <v>132</v>
      </c>
      <c r="E218" s="203" t="s">
        <v>296</v>
      </c>
      <c r="F218" s="204" t="s">
        <v>297</v>
      </c>
      <c r="G218" s="205" t="s">
        <v>128</v>
      </c>
      <c r="H218" s="206">
        <v>2</v>
      </c>
      <c r="I218" s="207">
        <v>7690</v>
      </c>
      <c r="J218" s="208"/>
      <c r="K218" s="207">
        <f>ROUND(P218*H218,2)</f>
        <v>15380</v>
      </c>
      <c r="L218" s="204" t="s">
        <v>1</v>
      </c>
      <c r="M218" s="209"/>
      <c r="N218" s="210" t="s">
        <v>1</v>
      </c>
      <c r="O218" s="192" t="s">
        <v>42</v>
      </c>
      <c r="P218" s="193">
        <f>I218+J218</f>
        <v>7690</v>
      </c>
      <c r="Q218" s="193">
        <f>ROUND(I218*H218,2)</f>
        <v>15380</v>
      </c>
      <c r="R218" s="193">
        <f>ROUND(J218*H218,2)</f>
        <v>0</v>
      </c>
      <c r="S218" s="194">
        <v>0</v>
      </c>
      <c r="T218" s="194">
        <f>S218*H218</f>
        <v>0</v>
      </c>
      <c r="U218" s="194">
        <v>0</v>
      </c>
      <c r="V218" s="194">
        <f>U218*H218</f>
        <v>0</v>
      </c>
      <c r="W218" s="194">
        <v>0</v>
      </c>
      <c r="X218" s="194">
        <f>W218*H218</f>
        <v>0</v>
      </c>
      <c r="Y218" s="195" t="s">
        <v>1</v>
      </c>
      <c r="Z218" s="30"/>
      <c r="AA218" s="30"/>
      <c r="AB218" s="30"/>
      <c r="AC218" s="30"/>
      <c r="AD218" s="30"/>
      <c r="AE218" s="30"/>
      <c r="AR218" s="196" t="s">
        <v>135</v>
      </c>
      <c r="AT218" s="196" t="s">
        <v>132</v>
      </c>
      <c r="AU218" s="196" t="s">
        <v>79</v>
      </c>
      <c r="AY218" s="11" t="s">
        <v>130</v>
      </c>
      <c r="BE218" s="197">
        <f>IF(O218="základní",K218,0)</f>
        <v>15380</v>
      </c>
      <c r="BF218" s="197">
        <f>IF(O218="snížená",K218,0)</f>
        <v>0</v>
      </c>
      <c r="BG218" s="197">
        <f>IF(O218="zákl. přenesená",K218,0)</f>
        <v>0</v>
      </c>
      <c r="BH218" s="197">
        <f>IF(O218="sníž. přenesená",K218,0)</f>
        <v>0</v>
      </c>
      <c r="BI218" s="197">
        <f>IF(O218="nulová",K218,0)</f>
        <v>0</v>
      </c>
      <c r="BJ218" s="11" t="s">
        <v>87</v>
      </c>
      <c r="BK218" s="197">
        <f>ROUND(P218*H218,2)</f>
        <v>15380</v>
      </c>
      <c r="BL218" s="11" t="s">
        <v>129</v>
      </c>
      <c r="BM218" s="196" t="s">
        <v>298</v>
      </c>
    </row>
    <row r="219" s="2" customFormat="1">
      <c r="A219" s="30"/>
      <c r="B219" s="31"/>
      <c r="C219" s="32"/>
      <c r="D219" s="198" t="s">
        <v>131</v>
      </c>
      <c r="E219" s="32"/>
      <c r="F219" s="199" t="s">
        <v>297</v>
      </c>
      <c r="G219" s="32"/>
      <c r="H219" s="32"/>
      <c r="I219" s="32"/>
      <c r="J219" s="32"/>
      <c r="K219" s="32"/>
      <c r="L219" s="32"/>
      <c r="M219" s="33"/>
      <c r="N219" s="200"/>
      <c r="O219" s="201"/>
      <c r="P219" s="82"/>
      <c r="Q219" s="82"/>
      <c r="R219" s="82"/>
      <c r="S219" s="82"/>
      <c r="T219" s="82"/>
      <c r="U219" s="82"/>
      <c r="V219" s="82"/>
      <c r="W219" s="82"/>
      <c r="X219" s="82"/>
      <c r="Y219" s="83"/>
      <c r="Z219" s="30"/>
      <c r="AA219" s="30"/>
      <c r="AB219" s="30"/>
      <c r="AC219" s="30"/>
      <c r="AD219" s="30"/>
      <c r="AE219" s="30"/>
      <c r="AT219" s="11" t="s">
        <v>131</v>
      </c>
      <c r="AU219" s="11" t="s">
        <v>79</v>
      </c>
    </row>
    <row r="220" s="2" customFormat="1" ht="14.4" customHeight="1">
      <c r="A220" s="30"/>
      <c r="B220" s="31"/>
      <c r="C220" s="185" t="s">
        <v>299</v>
      </c>
      <c r="D220" s="185" t="s">
        <v>125</v>
      </c>
      <c r="E220" s="186" t="s">
        <v>300</v>
      </c>
      <c r="F220" s="187" t="s">
        <v>301</v>
      </c>
      <c r="G220" s="188" t="s">
        <v>128</v>
      </c>
      <c r="H220" s="189">
        <v>1</v>
      </c>
      <c r="I220" s="190">
        <v>0</v>
      </c>
      <c r="J220" s="190">
        <v>4150</v>
      </c>
      <c r="K220" s="190">
        <f>ROUND(P220*H220,2)</f>
        <v>4150</v>
      </c>
      <c r="L220" s="187" t="s">
        <v>1</v>
      </c>
      <c r="M220" s="33"/>
      <c r="N220" s="191" t="s">
        <v>1</v>
      </c>
      <c r="O220" s="192" t="s">
        <v>42</v>
      </c>
      <c r="P220" s="193">
        <f>I220+J220</f>
        <v>4150</v>
      </c>
      <c r="Q220" s="193">
        <f>ROUND(I220*H220,2)</f>
        <v>0</v>
      </c>
      <c r="R220" s="193">
        <f>ROUND(J220*H220,2)</f>
        <v>4150</v>
      </c>
      <c r="S220" s="194">
        <v>0</v>
      </c>
      <c r="T220" s="194">
        <f>S220*H220</f>
        <v>0</v>
      </c>
      <c r="U220" s="194">
        <v>0</v>
      </c>
      <c r="V220" s="194">
        <f>U220*H220</f>
        <v>0</v>
      </c>
      <c r="W220" s="194">
        <v>0</v>
      </c>
      <c r="X220" s="194">
        <f>W220*H220</f>
        <v>0</v>
      </c>
      <c r="Y220" s="195" t="s">
        <v>1</v>
      </c>
      <c r="Z220" s="30"/>
      <c r="AA220" s="30"/>
      <c r="AB220" s="30"/>
      <c r="AC220" s="30"/>
      <c r="AD220" s="30"/>
      <c r="AE220" s="30"/>
      <c r="AR220" s="196" t="s">
        <v>129</v>
      </c>
      <c r="AT220" s="196" t="s">
        <v>125</v>
      </c>
      <c r="AU220" s="196" t="s">
        <v>79</v>
      </c>
      <c r="AY220" s="11" t="s">
        <v>130</v>
      </c>
      <c r="BE220" s="197">
        <f>IF(O220="základní",K220,0)</f>
        <v>4150</v>
      </c>
      <c r="BF220" s="197">
        <f>IF(O220="snížená",K220,0)</f>
        <v>0</v>
      </c>
      <c r="BG220" s="197">
        <f>IF(O220="zákl. přenesená",K220,0)</f>
        <v>0</v>
      </c>
      <c r="BH220" s="197">
        <f>IF(O220="sníž. přenesená",K220,0)</f>
        <v>0</v>
      </c>
      <c r="BI220" s="197">
        <f>IF(O220="nulová",K220,0)</f>
        <v>0</v>
      </c>
      <c r="BJ220" s="11" t="s">
        <v>87</v>
      </c>
      <c r="BK220" s="197">
        <f>ROUND(P220*H220,2)</f>
        <v>4150</v>
      </c>
      <c r="BL220" s="11" t="s">
        <v>129</v>
      </c>
      <c r="BM220" s="196" t="s">
        <v>302</v>
      </c>
    </row>
    <row r="221" s="2" customFormat="1">
      <c r="A221" s="30"/>
      <c r="B221" s="31"/>
      <c r="C221" s="32"/>
      <c r="D221" s="198" t="s">
        <v>131</v>
      </c>
      <c r="E221" s="32"/>
      <c r="F221" s="199" t="s">
        <v>301</v>
      </c>
      <c r="G221" s="32"/>
      <c r="H221" s="32"/>
      <c r="I221" s="32"/>
      <c r="J221" s="32"/>
      <c r="K221" s="32"/>
      <c r="L221" s="32"/>
      <c r="M221" s="33"/>
      <c r="N221" s="200"/>
      <c r="O221" s="201"/>
      <c r="P221" s="82"/>
      <c r="Q221" s="82"/>
      <c r="R221" s="82"/>
      <c r="S221" s="82"/>
      <c r="T221" s="82"/>
      <c r="U221" s="82"/>
      <c r="V221" s="82"/>
      <c r="W221" s="82"/>
      <c r="X221" s="82"/>
      <c r="Y221" s="83"/>
      <c r="Z221" s="30"/>
      <c r="AA221" s="30"/>
      <c r="AB221" s="30"/>
      <c r="AC221" s="30"/>
      <c r="AD221" s="30"/>
      <c r="AE221" s="30"/>
      <c r="AT221" s="11" t="s">
        <v>131</v>
      </c>
      <c r="AU221" s="11" t="s">
        <v>79</v>
      </c>
    </row>
    <row r="222" s="2" customFormat="1" ht="24.15" customHeight="1">
      <c r="A222" s="30"/>
      <c r="B222" s="31"/>
      <c r="C222" s="202" t="s">
        <v>218</v>
      </c>
      <c r="D222" s="202" t="s">
        <v>132</v>
      </c>
      <c r="E222" s="203" t="s">
        <v>303</v>
      </c>
      <c r="F222" s="204" t="s">
        <v>304</v>
      </c>
      <c r="G222" s="205" t="s">
        <v>128</v>
      </c>
      <c r="H222" s="206">
        <v>6</v>
      </c>
      <c r="I222" s="207">
        <v>2688</v>
      </c>
      <c r="J222" s="208"/>
      <c r="K222" s="207">
        <f>ROUND(P222*H222,2)</f>
        <v>16128</v>
      </c>
      <c r="L222" s="204" t="s">
        <v>1</v>
      </c>
      <c r="M222" s="209"/>
      <c r="N222" s="210" t="s">
        <v>1</v>
      </c>
      <c r="O222" s="192" t="s">
        <v>42</v>
      </c>
      <c r="P222" s="193">
        <f>I222+J222</f>
        <v>2688</v>
      </c>
      <c r="Q222" s="193">
        <f>ROUND(I222*H222,2)</f>
        <v>16128</v>
      </c>
      <c r="R222" s="193">
        <f>ROUND(J222*H222,2)</f>
        <v>0</v>
      </c>
      <c r="S222" s="194">
        <v>0</v>
      </c>
      <c r="T222" s="194">
        <f>S222*H222</f>
        <v>0</v>
      </c>
      <c r="U222" s="194">
        <v>0</v>
      </c>
      <c r="V222" s="194">
        <f>U222*H222</f>
        <v>0</v>
      </c>
      <c r="W222" s="194">
        <v>0</v>
      </c>
      <c r="X222" s="194">
        <f>W222*H222</f>
        <v>0</v>
      </c>
      <c r="Y222" s="195" t="s">
        <v>1</v>
      </c>
      <c r="Z222" s="30"/>
      <c r="AA222" s="30"/>
      <c r="AB222" s="30"/>
      <c r="AC222" s="30"/>
      <c r="AD222" s="30"/>
      <c r="AE222" s="30"/>
      <c r="AR222" s="196" t="s">
        <v>135</v>
      </c>
      <c r="AT222" s="196" t="s">
        <v>132</v>
      </c>
      <c r="AU222" s="196" t="s">
        <v>79</v>
      </c>
      <c r="AY222" s="11" t="s">
        <v>130</v>
      </c>
      <c r="BE222" s="197">
        <f>IF(O222="základní",K222,0)</f>
        <v>16128</v>
      </c>
      <c r="BF222" s="197">
        <f>IF(O222="snížená",K222,0)</f>
        <v>0</v>
      </c>
      <c r="BG222" s="197">
        <f>IF(O222="zákl. přenesená",K222,0)</f>
        <v>0</v>
      </c>
      <c r="BH222" s="197">
        <f>IF(O222="sníž. přenesená",K222,0)</f>
        <v>0</v>
      </c>
      <c r="BI222" s="197">
        <f>IF(O222="nulová",K222,0)</f>
        <v>0</v>
      </c>
      <c r="BJ222" s="11" t="s">
        <v>87</v>
      </c>
      <c r="BK222" s="197">
        <f>ROUND(P222*H222,2)</f>
        <v>16128</v>
      </c>
      <c r="BL222" s="11" t="s">
        <v>129</v>
      </c>
      <c r="BM222" s="196" t="s">
        <v>305</v>
      </c>
    </row>
    <row r="223" s="2" customFormat="1">
      <c r="A223" s="30"/>
      <c r="B223" s="31"/>
      <c r="C223" s="32"/>
      <c r="D223" s="198" t="s">
        <v>131</v>
      </c>
      <c r="E223" s="32"/>
      <c r="F223" s="199" t="s">
        <v>304</v>
      </c>
      <c r="G223" s="32"/>
      <c r="H223" s="32"/>
      <c r="I223" s="32"/>
      <c r="J223" s="32"/>
      <c r="K223" s="32"/>
      <c r="L223" s="32"/>
      <c r="M223" s="33"/>
      <c r="N223" s="200"/>
      <c r="O223" s="201"/>
      <c r="P223" s="82"/>
      <c r="Q223" s="82"/>
      <c r="R223" s="82"/>
      <c r="S223" s="82"/>
      <c r="T223" s="82"/>
      <c r="U223" s="82"/>
      <c r="V223" s="82"/>
      <c r="W223" s="82"/>
      <c r="X223" s="82"/>
      <c r="Y223" s="83"/>
      <c r="Z223" s="30"/>
      <c r="AA223" s="30"/>
      <c r="AB223" s="30"/>
      <c r="AC223" s="30"/>
      <c r="AD223" s="30"/>
      <c r="AE223" s="30"/>
      <c r="AT223" s="11" t="s">
        <v>131</v>
      </c>
      <c r="AU223" s="11" t="s">
        <v>79</v>
      </c>
    </row>
    <row r="224" s="2" customFormat="1" ht="24.15" customHeight="1">
      <c r="A224" s="30"/>
      <c r="B224" s="31"/>
      <c r="C224" s="202" t="s">
        <v>306</v>
      </c>
      <c r="D224" s="202" t="s">
        <v>132</v>
      </c>
      <c r="E224" s="203" t="s">
        <v>307</v>
      </c>
      <c r="F224" s="204" t="s">
        <v>308</v>
      </c>
      <c r="G224" s="205" t="s">
        <v>128</v>
      </c>
      <c r="H224" s="206">
        <v>6</v>
      </c>
      <c r="I224" s="207">
        <v>1160</v>
      </c>
      <c r="J224" s="208"/>
      <c r="K224" s="207">
        <f>ROUND(P224*H224,2)</f>
        <v>6960</v>
      </c>
      <c r="L224" s="204" t="s">
        <v>1</v>
      </c>
      <c r="M224" s="209"/>
      <c r="N224" s="210" t="s">
        <v>1</v>
      </c>
      <c r="O224" s="192" t="s">
        <v>42</v>
      </c>
      <c r="P224" s="193">
        <f>I224+J224</f>
        <v>1160</v>
      </c>
      <c r="Q224" s="193">
        <f>ROUND(I224*H224,2)</f>
        <v>6960</v>
      </c>
      <c r="R224" s="193">
        <f>ROUND(J224*H224,2)</f>
        <v>0</v>
      </c>
      <c r="S224" s="194">
        <v>0</v>
      </c>
      <c r="T224" s="194">
        <f>S224*H224</f>
        <v>0</v>
      </c>
      <c r="U224" s="194">
        <v>0</v>
      </c>
      <c r="V224" s="194">
        <f>U224*H224</f>
        <v>0</v>
      </c>
      <c r="W224" s="194">
        <v>0</v>
      </c>
      <c r="X224" s="194">
        <f>W224*H224</f>
        <v>0</v>
      </c>
      <c r="Y224" s="195" t="s">
        <v>1</v>
      </c>
      <c r="Z224" s="30"/>
      <c r="AA224" s="30"/>
      <c r="AB224" s="30"/>
      <c r="AC224" s="30"/>
      <c r="AD224" s="30"/>
      <c r="AE224" s="30"/>
      <c r="AR224" s="196" t="s">
        <v>135</v>
      </c>
      <c r="AT224" s="196" t="s">
        <v>132</v>
      </c>
      <c r="AU224" s="196" t="s">
        <v>79</v>
      </c>
      <c r="AY224" s="11" t="s">
        <v>130</v>
      </c>
      <c r="BE224" s="197">
        <f>IF(O224="základní",K224,0)</f>
        <v>6960</v>
      </c>
      <c r="BF224" s="197">
        <f>IF(O224="snížená",K224,0)</f>
        <v>0</v>
      </c>
      <c r="BG224" s="197">
        <f>IF(O224="zákl. přenesená",K224,0)</f>
        <v>0</v>
      </c>
      <c r="BH224" s="197">
        <f>IF(O224="sníž. přenesená",K224,0)</f>
        <v>0</v>
      </c>
      <c r="BI224" s="197">
        <f>IF(O224="nulová",K224,0)</f>
        <v>0</v>
      </c>
      <c r="BJ224" s="11" t="s">
        <v>87</v>
      </c>
      <c r="BK224" s="197">
        <f>ROUND(P224*H224,2)</f>
        <v>6960</v>
      </c>
      <c r="BL224" s="11" t="s">
        <v>129</v>
      </c>
      <c r="BM224" s="196" t="s">
        <v>309</v>
      </c>
    </row>
    <row r="225" s="2" customFormat="1">
      <c r="A225" s="30"/>
      <c r="B225" s="31"/>
      <c r="C225" s="32"/>
      <c r="D225" s="198" t="s">
        <v>131</v>
      </c>
      <c r="E225" s="32"/>
      <c r="F225" s="199" t="s">
        <v>308</v>
      </c>
      <c r="G225" s="32"/>
      <c r="H225" s="32"/>
      <c r="I225" s="32"/>
      <c r="J225" s="32"/>
      <c r="K225" s="32"/>
      <c r="L225" s="32"/>
      <c r="M225" s="33"/>
      <c r="N225" s="200"/>
      <c r="O225" s="201"/>
      <c r="P225" s="82"/>
      <c r="Q225" s="82"/>
      <c r="R225" s="82"/>
      <c r="S225" s="82"/>
      <c r="T225" s="82"/>
      <c r="U225" s="82"/>
      <c r="V225" s="82"/>
      <c r="W225" s="82"/>
      <c r="X225" s="82"/>
      <c r="Y225" s="83"/>
      <c r="Z225" s="30"/>
      <c r="AA225" s="30"/>
      <c r="AB225" s="30"/>
      <c r="AC225" s="30"/>
      <c r="AD225" s="30"/>
      <c r="AE225" s="30"/>
      <c r="AT225" s="11" t="s">
        <v>131</v>
      </c>
      <c r="AU225" s="11" t="s">
        <v>79</v>
      </c>
    </row>
    <row r="226" s="2" customFormat="1" ht="14.4" customHeight="1">
      <c r="A226" s="30"/>
      <c r="B226" s="31"/>
      <c r="C226" s="185" t="s">
        <v>221</v>
      </c>
      <c r="D226" s="185" t="s">
        <v>125</v>
      </c>
      <c r="E226" s="186" t="s">
        <v>310</v>
      </c>
      <c r="F226" s="187" t="s">
        <v>311</v>
      </c>
      <c r="G226" s="188" t="s">
        <v>128</v>
      </c>
      <c r="H226" s="189">
        <v>12</v>
      </c>
      <c r="I226" s="190">
        <v>0</v>
      </c>
      <c r="J226" s="190">
        <v>490</v>
      </c>
      <c r="K226" s="190">
        <f>ROUND(P226*H226,2)</f>
        <v>5880</v>
      </c>
      <c r="L226" s="187" t="s">
        <v>1</v>
      </c>
      <c r="M226" s="33"/>
      <c r="N226" s="191" t="s">
        <v>1</v>
      </c>
      <c r="O226" s="192" t="s">
        <v>42</v>
      </c>
      <c r="P226" s="193">
        <f>I226+J226</f>
        <v>490</v>
      </c>
      <c r="Q226" s="193">
        <f>ROUND(I226*H226,2)</f>
        <v>0</v>
      </c>
      <c r="R226" s="193">
        <f>ROUND(J226*H226,2)</f>
        <v>5880</v>
      </c>
      <c r="S226" s="194">
        <v>0</v>
      </c>
      <c r="T226" s="194">
        <f>S226*H226</f>
        <v>0</v>
      </c>
      <c r="U226" s="194">
        <v>0</v>
      </c>
      <c r="V226" s="194">
        <f>U226*H226</f>
        <v>0</v>
      </c>
      <c r="W226" s="194">
        <v>0</v>
      </c>
      <c r="X226" s="194">
        <f>W226*H226</f>
        <v>0</v>
      </c>
      <c r="Y226" s="195" t="s">
        <v>1</v>
      </c>
      <c r="Z226" s="30"/>
      <c r="AA226" s="30"/>
      <c r="AB226" s="30"/>
      <c r="AC226" s="30"/>
      <c r="AD226" s="30"/>
      <c r="AE226" s="30"/>
      <c r="AR226" s="196" t="s">
        <v>129</v>
      </c>
      <c r="AT226" s="196" t="s">
        <v>125</v>
      </c>
      <c r="AU226" s="196" t="s">
        <v>79</v>
      </c>
      <c r="AY226" s="11" t="s">
        <v>130</v>
      </c>
      <c r="BE226" s="197">
        <f>IF(O226="základní",K226,0)</f>
        <v>5880</v>
      </c>
      <c r="BF226" s="197">
        <f>IF(O226="snížená",K226,0)</f>
        <v>0</v>
      </c>
      <c r="BG226" s="197">
        <f>IF(O226="zákl. přenesená",K226,0)</f>
        <v>0</v>
      </c>
      <c r="BH226" s="197">
        <f>IF(O226="sníž. přenesená",K226,0)</f>
        <v>0</v>
      </c>
      <c r="BI226" s="197">
        <f>IF(O226="nulová",K226,0)</f>
        <v>0</v>
      </c>
      <c r="BJ226" s="11" t="s">
        <v>87</v>
      </c>
      <c r="BK226" s="197">
        <f>ROUND(P226*H226,2)</f>
        <v>5880</v>
      </c>
      <c r="BL226" s="11" t="s">
        <v>129</v>
      </c>
      <c r="BM226" s="196" t="s">
        <v>312</v>
      </c>
    </row>
    <row r="227" s="2" customFormat="1">
      <c r="A227" s="30"/>
      <c r="B227" s="31"/>
      <c r="C227" s="32"/>
      <c r="D227" s="198" t="s">
        <v>131</v>
      </c>
      <c r="E227" s="32"/>
      <c r="F227" s="199" t="s">
        <v>311</v>
      </c>
      <c r="G227" s="32"/>
      <c r="H227" s="32"/>
      <c r="I227" s="32"/>
      <c r="J227" s="32"/>
      <c r="K227" s="32"/>
      <c r="L227" s="32"/>
      <c r="M227" s="33"/>
      <c r="N227" s="200"/>
      <c r="O227" s="201"/>
      <c r="P227" s="82"/>
      <c r="Q227" s="82"/>
      <c r="R227" s="82"/>
      <c r="S227" s="82"/>
      <c r="T227" s="82"/>
      <c r="U227" s="82"/>
      <c r="V227" s="82"/>
      <c r="W227" s="82"/>
      <c r="X227" s="82"/>
      <c r="Y227" s="83"/>
      <c r="Z227" s="30"/>
      <c r="AA227" s="30"/>
      <c r="AB227" s="30"/>
      <c r="AC227" s="30"/>
      <c r="AD227" s="30"/>
      <c r="AE227" s="30"/>
      <c r="AT227" s="11" t="s">
        <v>131</v>
      </c>
      <c r="AU227" s="11" t="s">
        <v>79</v>
      </c>
    </row>
    <row r="228" s="2" customFormat="1" ht="24.15" customHeight="1">
      <c r="A228" s="30"/>
      <c r="B228" s="31"/>
      <c r="C228" s="202" t="s">
        <v>313</v>
      </c>
      <c r="D228" s="202" t="s">
        <v>132</v>
      </c>
      <c r="E228" s="203" t="s">
        <v>314</v>
      </c>
      <c r="F228" s="204" t="s">
        <v>315</v>
      </c>
      <c r="G228" s="205" t="s">
        <v>128</v>
      </c>
      <c r="H228" s="206">
        <v>12</v>
      </c>
      <c r="I228" s="207">
        <v>2213</v>
      </c>
      <c r="J228" s="208"/>
      <c r="K228" s="207">
        <f>ROUND(P228*H228,2)</f>
        <v>26556</v>
      </c>
      <c r="L228" s="204" t="s">
        <v>1</v>
      </c>
      <c r="M228" s="209"/>
      <c r="N228" s="210" t="s">
        <v>1</v>
      </c>
      <c r="O228" s="192" t="s">
        <v>42</v>
      </c>
      <c r="P228" s="193">
        <f>I228+J228</f>
        <v>2213</v>
      </c>
      <c r="Q228" s="193">
        <f>ROUND(I228*H228,2)</f>
        <v>26556</v>
      </c>
      <c r="R228" s="193">
        <f>ROUND(J228*H228,2)</f>
        <v>0</v>
      </c>
      <c r="S228" s="194">
        <v>0</v>
      </c>
      <c r="T228" s="194">
        <f>S228*H228</f>
        <v>0</v>
      </c>
      <c r="U228" s="194">
        <v>0</v>
      </c>
      <c r="V228" s="194">
        <f>U228*H228</f>
        <v>0</v>
      </c>
      <c r="W228" s="194">
        <v>0</v>
      </c>
      <c r="X228" s="194">
        <f>W228*H228</f>
        <v>0</v>
      </c>
      <c r="Y228" s="195" t="s">
        <v>1</v>
      </c>
      <c r="Z228" s="30"/>
      <c r="AA228" s="30"/>
      <c r="AB228" s="30"/>
      <c r="AC228" s="30"/>
      <c r="AD228" s="30"/>
      <c r="AE228" s="30"/>
      <c r="AR228" s="196" t="s">
        <v>135</v>
      </c>
      <c r="AT228" s="196" t="s">
        <v>132</v>
      </c>
      <c r="AU228" s="196" t="s">
        <v>79</v>
      </c>
      <c r="AY228" s="11" t="s">
        <v>130</v>
      </c>
      <c r="BE228" s="197">
        <f>IF(O228="základní",K228,0)</f>
        <v>26556</v>
      </c>
      <c r="BF228" s="197">
        <f>IF(O228="snížená",K228,0)</f>
        <v>0</v>
      </c>
      <c r="BG228" s="197">
        <f>IF(O228="zákl. přenesená",K228,0)</f>
        <v>0</v>
      </c>
      <c r="BH228" s="197">
        <f>IF(O228="sníž. přenesená",K228,0)</f>
        <v>0</v>
      </c>
      <c r="BI228" s="197">
        <f>IF(O228="nulová",K228,0)</f>
        <v>0</v>
      </c>
      <c r="BJ228" s="11" t="s">
        <v>87</v>
      </c>
      <c r="BK228" s="197">
        <f>ROUND(P228*H228,2)</f>
        <v>26556</v>
      </c>
      <c r="BL228" s="11" t="s">
        <v>129</v>
      </c>
      <c r="BM228" s="196" t="s">
        <v>316</v>
      </c>
    </row>
    <row r="229" s="2" customFormat="1">
      <c r="A229" s="30"/>
      <c r="B229" s="31"/>
      <c r="C229" s="32"/>
      <c r="D229" s="198" t="s">
        <v>131</v>
      </c>
      <c r="E229" s="32"/>
      <c r="F229" s="199" t="s">
        <v>315</v>
      </c>
      <c r="G229" s="32"/>
      <c r="H229" s="32"/>
      <c r="I229" s="32"/>
      <c r="J229" s="32"/>
      <c r="K229" s="32"/>
      <c r="L229" s="32"/>
      <c r="M229" s="33"/>
      <c r="N229" s="200"/>
      <c r="O229" s="201"/>
      <c r="P229" s="82"/>
      <c r="Q229" s="82"/>
      <c r="R229" s="82"/>
      <c r="S229" s="82"/>
      <c r="T229" s="82"/>
      <c r="U229" s="82"/>
      <c r="V229" s="82"/>
      <c r="W229" s="82"/>
      <c r="X229" s="82"/>
      <c r="Y229" s="83"/>
      <c r="Z229" s="30"/>
      <c r="AA229" s="30"/>
      <c r="AB229" s="30"/>
      <c r="AC229" s="30"/>
      <c r="AD229" s="30"/>
      <c r="AE229" s="30"/>
      <c r="AT229" s="11" t="s">
        <v>131</v>
      </c>
      <c r="AU229" s="11" t="s">
        <v>79</v>
      </c>
    </row>
    <row r="230" s="2" customFormat="1" ht="14.4" customHeight="1">
      <c r="A230" s="30"/>
      <c r="B230" s="31"/>
      <c r="C230" s="202" t="s">
        <v>225</v>
      </c>
      <c r="D230" s="202" t="s">
        <v>132</v>
      </c>
      <c r="E230" s="203" t="s">
        <v>317</v>
      </c>
      <c r="F230" s="204" t="s">
        <v>318</v>
      </c>
      <c r="G230" s="205" t="s">
        <v>128</v>
      </c>
      <c r="H230" s="206">
        <v>7</v>
      </c>
      <c r="I230" s="207">
        <v>806</v>
      </c>
      <c r="J230" s="208"/>
      <c r="K230" s="207">
        <f>ROUND(P230*H230,2)</f>
        <v>5642</v>
      </c>
      <c r="L230" s="204" t="s">
        <v>1</v>
      </c>
      <c r="M230" s="209"/>
      <c r="N230" s="210" t="s">
        <v>1</v>
      </c>
      <c r="O230" s="192" t="s">
        <v>42</v>
      </c>
      <c r="P230" s="193">
        <f>I230+J230</f>
        <v>806</v>
      </c>
      <c r="Q230" s="193">
        <f>ROUND(I230*H230,2)</f>
        <v>5642</v>
      </c>
      <c r="R230" s="193">
        <f>ROUND(J230*H230,2)</f>
        <v>0</v>
      </c>
      <c r="S230" s="194">
        <v>0</v>
      </c>
      <c r="T230" s="194">
        <f>S230*H230</f>
        <v>0</v>
      </c>
      <c r="U230" s="194">
        <v>0</v>
      </c>
      <c r="V230" s="194">
        <f>U230*H230</f>
        <v>0</v>
      </c>
      <c r="W230" s="194">
        <v>0</v>
      </c>
      <c r="X230" s="194">
        <f>W230*H230</f>
        <v>0</v>
      </c>
      <c r="Y230" s="195" t="s">
        <v>1</v>
      </c>
      <c r="Z230" s="30"/>
      <c r="AA230" s="30"/>
      <c r="AB230" s="30"/>
      <c r="AC230" s="30"/>
      <c r="AD230" s="30"/>
      <c r="AE230" s="30"/>
      <c r="AR230" s="196" t="s">
        <v>135</v>
      </c>
      <c r="AT230" s="196" t="s">
        <v>132</v>
      </c>
      <c r="AU230" s="196" t="s">
        <v>79</v>
      </c>
      <c r="AY230" s="11" t="s">
        <v>130</v>
      </c>
      <c r="BE230" s="197">
        <f>IF(O230="základní",K230,0)</f>
        <v>5642</v>
      </c>
      <c r="BF230" s="197">
        <f>IF(O230="snížená",K230,0)</f>
        <v>0</v>
      </c>
      <c r="BG230" s="197">
        <f>IF(O230="zákl. přenesená",K230,0)</f>
        <v>0</v>
      </c>
      <c r="BH230" s="197">
        <f>IF(O230="sníž. přenesená",K230,0)</f>
        <v>0</v>
      </c>
      <c r="BI230" s="197">
        <f>IF(O230="nulová",K230,0)</f>
        <v>0</v>
      </c>
      <c r="BJ230" s="11" t="s">
        <v>87</v>
      </c>
      <c r="BK230" s="197">
        <f>ROUND(P230*H230,2)</f>
        <v>5642</v>
      </c>
      <c r="BL230" s="11" t="s">
        <v>129</v>
      </c>
      <c r="BM230" s="196" t="s">
        <v>319</v>
      </c>
    </row>
    <row r="231" s="2" customFormat="1">
      <c r="A231" s="30"/>
      <c r="B231" s="31"/>
      <c r="C231" s="32"/>
      <c r="D231" s="198" t="s">
        <v>131</v>
      </c>
      <c r="E231" s="32"/>
      <c r="F231" s="199" t="s">
        <v>318</v>
      </c>
      <c r="G231" s="32"/>
      <c r="H231" s="32"/>
      <c r="I231" s="32"/>
      <c r="J231" s="32"/>
      <c r="K231" s="32"/>
      <c r="L231" s="32"/>
      <c r="M231" s="33"/>
      <c r="N231" s="200"/>
      <c r="O231" s="201"/>
      <c r="P231" s="82"/>
      <c r="Q231" s="82"/>
      <c r="R231" s="82"/>
      <c r="S231" s="82"/>
      <c r="T231" s="82"/>
      <c r="U231" s="82"/>
      <c r="V231" s="82"/>
      <c r="W231" s="82"/>
      <c r="X231" s="82"/>
      <c r="Y231" s="83"/>
      <c r="Z231" s="30"/>
      <c r="AA231" s="30"/>
      <c r="AB231" s="30"/>
      <c r="AC231" s="30"/>
      <c r="AD231" s="30"/>
      <c r="AE231" s="30"/>
      <c r="AT231" s="11" t="s">
        <v>131</v>
      </c>
      <c r="AU231" s="11" t="s">
        <v>79</v>
      </c>
    </row>
    <row r="232" s="2" customFormat="1" ht="37.8" customHeight="1">
      <c r="A232" s="30"/>
      <c r="B232" s="31"/>
      <c r="C232" s="185" t="s">
        <v>320</v>
      </c>
      <c r="D232" s="185" t="s">
        <v>125</v>
      </c>
      <c r="E232" s="186" t="s">
        <v>321</v>
      </c>
      <c r="F232" s="187" t="s">
        <v>322</v>
      </c>
      <c r="G232" s="188" t="s">
        <v>128</v>
      </c>
      <c r="H232" s="189">
        <v>7</v>
      </c>
      <c r="I232" s="190">
        <v>0</v>
      </c>
      <c r="J232" s="190">
        <v>4010</v>
      </c>
      <c r="K232" s="190">
        <f>ROUND(P232*H232,2)</f>
        <v>28070</v>
      </c>
      <c r="L232" s="187" t="s">
        <v>1</v>
      </c>
      <c r="M232" s="33"/>
      <c r="N232" s="191" t="s">
        <v>1</v>
      </c>
      <c r="O232" s="192" t="s">
        <v>42</v>
      </c>
      <c r="P232" s="193">
        <f>I232+J232</f>
        <v>4010</v>
      </c>
      <c r="Q232" s="193">
        <f>ROUND(I232*H232,2)</f>
        <v>0</v>
      </c>
      <c r="R232" s="193">
        <f>ROUND(J232*H232,2)</f>
        <v>28070</v>
      </c>
      <c r="S232" s="194">
        <v>0</v>
      </c>
      <c r="T232" s="194">
        <f>S232*H232</f>
        <v>0</v>
      </c>
      <c r="U232" s="194">
        <v>0</v>
      </c>
      <c r="V232" s="194">
        <f>U232*H232</f>
        <v>0</v>
      </c>
      <c r="W232" s="194">
        <v>0</v>
      </c>
      <c r="X232" s="194">
        <f>W232*H232</f>
        <v>0</v>
      </c>
      <c r="Y232" s="195" t="s">
        <v>1</v>
      </c>
      <c r="Z232" s="30"/>
      <c r="AA232" s="30"/>
      <c r="AB232" s="30"/>
      <c r="AC232" s="30"/>
      <c r="AD232" s="30"/>
      <c r="AE232" s="30"/>
      <c r="AR232" s="196" t="s">
        <v>129</v>
      </c>
      <c r="AT232" s="196" t="s">
        <v>125</v>
      </c>
      <c r="AU232" s="196" t="s">
        <v>79</v>
      </c>
      <c r="AY232" s="11" t="s">
        <v>130</v>
      </c>
      <c r="BE232" s="197">
        <f>IF(O232="základní",K232,0)</f>
        <v>28070</v>
      </c>
      <c r="BF232" s="197">
        <f>IF(O232="snížená",K232,0)</f>
        <v>0</v>
      </c>
      <c r="BG232" s="197">
        <f>IF(O232="zákl. přenesená",K232,0)</f>
        <v>0</v>
      </c>
      <c r="BH232" s="197">
        <f>IF(O232="sníž. přenesená",K232,0)</f>
        <v>0</v>
      </c>
      <c r="BI232" s="197">
        <f>IF(O232="nulová",K232,0)</f>
        <v>0</v>
      </c>
      <c r="BJ232" s="11" t="s">
        <v>87</v>
      </c>
      <c r="BK232" s="197">
        <f>ROUND(P232*H232,2)</f>
        <v>28070</v>
      </c>
      <c r="BL232" s="11" t="s">
        <v>129</v>
      </c>
      <c r="BM232" s="196" t="s">
        <v>323</v>
      </c>
    </row>
    <row r="233" s="2" customFormat="1">
      <c r="A233" s="30"/>
      <c r="B233" s="31"/>
      <c r="C233" s="32"/>
      <c r="D233" s="198" t="s">
        <v>131</v>
      </c>
      <c r="E233" s="32"/>
      <c r="F233" s="199" t="s">
        <v>322</v>
      </c>
      <c r="G233" s="32"/>
      <c r="H233" s="32"/>
      <c r="I233" s="32"/>
      <c r="J233" s="32"/>
      <c r="K233" s="32"/>
      <c r="L233" s="32"/>
      <c r="M233" s="33"/>
      <c r="N233" s="200"/>
      <c r="O233" s="201"/>
      <c r="P233" s="82"/>
      <c r="Q233" s="82"/>
      <c r="R233" s="82"/>
      <c r="S233" s="82"/>
      <c r="T233" s="82"/>
      <c r="U233" s="82"/>
      <c r="V233" s="82"/>
      <c r="W233" s="82"/>
      <c r="X233" s="82"/>
      <c r="Y233" s="83"/>
      <c r="Z233" s="30"/>
      <c r="AA233" s="30"/>
      <c r="AB233" s="30"/>
      <c r="AC233" s="30"/>
      <c r="AD233" s="30"/>
      <c r="AE233" s="30"/>
      <c r="AT233" s="11" t="s">
        <v>131</v>
      </c>
      <c r="AU233" s="11" t="s">
        <v>79</v>
      </c>
    </row>
    <row r="234" s="2" customFormat="1" ht="24.15" customHeight="1">
      <c r="A234" s="30"/>
      <c r="B234" s="31"/>
      <c r="C234" s="185" t="s">
        <v>228</v>
      </c>
      <c r="D234" s="185" t="s">
        <v>125</v>
      </c>
      <c r="E234" s="186" t="s">
        <v>324</v>
      </c>
      <c r="F234" s="187" t="s">
        <v>325</v>
      </c>
      <c r="G234" s="188" t="s">
        <v>128</v>
      </c>
      <c r="H234" s="189">
        <v>1</v>
      </c>
      <c r="I234" s="190">
        <v>0</v>
      </c>
      <c r="J234" s="190">
        <v>1090</v>
      </c>
      <c r="K234" s="190">
        <f>ROUND(P234*H234,2)</f>
        <v>1090</v>
      </c>
      <c r="L234" s="187" t="s">
        <v>1</v>
      </c>
      <c r="M234" s="33"/>
      <c r="N234" s="191" t="s">
        <v>1</v>
      </c>
      <c r="O234" s="192" t="s">
        <v>42</v>
      </c>
      <c r="P234" s="193">
        <f>I234+J234</f>
        <v>1090</v>
      </c>
      <c r="Q234" s="193">
        <f>ROUND(I234*H234,2)</f>
        <v>0</v>
      </c>
      <c r="R234" s="193">
        <f>ROUND(J234*H234,2)</f>
        <v>1090</v>
      </c>
      <c r="S234" s="194">
        <v>0</v>
      </c>
      <c r="T234" s="194">
        <f>S234*H234</f>
        <v>0</v>
      </c>
      <c r="U234" s="194">
        <v>0</v>
      </c>
      <c r="V234" s="194">
        <f>U234*H234</f>
        <v>0</v>
      </c>
      <c r="W234" s="194">
        <v>0</v>
      </c>
      <c r="X234" s="194">
        <f>W234*H234</f>
        <v>0</v>
      </c>
      <c r="Y234" s="195" t="s">
        <v>1</v>
      </c>
      <c r="Z234" s="30"/>
      <c r="AA234" s="30"/>
      <c r="AB234" s="30"/>
      <c r="AC234" s="30"/>
      <c r="AD234" s="30"/>
      <c r="AE234" s="30"/>
      <c r="AR234" s="196" t="s">
        <v>129</v>
      </c>
      <c r="AT234" s="196" t="s">
        <v>125</v>
      </c>
      <c r="AU234" s="196" t="s">
        <v>79</v>
      </c>
      <c r="AY234" s="11" t="s">
        <v>130</v>
      </c>
      <c r="BE234" s="197">
        <f>IF(O234="základní",K234,0)</f>
        <v>1090</v>
      </c>
      <c r="BF234" s="197">
        <f>IF(O234="snížená",K234,0)</f>
        <v>0</v>
      </c>
      <c r="BG234" s="197">
        <f>IF(O234="zákl. přenesená",K234,0)</f>
        <v>0</v>
      </c>
      <c r="BH234" s="197">
        <f>IF(O234="sníž. přenesená",K234,0)</f>
        <v>0</v>
      </c>
      <c r="BI234" s="197">
        <f>IF(O234="nulová",K234,0)</f>
        <v>0</v>
      </c>
      <c r="BJ234" s="11" t="s">
        <v>87</v>
      </c>
      <c r="BK234" s="197">
        <f>ROUND(P234*H234,2)</f>
        <v>1090</v>
      </c>
      <c r="BL234" s="11" t="s">
        <v>129</v>
      </c>
      <c r="BM234" s="196" t="s">
        <v>326</v>
      </c>
    </row>
    <row r="235" s="2" customFormat="1">
      <c r="A235" s="30"/>
      <c r="B235" s="31"/>
      <c r="C235" s="32"/>
      <c r="D235" s="198" t="s">
        <v>131</v>
      </c>
      <c r="E235" s="32"/>
      <c r="F235" s="199" t="s">
        <v>325</v>
      </c>
      <c r="G235" s="32"/>
      <c r="H235" s="32"/>
      <c r="I235" s="32"/>
      <c r="J235" s="32"/>
      <c r="K235" s="32"/>
      <c r="L235" s="32"/>
      <c r="M235" s="33"/>
      <c r="N235" s="200"/>
      <c r="O235" s="201"/>
      <c r="P235" s="82"/>
      <c r="Q235" s="82"/>
      <c r="R235" s="82"/>
      <c r="S235" s="82"/>
      <c r="T235" s="82"/>
      <c r="U235" s="82"/>
      <c r="V235" s="82"/>
      <c r="W235" s="82"/>
      <c r="X235" s="82"/>
      <c r="Y235" s="83"/>
      <c r="Z235" s="30"/>
      <c r="AA235" s="30"/>
      <c r="AB235" s="30"/>
      <c r="AC235" s="30"/>
      <c r="AD235" s="30"/>
      <c r="AE235" s="30"/>
      <c r="AT235" s="11" t="s">
        <v>131</v>
      </c>
      <c r="AU235" s="11" t="s">
        <v>79</v>
      </c>
    </row>
    <row r="236" s="2" customFormat="1" ht="49.05" customHeight="1">
      <c r="A236" s="30"/>
      <c r="B236" s="31"/>
      <c r="C236" s="185" t="s">
        <v>327</v>
      </c>
      <c r="D236" s="185" t="s">
        <v>125</v>
      </c>
      <c r="E236" s="186" t="s">
        <v>328</v>
      </c>
      <c r="F236" s="187" t="s">
        <v>329</v>
      </c>
      <c r="G236" s="188" t="s">
        <v>128</v>
      </c>
      <c r="H236" s="189">
        <v>18</v>
      </c>
      <c r="I236" s="190">
        <v>0</v>
      </c>
      <c r="J236" s="190">
        <v>711</v>
      </c>
      <c r="K236" s="190">
        <f>ROUND(P236*H236,2)</f>
        <v>12798</v>
      </c>
      <c r="L236" s="187" t="s">
        <v>1</v>
      </c>
      <c r="M236" s="33"/>
      <c r="N236" s="191" t="s">
        <v>1</v>
      </c>
      <c r="O236" s="192" t="s">
        <v>42</v>
      </c>
      <c r="P236" s="193">
        <f>I236+J236</f>
        <v>711</v>
      </c>
      <c r="Q236" s="193">
        <f>ROUND(I236*H236,2)</f>
        <v>0</v>
      </c>
      <c r="R236" s="193">
        <f>ROUND(J236*H236,2)</f>
        <v>12798</v>
      </c>
      <c r="S236" s="194">
        <v>0</v>
      </c>
      <c r="T236" s="194">
        <f>S236*H236</f>
        <v>0</v>
      </c>
      <c r="U236" s="194">
        <v>0</v>
      </c>
      <c r="V236" s="194">
        <f>U236*H236</f>
        <v>0</v>
      </c>
      <c r="W236" s="194">
        <v>0</v>
      </c>
      <c r="X236" s="194">
        <f>W236*H236</f>
        <v>0</v>
      </c>
      <c r="Y236" s="195" t="s">
        <v>1</v>
      </c>
      <c r="Z236" s="30"/>
      <c r="AA236" s="30"/>
      <c r="AB236" s="30"/>
      <c r="AC236" s="30"/>
      <c r="AD236" s="30"/>
      <c r="AE236" s="30"/>
      <c r="AR236" s="196" t="s">
        <v>129</v>
      </c>
      <c r="AT236" s="196" t="s">
        <v>125</v>
      </c>
      <c r="AU236" s="196" t="s">
        <v>79</v>
      </c>
      <c r="AY236" s="11" t="s">
        <v>130</v>
      </c>
      <c r="BE236" s="197">
        <f>IF(O236="základní",K236,0)</f>
        <v>12798</v>
      </c>
      <c r="BF236" s="197">
        <f>IF(O236="snížená",K236,0)</f>
        <v>0</v>
      </c>
      <c r="BG236" s="197">
        <f>IF(O236="zákl. přenesená",K236,0)</f>
        <v>0</v>
      </c>
      <c r="BH236" s="197">
        <f>IF(O236="sníž. přenesená",K236,0)</f>
        <v>0</v>
      </c>
      <c r="BI236" s="197">
        <f>IF(O236="nulová",K236,0)</f>
        <v>0</v>
      </c>
      <c r="BJ236" s="11" t="s">
        <v>87</v>
      </c>
      <c r="BK236" s="197">
        <f>ROUND(P236*H236,2)</f>
        <v>12798</v>
      </c>
      <c r="BL236" s="11" t="s">
        <v>129</v>
      </c>
      <c r="BM236" s="196" t="s">
        <v>330</v>
      </c>
    </row>
    <row r="237" s="2" customFormat="1">
      <c r="A237" s="30"/>
      <c r="B237" s="31"/>
      <c r="C237" s="32"/>
      <c r="D237" s="198" t="s">
        <v>131</v>
      </c>
      <c r="E237" s="32"/>
      <c r="F237" s="199" t="s">
        <v>329</v>
      </c>
      <c r="G237" s="32"/>
      <c r="H237" s="32"/>
      <c r="I237" s="32"/>
      <c r="J237" s="32"/>
      <c r="K237" s="32"/>
      <c r="L237" s="32"/>
      <c r="M237" s="33"/>
      <c r="N237" s="200"/>
      <c r="O237" s="201"/>
      <c r="P237" s="82"/>
      <c r="Q237" s="82"/>
      <c r="R237" s="82"/>
      <c r="S237" s="82"/>
      <c r="T237" s="82"/>
      <c r="U237" s="82"/>
      <c r="V237" s="82"/>
      <c r="W237" s="82"/>
      <c r="X237" s="82"/>
      <c r="Y237" s="83"/>
      <c r="Z237" s="30"/>
      <c r="AA237" s="30"/>
      <c r="AB237" s="30"/>
      <c r="AC237" s="30"/>
      <c r="AD237" s="30"/>
      <c r="AE237" s="30"/>
      <c r="AT237" s="11" t="s">
        <v>131</v>
      </c>
      <c r="AU237" s="11" t="s">
        <v>79</v>
      </c>
    </row>
    <row r="238" s="2" customFormat="1" ht="14.4" customHeight="1">
      <c r="A238" s="30"/>
      <c r="B238" s="31"/>
      <c r="C238" s="185" t="s">
        <v>232</v>
      </c>
      <c r="D238" s="185" t="s">
        <v>125</v>
      </c>
      <c r="E238" s="186" t="s">
        <v>331</v>
      </c>
      <c r="F238" s="187" t="s">
        <v>332</v>
      </c>
      <c r="G238" s="188" t="s">
        <v>128</v>
      </c>
      <c r="H238" s="189">
        <v>18</v>
      </c>
      <c r="I238" s="190">
        <v>0</v>
      </c>
      <c r="J238" s="190">
        <v>4200</v>
      </c>
      <c r="K238" s="190">
        <f>ROUND(P238*H238,2)</f>
        <v>75600</v>
      </c>
      <c r="L238" s="187" t="s">
        <v>1</v>
      </c>
      <c r="M238" s="33"/>
      <c r="N238" s="191" t="s">
        <v>1</v>
      </c>
      <c r="O238" s="192" t="s">
        <v>42</v>
      </c>
      <c r="P238" s="193">
        <f>I238+J238</f>
        <v>4200</v>
      </c>
      <c r="Q238" s="193">
        <f>ROUND(I238*H238,2)</f>
        <v>0</v>
      </c>
      <c r="R238" s="193">
        <f>ROUND(J238*H238,2)</f>
        <v>75600</v>
      </c>
      <c r="S238" s="194">
        <v>0</v>
      </c>
      <c r="T238" s="194">
        <f>S238*H238</f>
        <v>0</v>
      </c>
      <c r="U238" s="194">
        <v>0</v>
      </c>
      <c r="V238" s="194">
        <f>U238*H238</f>
        <v>0</v>
      </c>
      <c r="W238" s="194">
        <v>0</v>
      </c>
      <c r="X238" s="194">
        <f>W238*H238</f>
        <v>0</v>
      </c>
      <c r="Y238" s="195" t="s">
        <v>1</v>
      </c>
      <c r="Z238" s="30"/>
      <c r="AA238" s="30"/>
      <c r="AB238" s="30"/>
      <c r="AC238" s="30"/>
      <c r="AD238" s="30"/>
      <c r="AE238" s="30"/>
      <c r="AR238" s="196" t="s">
        <v>129</v>
      </c>
      <c r="AT238" s="196" t="s">
        <v>125</v>
      </c>
      <c r="AU238" s="196" t="s">
        <v>79</v>
      </c>
      <c r="AY238" s="11" t="s">
        <v>130</v>
      </c>
      <c r="BE238" s="197">
        <f>IF(O238="základní",K238,0)</f>
        <v>75600</v>
      </c>
      <c r="BF238" s="197">
        <f>IF(O238="snížená",K238,0)</f>
        <v>0</v>
      </c>
      <c r="BG238" s="197">
        <f>IF(O238="zákl. přenesená",K238,0)</f>
        <v>0</v>
      </c>
      <c r="BH238" s="197">
        <f>IF(O238="sníž. přenesená",K238,0)</f>
        <v>0</v>
      </c>
      <c r="BI238" s="197">
        <f>IF(O238="nulová",K238,0)</f>
        <v>0</v>
      </c>
      <c r="BJ238" s="11" t="s">
        <v>87</v>
      </c>
      <c r="BK238" s="197">
        <f>ROUND(P238*H238,2)</f>
        <v>75600</v>
      </c>
      <c r="BL238" s="11" t="s">
        <v>129</v>
      </c>
      <c r="BM238" s="196" t="s">
        <v>333</v>
      </c>
    </row>
    <row r="239" s="2" customFormat="1">
      <c r="A239" s="30"/>
      <c r="B239" s="31"/>
      <c r="C239" s="32"/>
      <c r="D239" s="198" t="s">
        <v>131</v>
      </c>
      <c r="E239" s="32"/>
      <c r="F239" s="199" t="s">
        <v>332</v>
      </c>
      <c r="G239" s="32"/>
      <c r="H239" s="32"/>
      <c r="I239" s="32"/>
      <c r="J239" s="32"/>
      <c r="K239" s="32"/>
      <c r="L239" s="32"/>
      <c r="M239" s="33"/>
      <c r="N239" s="200"/>
      <c r="O239" s="201"/>
      <c r="P239" s="82"/>
      <c r="Q239" s="82"/>
      <c r="R239" s="82"/>
      <c r="S239" s="82"/>
      <c r="T239" s="82"/>
      <c r="U239" s="82"/>
      <c r="V239" s="82"/>
      <c r="W239" s="82"/>
      <c r="X239" s="82"/>
      <c r="Y239" s="83"/>
      <c r="Z239" s="30"/>
      <c r="AA239" s="30"/>
      <c r="AB239" s="30"/>
      <c r="AC239" s="30"/>
      <c r="AD239" s="30"/>
      <c r="AE239" s="30"/>
      <c r="AT239" s="11" t="s">
        <v>131</v>
      </c>
      <c r="AU239" s="11" t="s">
        <v>79</v>
      </c>
    </row>
    <row r="240" s="2" customFormat="1" ht="14.4" customHeight="1">
      <c r="A240" s="30"/>
      <c r="B240" s="31"/>
      <c r="C240" s="185" t="s">
        <v>334</v>
      </c>
      <c r="D240" s="185" t="s">
        <v>125</v>
      </c>
      <c r="E240" s="186" t="s">
        <v>335</v>
      </c>
      <c r="F240" s="187" t="s">
        <v>336</v>
      </c>
      <c r="G240" s="188" t="s">
        <v>128</v>
      </c>
      <c r="H240" s="189">
        <v>2</v>
      </c>
      <c r="I240" s="190">
        <v>0</v>
      </c>
      <c r="J240" s="190">
        <v>1240</v>
      </c>
      <c r="K240" s="190">
        <f>ROUND(P240*H240,2)</f>
        <v>2480</v>
      </c>
      <c r="L240" s="187" t="s">
        <v>1</v>
      </c>
      <c r="M240" s="33"/>
      <c r="N240" s="191" t="s">
        <v>1</v>
      </c>
      <c r="O240" s="192" t="s">
        <v>42</v>
      </c>
      <c r="P240" s="193">
        <f>I240+J240</f>
        <v>1240</v>
      </c>
      <c r="Q240" s="193">
        <f>ROUND(I240*H240,2)</f>
        <v>0</v>
      </c>
      <c r="R240" s="193">
        <f>ROUND(J240*H240,2)</f>
        <v>2480</v>
      </c>
      <c r="S240" s="194">
        <v>0</v>
      </c>
      <c r="T240" s="194">
        <f>S240*H240</f>
        <v>0</v>
      </c>
      <c r="U240" s="194">
        <v>0</v>
      </c>
      <c r="V240" s="194">
        <f>U240*H240</f>
        <v>0</v>
      </c>
      <c r="W240" s="194">
        <v>0</v>
      </c>
      <c r="X240" s="194">
        <f>W240*H240</f>
        <v>0</v>
      </c>
      <c r="Y240" s="195" t="s">
        <v>1</v>
      </c>
      <c r="Z240" s="30"/>
      <c r="AA240" s="30"/>
      <c r="AB240" s="30"/>
      <c r="AC240" s="30"/>
      <c r="AD240" s="30"/>
      <c r="AE240" s="30"/>
      <c r="AR240" s="196" t="s">
        <v>129</v>
      </c>
      <c r="AT240" s="196" t="s">
        <v>125</v>
      </c>
      <c r="AU240" s="196" t="s">
        <v>79</v>
      </c>
      <c r="AY240" s="11" t="s">
        <v>130</v>
      </c>
      <c r="BE240" s="197">
        <f>IF(O240="základní",K240,0)</f>
        <v>2480</v>
      </c>
      <c r="BF240" s="197">
        <f>IF(O240="snížená",K240,0)</f>
        <v>0</v>
      </c>
      <c r="BG240" s="197">
        <f>IF(O240="zákl. přenesená",K240,0)</f>
        <v>0</v>
      </c>
      <c r="BH240" s="197">
        <f>IF(O240="sníž. přenesená",K240,0)</f>
        <v>0</v>
      </c>
      <c r="BI240" s="197">
        <f>IF(O240="nulová",K240,0)</f>
        <v>0</v>
      </c>
      <c r="BJ240" s="11" t="s">
        <v>87</v>
      </c>
      <c r="BK240" s="197">
        <f>ROUND(P240*H240,2)</f>
        <v>2480</v>
      </c>
      <c r="BL240" s="11" t="s">
        <v>129</v>
      </c>
      <c r="BM240" s="196" t="s">
        <v>337</v>
      </c>
    </row>
    <row r="241" s="2" customFormat="1">
      <c r="A241" s="30"/>
      <c r="B241" s="31"/>
      <c r="C241" s="32"/>
      <c r="D241" s="198" t="s">
        <v>131</v>
      </c>
      <c r="E241" s="32"/>
      <c r="F241" s="199" t="s">
        <v>336</v>
      </c>
      <c r="G241" s="32"/>
      <c r="H241" s="32"/>
      <c r="I241" s="32"/>
      <c r="J241" s="32"/>
      <c r="K241" s="32"/>
      <c r="L241" s="32"/>
      <c r="M241" s="33"/>
      <c r="N241" s="200"/>
      <c r="O241" s="201"/>
      <c r="P241" s="82"/>
      <c r="Q241" s="82"/>
      <c r="R241" s="82"/>
      <c r="S241" s="82"/>
      <c r="T241" s="82"/>
      <c r="U241" s="82"/>
      <c r="V241" s="82"/>
      <c r="W241" s="82"/>
      <c r="X241" s="82"/>
      <c r="Y241" s="83"/>
      <c r="Z241" s="30"/>
      <c r="AA241" s="30"/>
      <c r="AB241" s="30"/>
      <c r="AC241" s="30"/>
      <c r="AD241" s="30"/>
      <c r="AE241" s="30"/>
      <c r="AT241" s="11" t="s">
        <v>131</v>
      </c>
      <c r="AU241" s="11" t="s">
        <v>79</v>
      </c>
    </row>
    <row r="242" s="2" customFormat="1" ht="37.8" customHeight="1">
      <c r="A242" s="30"/>
      <c r="B242" s="31"/>
      <c r="C242" s="202" t="s">
        <v>235</v>
      </c>
      <c r="D242" s="202" t="s">
        <v>132</v>
      </c>
      <c r="E242" s="203" t="s">
        <v>338</v>
      </c>
      <c r="F242" s="204" t="s">
        <v>339</v>
      </c>
      <c r="G242" s="205" t="s">
        <v>128</v>
      </c>
      <c r="H242" s="206">
        <v>1</v>
      </c>
      <c r="I242" s="207">
        <v>778</v>
      </c>
      <c r="J242" s="208"/>
      <c r="K242" s="207">
        <f>ROUND(P242*H242,2)</f>
        <v>778</v>
      </c>
      <c r="L242" s="204" t="s">
        <v>1</v>
      </c>
      <c r="M242" s="209"/>
      <c r="N242" s="210" t="s">
        <v>1</v>
      </c>
      <c r="O242" s="192" t="s">
        <v>42</v>
      </c>
      <c r="P242" s="193">
        <f>I242+J242</f>
        <v>778</v>
      </c>
      <c r="Q242" s="193">
        <f>ROUND(I242*H242,2)</f>
        <v>778</v>
      </c>
      <c r="R242" s="193">
        <f>ROUND(J242*H242,2)</f>
        <v>0</v>
      </c>
      <c r="S242" s="194">
        <v>0</v>
      </c>
      <c r="T242" s="194">
        <f>S242*H242</f>
        <v>0</v>
      </c>
      <c r="U242" s="194">
        <v>0</v>
      </c>
      <c r="V242" s="194">
        <f>U242*H242</f>
        <v>0</v>
      </c>
      <c r="W242" s="194">
        <v>0</v>
      </c>
      <c r="X242" s="194">
        <f>W242*H242</f>
        <v>0</v>
      </c>
      <c r="Y242" s="195" t="s">
        <v>1</v>
      </c>
      <c r="Z242" s="30"/>
      <c r="AA242" s="30"/>
      <c r="AB242" s="30"/>
      <c r="AC242" s="30"/>
      <c r="AD242" s="30"/>
      <c r="AE242" s="30"/>
      <c r="AR242" s="196" t="s">
        <v>135</v>
      </c>
      <c r="AT242" s="196" t="s">
        <v>132</v>
      </c>
      <c r="AU242" s="196" t="s">
        <v>79</v>
      </c>
      <c r="AY242" s="11" t="s">
        <v>130</v>
      </c>
      <c r="BE242" s="197">
        <f>IF(O242="základní",K242,0)</f>
        <v>778</v>
      </c>
      <c r="BF242" s="197">
        <f>IF(O242="snížená",K242,0)</f>
        <v>0</v>
      </c>
      <c r="BG242" s="197">
        <f>IF(O242="zákl. přenesená",K242,0)</f>
        <v>0</v>
      </c>
      <c r="BH242" s="197">
        <f>IF(O242="sníž. přenesená",K242,0)</f>
        <v>0</v>
      </c>
      <c r="BI242" s="197">
        <f>IF(O242="nulová",K242,0)</f>
        <v>0</v>
      </c>
      <c r="BJ242" s="11" t="s">
        <v>87</v>
      </c>
      <c r="BK242" s="197">
        <f>ROUND(P242*H242,2)</f>
        <v>778</v>
      </c>
      <c r="BL242" s="11" t="s">
        <v>129</v>
      </c>
      <c r="BM242" s="196" t="s">
        <v>340</v>
      </c>
    </row>
    <row r="243" s="2" customFormat="1">
      <c r="A243" s="30"/>
      <c r="B243" s="31"/>
      <c r="C243" s="32"/>
      <c r="D243" s="198" t="s">
        <v>131</v>
      </c>
      <c r="E243" s="32"/>
      <c r="F243" s="199" t="s">
        <v>339</v>
      </c>
      <c r="G243" s="32"/>
      <c r="H243" s="32"/>
      <c r="I243" s="32"/>
      <c r="J243" s="32"/>
      <c r="K243" s="32"/>
      <c r="L243" s="32"/>
      <c r="M243" s="33"/>
      <c r="N243" s="200"/>
      <c r="O243" s="201"/>
      <c r="P243" s="82"/>
      <c r="Q243" s="82"/>
      <c r="R243" s="82"/>
      <c r="S243" s="82"/>
      <c r="T243" s="82"/>
      <c r="U243" s="82"/>
      <c r="V243" s="82"/>
      <c r="W243" s="82"/>
      <c r="X243" s="82"/>
      <c r="Y243" s="83"/>
      <c r="Z243" s="30"/>
      <c r="AA243" s="30"/>
      <c r="AB243" s="30"/>
      <c r="AC243" s="30"/>
      <c r="AD243" s="30"/>
      <c r="AE243" s="30"/>
      <c r="AT243" s="11" t="s">
        <v>131</v>
      </c>
      <c r="AU243" s="11" t="s">
        <v>79</v>
      </c>
    </row>
    <row r="244" s="2" customFormat="1" ht="14.4" customHeight="1">
      <c r="A244" s="30"/>
      <c r="B244" s="31"/>
      <c r="C244" s="185" t="s">
        <v>341</v>
      </c>
      <c r="D244" s="185" t="s">
        <v>125</v>
      </c>
      <c r="E244" s="186" t="s">
        <v>342</v>
      </c>
      <c r="F244" s="187" t="s">
        <v>343</v>
      </c>
      <c r="G244" s="188" t="s">
        <v>128</v>
      </c>
      <c r="H244" s="189">
        <v>6</v>
      </c>
      <c r="I244" s="190">
        <v>0</v>
      </c>
      <c r="J244" s="190">
        <v>437</v>
      </c>
      <c r="K244" s="190">
        <f>ROUND(P244*H244,2)</f>
        <v>2622</v>
      </c>
      <c r="L244" s="187" t="s">
        <v>1</v>
      </c>
      <c r="M244" s="33"/>
      <c r="N244" s="191" t="s">
        <v>1</v>
      </c>
      <c r="O244" s="192" t="s">
        <v>42</v>
      </c>
      <c r="P244" s="193">
        <f>I244+J244</f>
        <v>437</v>
      </c>
      <c r="Q244" s="193">
        <f>ROUND(I244*H244,2)</f>
        <v>0</v>
      </c>
      <c r="R244" s="193">
        <f>ROUND(J244*H244,2)</f>
        <v>2622</v>
      </c>
      <c r="S244" s="194">
        <v>0</v>
      </c>
      <c r="T244" s="194">
        <f>S244*H244</f>
        <v>0</v>
      </c>
      <c r="U244" s="194">
        <v>0</v>
      </c>
      <c r="V244" s="194">
        <f>U244*H244</f>
        <v>0</v>
      </c>
      <c r="W244" s="194">
        <v>0</v>
      </c>
      <c r="X244" s="194">
        <f>W244*H244</f>
        <v>0</v>
      </c>
      <c r="Y244" s="195" t="s">
        <v>1</v>
      </c>
      <c r="Z244" s="30"/>
      <c r="AA244" s="30"/>
      <c r="AB244" s="30"/>
      <c r="AC244" s="30"/>
      <c r="AD244" s="30"/>
      <c r="AE244" s="30"/>
      <c r="AR244" s="196" t="s">
        <v>129</v>
      </c>
      <c r="AT244" s="196" t="s">
        <v>125</v>
      </c>
      <c r="AU244" s="196" t="s">
        <v>79</v>
      </c>
      <c r="AY244" s="11" t="s">
        <v>130</v>
      </c>
      <c r="BE244" s="197">
        <f>IF(O244="základní",K244,0)</f>
        <v>2622</v>
      </c>
      <c r="BF244" s="197">
        <f>IF(O244="snížená",K244,0)</f>
        <v>0</v>
      </c>
      <c r="BG244" s="197">
        <f>IF(O244="zákl. přenesená",K244,0)</f>
        <v>0</v>
      </c>
      <c r="BH244" s="197">
        <f>IF(O244="sníž. přenesená",K244,0)</f>
        <v>0</v>
      </c>
      <c r="BI244" s="197">
        <f>IF(O244="nulová",K244,0)</f>
        <v>0</v>
      </c>
      <c r="BJ244" s="11" t="s">
        <v>87</v>
      </c>
      <c r="BK244" s="197">
        <f>ROUND(P244*H244,2)</f>
        <v>2622</v>
      </c>
      <c r="BL244" s="11" t="s">
        <v>129</v>
      </c>
      <c r="BM244" s="196" t="s">
        <v>344</v>
      </c>
    </row>
    <row r="245" s="2" customFormat="1">
      <c r="A245" s="30"/>
      <c r="B245" s="31"/>
      <c r="C245" s="32"/>
      <c r="D245" s="198" t="s">
        <v>131</v>
      </c>
      <c r="E245" s="32"/>
      <c r="F245" s="199" t="s">
        <v>343</v>
      </c>
      <c r="G245" s="32"/>
      <c r="H245" s="32"/>
      <c r="I245" s="32"/>
      <c r="J245" s="32"/>
      <c r="K245" s="32"/>
      <c r="L245" s="32"/>
      <c r="M245" s="33"/>
      <c r="N245" s="200"/>
      <c r="O245" s="201"/>
      <c r="P245" s="82"/>
      <c r="Q245" s="82"/>
      <c r="R245" s="82"/>
      <c r="S245" s="82"/>
      <c r="T245" s="82"/>
      <c r="U245" s="82"/>
      <c r="V245" s="82"/>
      <c r="W245" s="82"/>
      <c r="X245" s="82"/>
      <c r="Y245" s="83"/>
      <c r="Z245" s="30"/>
      <c r="AA245" s="30"/>
      <c r="AB245" s="30"/>
      <c r="AC245" s="30"/>
      <c r="AD245" s="30"/>
      <c r="AE245" s="30"/>
      <c r="AT245" s="11" t="s">
        <v>131</v>
      </c>
      <c r="AU245" s="11" t="s">
        <v>79</v>
      </c>
    </row>
    <row r="246" s="2" customFormat="1" ht="14.4" customHeight="1">
      <c r="A246" s="30"/>
      <c r="B246" s="31"/>
      <c r="C246" s="185" t="s">
        <v>239</v>
      </c>
      <c r="D246" s="185" t="s">
        <v>125</v>
      </c>
      <c r="E246" s="186" t="s">
        <v>345</v>
      </c>
      <c r="F246" s="187" t="s">
        <v>346</v>
      </c>
      <c r="G246" s="188" t="s">
        <v>128</v>
      </c>
      <c r="H246" s="189">
        <v>6</v>
      </c>
      <c r="I246" s="190">
        <v>0</v>
      </c>
      <c r="J246" s="190">
        <v>569</v>
      </c>
      <c r="K246" s="190">
        <f>ROUND(P246*H246,2)</f>
        <v>3414</v>
      </c>
      <c r="L246" s="187" t="s">
        <v>1</v>
      </c>
      <c r="M246" s="33"/>
      <c r="N246" s="191" t="s">
        <v>1</v>
      </c>
      <c r="O246" s="192" t="s">
        <v>42</v>
      </c>
      <c r="P246" s="193">
        <f>I246+J246</f>
        <v>569</v>
      </c>
      <c r="Q246" s="193">
        <f>ROUND(I246*H246,2)</f>
        <v>0</v>
      </c>
      <c r="R246" s="193">
        <f>ROUND(J246*H246,2)</f>
        <v>3414</v>
      </c>
      <c r="S246" s="194">
        <v>0</v>
      </c>
      <c r="T246" s="194">
        <f>S246*H246</f>
        <v>0</v>
      </c>
      <c r="U246" s="194">
        <v>0</v>
      </c>
      <c r="V246" s="194">
        <f>U246*H246</f>
        <v>0</v>
      </c>
      <c r="W246" s="194">
        <v>0</v>
      </c>
      <c r="X246" s="194">
        <f>W246*H246</f>
        <v>0</v>
      </c>
      <c r="Y246" s="195" t="s">
        <v>1</v>
      </c>
      <c r="Z246" s="30"/>
      <c r="AA246" s="30"/>
      <c r="AB246" s="30"/>
      <c r="AC246" s="30"/>
      <c r="AD246" s="30"/>
      <c r="AE246" s="30"/>
      <c r="AR246" s="196" t="s">
        <v>129</v>
      </c>
      <c r="AT246" s="196" t="s">
        <v>125</v>
      </c>
      <c r="AU246" s="196" t="s">
        <v>79</v>
      </c>
      <c r="AY246" s="11" t="s">
        <v>130</v>
      </c>
      <c r="BE246" s="197">
        <f>IF(O246="základní",K246,0)</f>
        <v>3414</v>
      </c>
      <c r="BF246" s="197">
        <f>IF(O246="snížená",K246,0)</f>
        <v>0</v>
      </c>
      <c r="BG246" s="197">
        <f>IF(O246="zákl. přenesená",K246,0)</f>
        <v>0</v>
      </c>
      <c r="BH246" s="197">
        <f>IF(O246="sníž. přenesená",K246,0)</f>
        <v>0</v>
      </c>
      <c r="BI246" s="197">
        <f>IF(O246="nulová",K246,0)</f>
        <v>0</v>
      </c>
      <c r="BJ246" s="11" t="s">
        <v>87</v>
      </c>
      <c r="BK246" s="197">
        <f>ROUND(P246*H246,2)</f>
        <v>3414</v>
      </c>
      <c r="BL246" s="11" t="s">
        <v>129</v>
      </c>
      <c r="BM246" s="196" t="s">
        <v>347</v>
      </c>
    </row>
    <row r="247" s="2" customFormat="1">
      <c r="A247" s="30"/>
      <c r="B247" s="31"/>
      <c r="C247" s="32"/>
      <c r="D247" s="198" t="s">
        <v>131</v>
      </c>
      <c r="E247" s="32"/>
      <c r="F247" s="199" t="s">
        <v>346</v>
      </c>
      <c r="G247" s="32"/>
      <c r="H247" s="32"/>
      <c r="I247" s="32"/>
      <c r="J247" s="32"/>
      <c r="K247" s="32"/>
      <c r="L247" s="32"/>
      <c r="M247" s="33"/>
      <c r="N247" s="200"/>
      <c r="O247" s="201"/>
      <c r="P247" s="82"/>
      <c r="Q247" s="82"/>
      <c r="R247" s="82"/>
      <c r="S247" s="82"/>
      <c r="T247" s="82"/>
      <c r="U247" s="82"/>
      <c r="V247" s="82"/>
      <c r="W247" s="82"/>
      <c r="X247" s="82"/>
      <c r="Y247" s="83"/>
      <c r="Z247" s="30"/>
      <c r="AA247" s="30"/>
      <c r="AB247" s="30"/>
      <c r="AC247" s="30"/>
      <c r="AD247" s="30"/>
      <c r="AE247" s="30"/>
      <c r="AT247" s="11" t="s">
        <v>131</v>
      </c>
      <c r="AU247" s="11" t="s">
        <v>79</v>
      </c>
    </row>
    <row r="248" s="2" customFormat="1" ht="14.4" customHeight="1">
      <c r="A248" s="30"/>
      <c r="B248" s="31"/>
      <c r="C248" s="185" t="s">
        <v>348</v>
      </c>
      <c r="D248" s="185" t="s">
        <v>125</v>
      </c>
      <c r="E248" s="186" t="s">
        <v>349</v>
      </c>
      <c r="F248" s="187" t="s">
        <v>350</v>
      </c>
      <c r="G248" s="188" t="s">
        <v>128</v>
      </c>
      <c r="H248" s="189">
        <v>12</v>
      </c>
      <c r="I248" s="190">
        <v>0</v>
      </c>
      <c r="J248" s="190">
        <v>362</v>
      </c>
      <c r="K248" s="190">
        <f>ROUND(P248*H248,2)</f>
        <v>4344</v>
      </c>
      <c r="L248" s="187" t="s">
        <v>1</v>
      </c>
      <c r="M248" s="33"/>
      <c r="N248" s="191" t="s">
        <v>1</v>
      </c>
      <c r="O248" s="192" t="s">
        <v>42</v>
      </c>
      <c r="P248" s="193">
        <f>I248+J248</f>
        <v>362</v>
      </c>
      <c r="Q248" s="193">
        <f>ROUND(I248*H248,2)</f>
        <v>0</v>
      </c>
      <c r="R248" s="193">
        <f>ROUND(J248*H248,2)</f>
        <v>4344</v>
      </c>
      <c r="S248" s="194">
        <v>0</v>
      </c>
      <c r="T248" s="194">
        <f>S248*H248</f>
        <v>0</v>
      </c>
      <c r="U248" s="194">
        <v>0</v>
      </c>
      <c r="V248" s="194">
        <f>U248*H248</f>
        <v>0</v>
      </c>
      <c r="W248" s="194">
        <v>0</v>
      </c>
      <c r="X248" s="194">
        <f>W248*H248</f>
        <v>0</v>
      </c>
      <c r="Y248" s="195" t="s">
        <v>1</v>
      </c>
      <c r="Z248" s="30"/>
      <c r="AA248" s="30"/>
      <c r="AB248" s="30"/>
      <c r="AC248" s="30"/>
      <c r="AD248" s="30"/>
      <c r="AE248" s="30"/>
      <c r="AR248" s="196" t="s">
        <v>129</v>
      </c>
      <c r="AT248" s="196" t="s">
        <v>125</v>
      </c>
      <c r="AU248" s="196" t="s">
        <v>79</v>
      </c>
      <c r="AY248" s="11" t="s">
        <v>130</v>
      </c>
      <c r="BE248" s="197">
        <f>IF(O248="základní",K248,0)</f>
        <v>4344</v>
      </c>
      <c r="BF248" s="197">
        <f>IF(O248="snížená",K248,0)</f>
        <v>0</v>
      </c>
      <c r="BG248" s="197">
        <f>IF(O248="zákl. přenesená",K248,0)</f>
        <v>0</v>
      </c>
      <c r="BH248" s="197">
        <f>IF(O248="sníž. přenesená",K248,0)</f>
        <v>0</v>
      </c>
      <c r="BI248" s="197">
        <f>IF(O248="nulová",K248,0)</f>
        <v>0</v>
      </c>
      <c r="BJ248" s="11" t="s">
        <v>87</v>
      </c>
      <c r="BK248" s="197">
        <f>ROUND(P248*H248,2)</f>
        <v>4344</v>
      </c>
      <c r="BL248" s="11" t="s">
        <v>129</v>
      </c>
      <c r="BM248" s="196" t="s">
        <v>351</v>
      </c>
    </row>
    <row r="249" s="2" customFormat="1">
      <c r="A249" s="30"/>
      <c r="B249" s="31"/>
      <c r="C249" s="32"/>
      <c r="D249" s="198" t="s">
        <v>131</v>
      </c>
      <c r="E249" s="32"/>
      <c r="F249" s="199" t="s">
        <v>350</v>
      </c>
      <c r="G249" s="32"/>
      <c r="H249" s="32"/>
      <c r="I249" s="32"/>
      <c r="J249" s="32"/>
      <c r="K249" s="32"/>
      <c r="L249" s="32"/>
      <c r="M249" s="33"/>
      <c r="N249" s="200"/>
      <c r="O249" s="201"/>
      <c r="P249" s="82"/>
      <c r="Q249" s="82"/>
      <c r="R249" s="82"/>
      <c r="S249" s="82"/>
      <c r="T249" s="82"/>
      <c r="U249" s="82"/>
      <c r="V249" s="82"/>
      <c r="W249" s="82"/>
      <c r="X249" s="82"/>
      <c r="Y249" s="83"/>
      <c r="Z249" s="30"/>
      <c r="AA249" s="30"/>
      <c r="AB249" s="30"/>
      <c r="AC249" s="30"/>
      <c r="AD249" s="30"/>
      <c r="AE249" s="30"/>
      <c r="AT249" s="11" t="s">
        <v>131</v>
      </c>
      <c r="AU249" s="11" t="s">
        <v>79</v>
      </c>
    </row>
    <row r="250" s="2" customFormat="1" ht="24.15" customHeight="1">
      <c r="A250" s="30"/>
      <c r="B250" s="31"/>
      <c r="C250" s="185" t="s">
        <v>242</v>
      </c>
      <c r="D250" s="185" t="s">
        <v>125</v>
      </c>
      <c r="E250" s="186" t="s">
        <v>352</v>
      </c>
      <c r="F250" s="187" t="s">
        <v>353</v>
      </c>
      <c r="G250" s="188" t="s">
        <v>128</v>
      </c>
      <c r="H250" s="189">
        <v>5</v>
      </c>
      <c r="I250" s="190">
        <v>0</v>
      </c>
      <c r="J250" s="190">
        <v>11200</v>
      </c>
      <c r="K250" s="190">
        <f>ROUND(P250*H250,2)</f>
        <v>56000</v>
      </c>
      <c r="L250" s="187" t="s">
        <v>1</v>
      </c>
      <c r="M250" s="33"/>
      <c r="N250" s="191" t="s">
        <v>1</v>
      </c>
      <c r="O250" s="192" t="s">
        <v>42</v>
      </c>
      <c r="P250" s="193">
        <f>I250+J250</f>
        <v>11200</v>
      </c>
      <c r="Q250" s="193">
        <f>ROUND(I250*H250,2)</f>
        <v>0</v>
      </c>
      <c r="R250" s="193">
        <f>ROUND(J250*H250,2)</f>
        <v>56000</v>
      </c>
      <c r="S250" s="194">
        <v>0</v>
      </c>
      <c r="T250" s="194">
        <f>S250*H250</f>
        <v>0</v>
      </c>
      <c r="U250" s="194">
        <v>0</v>
      </c>
      <c r="V250" s="194">
        <f>U250*H250</f>
        <v>0</v>
      </c>
      <c r="W250" s="194">
        <v>0</v>
      </c>
      <c r="X250" s="194">
        <f>W250*H250</f>
        <v>0</v>
      </c>
      <c r="Y250" s="195" t="s">
        <v>1</v>
      </c>
      <c r="Z250" s="30"/>
      <c r="AA250" s="30"/>
      <c r="AB250" s="30"/>
      <c r="AC250" s="30"/>
      <c r="AD250" s="30"/>
      <c r="AE250" s="30"/>
      <c r="AR250" s="196" t="s">
        <v>129</v>
      </c>
      <c r="AT250" s="196" t="s">
        <v>125</v>
      </c>
      <c r="AU250" s="196" t="s">
        <v>79</v>
      </c>
      <c r="AY250" s="11" t="s">
        <v>130</v>
      </c>
      <c r="BE250" s="197">
        <f>IF(O250="základní",K250,0)</f>
        <v>56000</v>
      </c>
      <c r="BF250" s="197">
        <f>IF(O250="snížená",K250,0)</f>
        <v>0</v>
      </c>
      <c r="BG250" s="197">
        <f>IF(O250="zákl. přenesená",K250,0)</f>
        <v>0</v>
      </c>
      <c r="BH250" s="197">
        <f>IF(O250="sníž. přenesená",K250,0)</f>
        <v>0</v>
      </c>
      <c r="BI250" s="197">
        <f>IF(O250="nulová",K250,0)</f>
        <v>0</v>
      </c>
      <c r="BJ250" s="11" t="s">
        <v>87</v>
      </c>
      <c r="BK250" s="197">
        <f>ROUND(P250*H250,2)</f>
        <v>56000</v>
      </c>
      <c r="BL250" s="11" t="s">
        <v>129</v>
      </c>
      <c r="BM250" s="196" t="s">
        <v>354</v>
      </c>
    </row>
    <row r="251" s="2" customFormat="1">
      <c r="A251" s="30"/>
      <c r="B251" s="31"/>
      <c r="C251" s="32"/>
      <c r="D251" s="198" t="s">
        <v>131</v>
      </c>
      <c r="E251" s="32"/>
      <c r="F251" s="199" t="s">
        <v>353</v>
      </c>
      <c r="G251" s="32"/>
      <c r="H251" s="32"/>
      <c r="I251" s="32"/>
      <c r="J251" s="32"/>
      <c r="K251" s="32"/>
      <c r="L251" s="32"/>
      <c r="M251" s="33"/>
      <c r="N251" s="200"/>
      <c r="O251" s="201"/>
      <c r="P251" s="82"/>
      <c r="Q251" s="82"/>
      <c r="R251" s="82"/>
      <c r="S251" s="82"/>
      <c r="T251" s="82"/>
      <c r="U251" s="82"/>
      <c r="V251" s="82"/>
      <c r="W251" s="82"/>
      <c r="X251" s="82"/>
      <c r="Y251" s="83"/>
      <c r="Z251" s="30"/>
      <c r="AA251" s="30"/>
      <c r="AB251" s="30"/>
      <c r="AC251" s="30"/>
      <c r="AD251" s="30"/>
      <c r="AE251" s="30"/>
      <c r="AT251" s="11" t="s">
        <v>131</v>
      </c>
      <c r="AU251" s="11" t="s">
        <v>79</v>
      </c>
    </row>
    <row r="252" s="2" customFormat="1" ht="14.4" customHeight="1">
      <c r="A252" s="30"/>
      <c r="B252" s="31"/>
      <c r="C252" s="185" t="s">
        <v>355</v>
      </c>
      <c r="D252" s="185" t="s">
        <v>125</v>
      </c>
      <c r="E252" s="186" t="s">
        <v>356</v>
      </c>
      <c r="F252" s="187" t="s">
        <v>357</v>
      </c>
      <c r="G252" s="188" t="s">
        <v>128</v>
      </c>
      <c r="H252" s="189">
        <v>6</v>
      </c>
      <c r="I252" s="190">
        <v>0</v>
      </c>
      <c r="J252" s="190">
        <v>7250</v>
      </c>
      <c r="K252" s="190">
        <f>ROUND(P252*H252,2)</f>
        <v>43500</v>
      </c>
      <c r="L252" s="187" t="s">
        <v>1</v>
      </c>
      <c r="M252" s="33"/>
      <c r="N252" s="191" t="s">
        <v>1</v>
      </c>
      <c r="O252" s="192" t="s">
        <v>42</v>
      </c>
      <c r="P252" s="193">
        <f>I252+J252</f>
        <v>7250</v>
      </c>
      <c r="Q252" s="193">
        <f>ROUND(I252*H252,2)</f>
        <v>0</v>
      </c>
      <c r="R252" s="193">
        <f>ROUND(J252*H252,2)</f>
        <v>43500</v>
      </c>
      <c r="S252" s="194">
        <v>0</v>
      </c>
      <c r="T252" s="194">
        <f>S252*H252</f>
        <v>0</v>
      </c>
      <c r="U252" s="194">
        <v>0</v>
      </c>
      <c r="V252" s="194">
        <f>U252*H252</f>
        <v>0</v>
      </c>
      <c r="W252" s="194">
        <v>0</v>
      </c>
      <c r="X252" s="194">
        <f>W252*H252</f>
        <v>0</v>
      </c>
      <c r="Y252" s="195" t="s">
        <v>1</v>
      </c>
      <c r="Z252" s="30"/>
      <c r="AA252" s="30"/>
      <c r="AB252" s="30"/>
      <c r="AC252" s="30"/>
      <c r="AD252" s="30"/>
      <c r="AE252" s="30"/>
      <c r="AR252" s="196" t="s">
        <v>129</v>
      </c>
      <c r="AT252" s="196" t="s">
        <v>125</v>
      </c>
      <c r="AU252" s="196" t="s">
        <v>79</v>
      </c>
      <c r="AY252" s="11" t="s">
        <v>130</v>
      </c>
      <c r="BE252" s="197">
        <f>IF(O252="základní",K252,0)</f>
        <v>43500</v>
      </c>
      <c r="BF252" s="197">
        <f>IF(O252="snížená",K252,0)</f>
        <v>0</v>
      </c>
      <c r="BG252" s="197">
        <f>IF(O252="zákl. přenesená",K252,0)</f>
        <v>0</v>
      </c>
      <c r="BH252" s="197">
        <f>IF(O252="sníž. přenesená",K252,0)</f>
        <v>0</v>
      </c>
      <c r="BI252" s="197">
        <f>IF(O252="nulová",K252,0)</f>
        <v>0</v>
      </c>
      <c r="BJ252" s="11" t="s">
        <v>87</v>
      </c>
      <c r="BK252" s="197">
        <f>ROUND(P252*H252,2)</f>
        <v>43500</v>
      </c>
      <c r="BL252" s="11" t="s">
        <v>129</v>
      </c>
      <c r="BM252" s="196" t="s">
        <v>358</v>
      </c>
    </row>
    <row r="253" s="2" customFormat="1">
      <c r="A253" s="30"/>
      <c r="B253" s="31"/>
      <c r="C253" s="32"/>
      <c r="D253" s="198" t="s">
        <v>131</v>
      </c>
      <c r="E253" s="32"/>
      <c r="F253" s="199" t="s">
        <v>357</v>
      </c>
      <c r="G253" s="32"/>
      <c r="H253" s="32"/>
      <c r="I253" s="32"/>
      <c r="J253" s="32"/>
      <c r="K253" s="32"/>
      <c r="L253" s="32"/>
      <c r="M253" s="33"/>
      <c r="N253" s="200"/>
      <c r="O253" s="201"/>
      <c r="P253" s="82"/>
      <c r="Q253" s="82"/>
      <c r="R253" s="82"/>
      <c r="S253" s="82"/>
      <c r="T253" s="82"/>
      <c r="U253" s="82"/>
      <c r="V253" s="82"/>
      <c r="W253" s="82"/>
      <c r="X253" s="82"/>
      <c r="Y253" s="83"/>
      <c r="Z253" s="30"/>
      <c r="AA253" s="30"/>
      <c r="AB253" s="30"/>
      <c r="AC253" s="30"/>
      <c r="AD253" s="30"/>
      <c r="AE253" s="30"/>
      <c r="AT253" s="11" t="s">
        <v>131</v>
      </c>
      <c r="AU253" s="11" t="s">
        <v>79</v>
      </c>
    </row>
    <row r="254" s="2" customFormat="1" ht="14.4" customHeight="1">
      <c r="A254" s="30"/>
      <c r="B254" s="31"/>
      <c r="C254" s="185" t="s">
        <v>246</v>
      </c>
      <c r="D254" s="185" t="s">
        <v>125</v>
      </c>
      <c r="E254" s="186" t="s">
        <v>359</v>
      </c>
      <c r="F254" s="187" t="s">
        <v>360</v>
      </c>
      <c r="G254" s="188" t="s">
        <v>361</v>
      </c>
      <c r="H254" s="189">
        <v>0.66000000000000003</v>
      </c>
      <c r="I254" s="190">
        <v>0</v>
      </c>
      <c r="J254" s="190">
        <v>6940</v>
      </c>
      <c r="K254" s="190">
        <f>ROUND(P254*H254,2)</f>
        <v>4580.3999999999996</v>
      </c>
      <c r="L254" s="187" t="s">
        <v>1</v>
      </c>
      <c r="M254" s="33"/>
      <c r="N254" s="191" t="s">
        <v>1</v>
      </c>
      <c r="O254" s="192" t="s">
        <v>42</v>
      </c>
      <c r="P254" s="193">
        <f>I254+J254</f>
        <v>6940</v>
      </c>
      <c r="Q254" s="193">
        <f>ROUND(I254*H254,2)</f>
        <v>0</v>
      </c>
      <c r="R254" s="193">
        <f>ROUND(J254*H254,2)</f>
        <v>4580.3999999999996</v>
      </c>
      <c r="S254" s="194">
        <v>0</v>
      </c>
      <c r="T254" s="194">
        <f>S254*H254</f>
        <v>0</v>
      </c>
      <c r="U254" s="194">
        <v>0</v>
      </c>
      <c r="V254" s="194">
        <f>U254*H254</f>
        <v>0</v>
      </c>
      <c r="W254" s="194">
        <v>0</v>
      </c>
      <c r="X254" s="194">
        <f>W254*H254</f>
        <v>0</v>
      </c>
      <c r="Y254" s="195" t="s">
        <v>1</v>
      </c>
      <c r="Z254" s="30"/>
      <c r="AA254" s="30"/>
      <c r="AB254" s="30"/>
      <c r="AC254" s="30"/>
      <c r="AD254" s="30"/>
      <c r="AE254" s="30"/>
      <c r="AR254" s="196" t="s">
        <v>129</v>
      </c>
      <c r="AT254" s="196" t="s">
        <v>125</v>
      </c>
      <c r="AU254" s="196" t="s">
        <v>79</v>
      </c>
      <c r="AY254" s="11" t="s">
        <v>130</v>
      </c>
      <c r="BE254" s="197">
        <f>IF(O254="základní",K254,0)</f>
        <v>4580.3999999999996</v>
      </c>
      <c r="BF254" s="197">
        <f>IF(O254="snížená",K254,0)</f>
        <v>0</v>
      </c>
      <c r="BG254" s="197">
        <f>IF(O254="zákl. přenesená",K254,0)</f>
        <v>0</v>
      </c>
      <c r="BH254" s="197">
        <f>IF(O254="sníž. přenesená",K254,0)</f>
        <v>0</v>
      </c>
      <c r="BI254" s="197">
        <f>IF(O254="nulová",K254,0)</f>
        <v>0</v>
      </c>
      <c r="BJ254" s="11" t="s">
        <v>87</v>
      </c>
      <c r="BK254" s="197">
        <f>ROUND(P254*H254,2)</f>
        <v>4580.3999999999996</v>
      </c>
      <c r="BL254" s="11" t="s">
        <v>129</v>
      </c>
      <c r="BM254" s="196" t="s">
        <v>362</v>
      </c>
    </row>
    <row r="255" s="2" customFormat="1">
      <c r="A255" s="30"/>
      <c r="B255" s="31"/>
      <c r="C255" s="32"/>
      <c r="D255" s="198" t="s">
        <v>131</v>
      </c>
      <c r="E255" s="32"/>
      <c r="F255" s="199" t="s">
        <v>360</v>
      </c>
      <c r="G255" s="32"/>
      <c r="H255" s="32"/>
      <c r="I255" s="32"/>
      <c r="J255" s="32"/>
      <c r="K255" s="32"/>
      <c r="L255" s="32"/>
      <c r="M255" s="33"/>
      <c r="N255" s="200"/>
      <c r="O255" s="201"/>
      <c r="P255" s="82"/>
      <c r="Q255" s="82"/>
      <c r="R255" s="82"/>
      <c r="S255" s="82"/>
      <c r="T255" s="82"/>
      <c r="U255" s="82"/>
      <c r="V255" s="82"/>
      <c r="W255" s="82"/>
      <c r="X255" s="82"/>
      <c r="Y255" s="83"/>
      <c r="Z255" s="30"/>
      <c r="AA255" s="30"/>
      <c r="AB255" s="30"/>
      <c r="AC255" s="30"/>
      <c r="AD255" s="30"/>
      <c r="AE255" s="30"/>
      <c r="AT255" s="11" t="s">
        <v>131</v>
      </c>
      <c r="AU255" s="11" t="s">
        <v>79</v>
      </c>
    </row>
    <row r="256" s="2" customFormat="1" ht="24.15" customHeight="1">
      <c r="A256" s="30"/>
      <c r="B256" s="31"/>
      <c r="C256" s="202" t="s">
        <v>363</v>
      </c>
      <c r="D256" s="202" t="s">
        <v>132</v>
      </c>
      <c r="E256" s="203" t="s">
        <v>364</v>
      </c>
      <c r="F256" s="204" t="s">
        <v>365</v>
      </c>
      <c r="G256" s="205" t="s">
        <v>128</v>
      </c>
      <c r="H256" s="206">
        <v>12</v>
      </c>
      <c r="I256" s="207">
        <v>625</v>
      </c>
      <c r="J256" s="208"/>
      <c r="K256" s="207">
        <f>ROUND(P256*H256,2)</f>
        <v>7500</v>
      </c>
      <c r="L256" s="204" t="s">
        <v>1</v>
      </c>
      <c r="M256" s="209"/>
      <c r="N256" s="210" t="s">
        <v>1</v>
      </c>
      <c r="O256" s="192" t="s">
        <v>42</v>
      </c>
      <c r="P256" s="193">
        <f>I256+J256</f>
        <v>625</v>
      </c>
      <c r="Q256" s="193">
        <f>ROUND(I256*H256,2)</f>
        <v>7500</v>
      </c>
      <c r="R256" s="193">
        <f>ROUND(J256*H256,2)</f>
        <v>0</v>
      </c>
      <c r="S256" s="194">
        <v>0</v>
      </c>
      <c r="T256" s="194">
        <f>S256*H256</f>
        <v>0</v>
      </c>
      <c r="U256" s="194">
        <v>0</v>
      </c>
      <c r="V256" s="194">
        <f>U256*H256</f>
        <v>0</v>
      </c>
      <c r="W256" s="194">
        <v>0</v>
      </c>
      <c r="X256" s="194">
        <f>W256*H256</f>
        <v>0</v>
      </c>
      <c r="Y256" s="195" t="s">
        <v>1</v>
      </c>
      <c r="Z256" s="30"/>
      <c r="AA256" s="30"/>
      <c r="AB256" s="30"/>
      <c r="AC256" s="30"/>
      <c r="AD256" s="30"/>
      <c r="AE256" s="30"/>
      <c r="AR256" s="196" t="s">
        <v>135</v>
      </c>
      <c r="AT256" s="196" t="s">
        <v>132</v>
      </c>
      <c r="AU256" s="196" t="s">
        <v>79</v>
      </c>
      <c r="AY256" s="11" t="s">
        <v>130</v>
      </c>
      <c r="BE256" s="197">
        <f>IF(O256="základní",K256,0)</f>
        <v>7500</v>
      </c>
      <c r="BF256" s="197">
        <f>IF(O256="snížená",K256,0)</f>
        <v>0</v>
      </c>
      <c r="BG256" s="197">
        <f>IF(O256="zákl. přenesená",K256,0)</f>
        <v>0</v>
      </c>
      <c r="BH256" s="197">
        <f>IF(O256="sníž. přenesená",K256,0)</f>
        <v>0</v>
      </c>
      <c r="BI256" s="197">
        <f>IF(O256="nulová",K256,0)</f>
        <v>0</v>
      </c>
      <c r="BJ256" s="11" t="s">
        <v>87</v>
      </c>
      <c r="BK256" s="197">
        <f>ROUND(P256*H256,2)</f>
        <v>7500</v>
      </c>
      <c r="BL256" s="11" t="s">
        <v>129</v>
      </c>
      <c r="BM256" s="196" t="s">
        <v>366</v>
      </c>
    </row>
    <row r="257" s="2" customFormat="1">
      <c r="A257" s="30"/>
      <c r="B257" s="31"/>
      <c r="C257" s="32"/>
      <c r="D257" s="198" t="s">
        <v>131</v>
      </c>
      <c r="E257" s="32"/>
      <c r="F257" s="199" t="s">
        <v>365</v>
      </c>
      <c r="G257" s="32"/>
      <c r="H257" s="32"/>
      <c r="I257" s="32"/>
      <c r="J257" s="32"/>
      <c r="K257" s="32"/>
      <c r="L257" s="32"/>
      <c r="M257" s="33"/>
      <c r="N257" s="200"/>
      <c r="O257" s="201"/>
      <c r="P257" s="82"/>
      <c r="Q257" s="82"/>
      <c r="R257" s="82"/>
      <c r="S257" s="82"/>
      <c r="T257" s="82"/>
      <c r="U257" s="82"/>
      <c r="V257" s="82"/>
      <c r="W257" s="82"/>
      <c r="X257" s="82"/>
      <c r="Y257" s="83"/>
      <c r="Z257" s="30"/>
      <c r="AA257" s="30"/>
      <c r="AB257" s="30"/>
      <c r="AC257" s="30"/>
      <c r="AD257" s="30"/>
      <c r="AE257" s="30"/>
      <c r="AT257" s="11" t="s">
        <v>131</v>
      </c>
      <c r="AU257" s="11" t="s">
        <v>79</v>
      </c>
    </row>
    <row r="258" s="2" customFormat="1" ht="24.15" customHeight="1">
      <c r="A258" s="30"/>
      <c r="B258" s="31"/>
      <c r="C258" s="185" t="s">
        <v>249</v>
      </c>
      <c r="D258" s="185" t="s">
        <v>125</v>
      </c>
      <c r="E258" s="186" t="s">
        <v>367</v>
      </c>
      <c r="F258" s="187" t="s">
        <v>368</v>
      </c>
      <c r="G258" s="188" t="s">
        <v>128</v>
      </c>
      <c r="H258" s="189">
        <v>12</v>
      </c>
      <c r="I258" s="190">
        <v>0</v>
      </c>
      <c r="J258" s="190">
        <v>264</v>
      </c>
      <c r="K258" s="190">
        <f>ROUND(P258*H258,2)</f>
        <v>3168</v>
      </c>
      <c r="L258" s="187" t="s">
        <v>1</v>
      </c>
      <c r="M258" s="33"/>
      <c r="N258" s="191" t="s">
        <v>1</v>
      </c>
      <c r="O258" s="192" t="s">
        <v>42</v>
      </c>
      <c r="P258" s="193">
        <f>I258+J258</f>
        <v>264</v>
      </c>
      <c r="Q258" s="193">
        <f>ROUND(I258*H258,2)</f>
        <v>0</v>
      </c>
      <c r="R258" s="193">
        <f>ROUND(J258*H258,2)</f>
        <v>3168</v>
      </c>
      <c r="S258" s="194">
        <v>0</v>
      </c>
      <c r="T258" s="194">
        <f>S258*H258</f>
        <v>0</v>
      </c>
      <c r="U258" s="194">
        <v>0</v>
      </c>
      <c r="V258" s="194">
        <f>U258*H258</f>
        <v>0</v>
      </c>
      <c r="W258" s="194">
        <v>0</v>
      </c>
      <c r="X258" s="194">
        <f>W258*H258</f>
        <v>0</v>
      </c>
      <c r="Y258" s="195" t="s">
        <v>1</v>
      </c>
      <c r="Z258" s="30"/>
      <c r="AA258" s="30"/>
      <c r="AB258" s="30"/>
      <c r="AC258" s="30"/>
      <c r="AD258" s="30"/>
      <c r="AE258" s="30"/>
      <c r="AR258" s="196" t="s">
        <v>129</v>
      </c>
      <c r="AT258" s="196" t="s">
        <v>125</v>
      </c>
      <c r="AU258" s="196" t="s">
        <v>79</v>
      </c>
      <c r="AY258" s="11" t="s">
        <v>130</v>
      </c>
      <c r="BE258" s="197">
        <f>IF(O258="základní",K258,0)</f>
        <v>3168</v>
      </c>
      <c r="BF258" s="197">
        <f>IF(O258="snížená",K258,0)</f>
        <v>0</v>
      </c>
      <c r="BG258" s="197">
        <f>IF(O258="zákl. přenesená",K258,0)</f>
        <v>0</v>
      </c>
      <c r="BH258" s="197">
        <f>IF(O258="sníž. přenesená",K258,0)</f>
        <v>0</v>
      </c>
      <c r="BI258" s="197">
        <f>IF(O258="nulová",K258,0)</f>
        <v>0</v>
      </c>
      <c r="BJ258" s="11" t="s">
        <v>87</v>
      </c>
      <c r="BK258" s="197">
        <f>ROUND(P258*H258,2)</f>
        <v>3168</v>
      </c>
      <c r="BL258" s="11" t="s">
        <v>129</v>
      </c>
      <c r="BM258" s="196" t="s">
        <v>369</v>
      </c>
    </row>
    <row r="259" s="2" customFormat="1">
      <c r="A259" s="30"/>
      <c r="B259" s="31"/>
      <c r="C259" s="32"/>
      <c r="D259" s="198" t="s">
        <v>131</v>
      </c>
      <c r="E259" s="32"/>
      <c r="F259" s="199" t="s">
        <v>368</v>
      </c>
      <c r="G259" s="32"/>
      <c r="H259" s="32"/>
      <c r="I259" s="32"/>
      <c r="J259" s="32"/>
      <c r="K259" s="32"/>
      <c r="L259" s="32"/>
      <c r="M259" s="33"/>
      <c r="N259" s="200"/>
      <c r="O259" s="201"/>
      <c r="P259" s="82"/>
      <c r="Q259" s="82"/>
      <c r="R259" s="82"/>
      <c r="S259" s="82"/>
      <c r="T259" s="82"/>
      <c r="U259" s="82"/>
      <c r="V259" s="82"/>
      <c r="W259" s="82"/>
      <c r="X259" s="82"/>
      <c r="Y259" s="83"/>
      <c r="Z259" s="30"/>
      <c r="AA259" s="30"/>
      <c r="AB259" s="30"/>
      <c r="AC259" s="30"/>
      <c r="AD259" s="30"/>
      <c r="AE259" s="30"/>
      <c r="AT259" s="11" t="s">
        <v>131</v>
      </c>
      <c r="AU259" s="11" t="s">
        <v>79</v>
      </c>
    </row>
    <row r="260" s="2" customFormat="1" ht="24.15" customHeight="1">
      <c r="A260" s="30"/>
      <c r="B260" s="31"/>
      <c r="C260" s="185" t="s">
        <v>370</v>
      </c>
      <c r="D260" s="185" t="s">
        <v>125</v>
      </c>
      <c r="E260" s="186" t="s">
        <v>371</v>
      </c>
      <c r="F260" s="187" t="s">
        <v>372</v>
      </c>
      <c r="G260" s="188" t="s">
        <v>373</v>
      </c>
      <c r="H260" s="189">
        <v>15000</v>
      </c>
      <c r="I260" s="190">
        <v>0</v>
      </c>
      <c r="J260" s="190">
        <v>7.5</v>
      </c>
      <c r="K260" s="190">
        <f>ROUND(P260*H260,2)</f>
        <v>112500</v>
      </c>
      <c r="L260" s="187" t="s">
        <v>1</v>
      </c>
      <c r="M260" s="33"/>
      <c r="N260" s="191" t="s">
        <v>1</v>
      </c>
      <c r="O260" s="192" t="s">
        <v>42</v>
      </c>
      <c r="P260" s="193">
        <f>I260+J260</f>
        <v>7.5</v>
      </c>
      <c r="Q260" s="193">
        <f>ROUND(I260*H260,2)</f>
        <v>0</v>
      </c>
      <c r="R260" s="193">
        <f>ROUND(J260*H260,2)</f>
        <v>112500</v>
      </c>
      <c r="S260" s="194">
        <v>0</v>
      </c>
      <c r="T260" s="194">
        <f>S260*H260</f>
        <v>0</v>
      </c>
      <c r="U260" s="194">
        <v>0</v>
      </c>
      <c r="V260" s="194">
        <f>U260*H260</f>
        <v>0</v>
      </c>
      <c r="W260" s="194">
        <v>0</v>
      </c>
      <c r="X260" s="194">
        <f>W260*H260</f>
        <v>0</v>
      </c>
      <c r="Y260" s="195" t="s">
        <v>1</v>
      </c>
      <c r="Z260" s="30"/>
      <c r="AA260" s="30"/>
      <c r="AB260" s="30"/>
      <c r="AC260" s="30"/>
      <c r="AD260" s="30"/>
      <c r="AE260" s="30"/>
      <c r="AR260" s="196" t="s">
        <v>129</v>
      </c>
      <c r="AT260" s="196" t="s">
        <v>125</v>
      </c>
      <c r="AU260" s="196" t="s">
        <v>79</v>
      </c>
      <c r="AY260" s="11" t="s">
        <v>130</v>
      </c>
      <c r="BE260" s="197">
        <f>IF(O260="základní",K260,0)</f>
        <v>112500</v>
      </c>
      <c r="BF260" s="197">
        <f>IF(O260="snížená",K260,0)</f>
        <v>0</v>
      </c>
      <c r="BG260" s="197">
        <f>IF(O260="zákl. přenesená",K260,0)</f>
        <v>0</v>
      </c>
      <c r="BH260" s="197">
        <f>IF(O260="sníž. přenesená",K260,0)</f>
        <v>0</v>
      </c>
      <c r="BI260" s="197">
        <f>IF(O260="nulová",K260,0)</f>
        <v>0</v>
      </c>
      <c r="BJ260" s="11" t="s">
        <v>87</v>
      </c>
      <c r="BK260" s="197">
        <f>ROUND(P260*H260,2)</f>
        <v>112500</v>
      </c>
      <c r="BL260" s="11" t="s">
        <v>129</v>
      </c>
      <c r="BM260" s="196" t="s">
        <v>374</v>
      </c>
    </row>
    <row r="261" s="2" customFormat="1">
      <c r="A261" s="30"/>
      <c r="B261" s="31"/>
      <c r="C261" s="32"/>
      <c r="D261" s="198" t="s">
        <v>131</v>
      </c>
      <c r="E261" s="32"/>
      <c r="F261" s="199" t="s">
        <v>372</v>
      </c>
      <c r="G261" s="32"/>
      <c r="H261" s="32"/>
      <c r="I261" s="32"/>
      <c r="J261" s="32"/>
      <c r="K261" s="32"/>
      <c r="L261" s="32"/>
      <c r="M261" s="33"/>
      <c r="N261" s="200"/>
      <c r="O261" s="201"/>
      <c r="P261" s="82"/>
      <c r="Q261" s="82"/>
      <c r="R261" s="82"/>
      <c r="S261" s="82"/>
      <c r="T261" s="82"/>
      <c r="U261" s="82"/>
      <c r="V261" s="82"/>
      <c r="W261" s="82"/>
      <c r="X261" s="82"/>
      <c r="Y261" s="83"/>
      <c r="Z261" s="30"/>
      <c r="AA261" s="30"/>
      <c r="AB261" s="30"/>
      <c r="AC261" s="30"/>
      <c r="AD261" s="30"/>
      <c r="AE261" s="30"/>
      <c r="AT261" s="11" t="s">
        <v>131</v>
      </c>
      <c r="AU261" s="11" t="s">
        <v>79</v>
      </c>
    </row>
    <row r="262" s="2" customFormat="1">
      <c r="A262" s="30"/>
      <c r="B262" s="31"/>
      <c r="C262" s="32"/>
      <c r="D262" s="198" t="s">
        <v>142</v>
      </c>
      <c r="E262" s="32"/>
      <c r="F262" s="211" t="s">
        <v>375</v>
      </c>
      <c r="G262" s="32"/>
      <c r="H262" s="32"/>
      <c r="I262" s="32"/>
      <c r="J262" s="32"/>
      <c r="K262" s="32"/>
      <c r="L262" s="32"/>
      <c r="M262" s="33"/>
      <c r="N262" s="200"/>
      <c r="O262" s="201"/>
      <c r="P262" s="82"/>
      <c r="Q262" s="82"/>
      <c r="R262" s="82"/>
      <c r="S262" s="82"/>
      <c r="T262" s="82"/>
      <c r="U262" s="82"/>
      <c r="V262" s="82"/>
      <c r="W262" s="82"/>
      <c r="X262" s="82"/>
      <c r="Y262" s="83"/>
      <c r="Z262" s="30"/>
      <c r="AA262" s="30"/>
      <c r="AB262" s="30"/>
      <c r="AC262" s="30"/>
      <c r="AD262" s="30"/>
      <c r="AE262" s="30"/>
      <c r="AT262" s="11" t="s">
        <v>142</v>
      </c>
      <c r="AU262" s="11" t="s">
        <v>79</v>
      </c>
    </row>
    <row r="263" s="2" customFormat="1" ht="62.7" customHeight="1">
      <c r="A263" s="30"/>
      <c r="B263" s="31"/>
      <c r="C263" s="185" t="s">
        <v>253</v>
      </c>
      <c r="D263" s="185" t="s">
        <v>125</v>
      </c>
      <c r="E263" s="186" t="s">
        <v>376</v>
      </c>
      <c r="F263" s="187" t="s">
        <v>377</v>
      </c>
      <c r="G263" s="188" t="s">
        <v>373</v>
      </c>
      <c r="H263" s="189">
        <v>15000</v>
      </c>
      <c r="I263" s="190">
        <v>0</v>
      </c>
      <c r="J263" s="190">
        <v>3</v>
      </c>
      <c r="K263" s="190">
        <f>ROUND(P263*H263,2)</f>
        <v>45000</v>
      </c>
      <c r="L263" s="187" t="s">
        <v>1</v>
      </c>
      <c r="M263" s="33"/>
      <c r="N263" s="191" t="s">
        <v>1</v>
      </c>
      <c r="O263" s="192" t="s">
        <v>42</v>
      </c>
      <c r="P263" s="193">
        <f>I263+J263</f>
        <v>3</v>
      </c>
      <c r="Q263" s="193">
        <f>ROUND(I263*H263,2)</f>
        <v>0</v>
      </c>
      <c r="R263" s="193">
        <f>ROUND(J263*H263,2)</f>
        <v>45000</v>
      </c>
      <c r="S263" s="194">
        <v>0</v>
      </c>
      <c r="T263" s="194">
        <f>S263*H263</f>
        <v>0</v>
      </c>
      <c r="U263" s="194">
        <v>0</v>
      </c>
      <c r="V263" s="194">
        <f>U263*H263</f>
        <v>0</v>
      </c>
      <c r="W263" s="194">
        <v>0</v>
      </c>
      <c r="X263" s="194">
        <f>W263*H263</f>
        <v>0</v>
      </c>
      <c r="Y263" s="195" t="s">
        <v>1</v>
      </c>
      <c r="Z263" s="30"/>
      <c r="AA263" s="30"/>
      <c r="AB263" s="30"/>
      <c r="AC263" s="30"/>
      <c r="AD263" s="30"/>
      <c r="AE263" s="30"/>
      <c r="AR263" s="196" t="s">
        <v>129</v>
      </c>
      <c r="AT263" s="196" t="s">
        <v>125</v>
      </c>
      <c r="AU263" s="196" t="s">
        <v>79</v>
      </c>
      <c r="AY263" s="11" t="s">
        <v>130</v>
      </c>
      <c r="BE263" s="197">
        <f>IF(O263="základní",K263,0)</f>
        <v>45000</v>
      </c>
      <c r="BF263" s="197">
        <f>IF(O263="snížená",K263,0)</f>
        <v>0</v>
      </c>
      <c r="BG263" s="197">
        <f>IF(O263="zákl. přenesená",K263,0)</f>
        <v>0</v>
      </c>
      <c r="BH263" s="197">
        <f>IF(O263="sníž. přenesená",K263,0)</f>
        <v>0</v>
      </c>
      <c r="BI263" s="197">
        <f>IF(O263="nulová",K263,0)</f>
        <v>0</v>
      </c>
      <c r="BJ263" s="11" t="s">
        <v>87</v>
      </c>
      <c r="BK263" s="197">
        <f>ROUND(P263*H263,2)</f>
        <v>45000</v>
      </c>
      <c r="BL263" s="11" t="s">
        <v>129</v>
      </c>
      <c r="BM263" s="196" t="s">
        <v>378</v>
      </c>
    </row>
    <row r="264" s="2" customFormat="1">
      <c r="A264" s="30"/>
      <c r="B264" s="31"/>
      <c r="C264" s="32"/>
      <c r="D264" s="198" t="s">
        <v>131</v>
      </c>
      <c r="E264" s="32"/>
      <c r="F264" s="199" t="s">
        <v>379</v>
      </c>
      <c r="G264" s="32"/>
      <c r="H264" s="32"/>
      <c r="I264" s="32"/>
      <c r="J264" s="32"/>
      <c r="K264" s="32"/>
      <c r="L264" s="32"/>
      <c r="M264" s="33"/>
      <c r="N264" s="200"/>
      <c r="O264" s="201"/>
      <c r="P264" s="82"/>
      <c r="Q264" s="82"/>
      <c r="R264" s="82"/>
      <c r="S264" s="82"/>
      <c r="T264" s="82"/>
      <c r="U264" s="82"/>
      <c r="V264" s="82"/>
      <c r="W264" s="82"/>
      <c r="X264" s="82"/>
      <c r="Y264" s="83"/>
      <c r="Z264" s="30"/>
      <c r="AA264" s="30"/>
      <c r="AB264" s="30"/>
      <c r="AC264" s="30"/>
      <c r="AD264" s="30"/>
      <c r="AE264" s="30"/>
      <c r="AT264" s="11" t="s">
        <v>131</v>
      </c>
      <c r="AU264" s="11" t="s">
        <v>79</v>
      </c>
    </row>
    <row r="265" s="2" customFormat="1">
      <c r="A265" s="30"/>
      <c r="B265" s="31"/>
      <c r="C265" s="32"/>
      <c r="D265" s="198" t="s">
        <v>142</v>
      </c>
      <c r="E265" s="32"/>
      <c r="F265" s="211" t="s">
        <v>380</v>
      </c>
      <c r="G265" s="32"/>
      <c r="H265" s="32"/>
      <c r="I265" s="32"/>
      <c r="J265" s="32"/>
      <c r="K265" s="32"/>
      <c r="L265" s="32"/>
      <c r="M265" s="33"/>
      <c r="N265" s="200"/>
      <c r="O265" s="201"/>
      <c r="P265" s="82"/>
      <c r="Q265" s="82"/>
      <c r="R265" s="82"/>
      <c r="S265" s="82"/>
      <c r="T265" s="82"/>
      <c r="U265" s="82"/>
      <c r="V265" s="82"/>
      <c r="W265" s="82"/>
      <c r="X265" s="82"/>
      <c r="Y265" s="83"/>
      <c r="Z265" s="30"/>
      <c r="AA265" s="30"/>
      <c r="AB265" s="30"/>
      <c r="AC265" s="30"/>
      <c r="AD265" s="30"/>
      <c r="AE265" s="30"/>
      <c r="AT265" s="11" t="s">
        <v>142</v>
      </c>
      <c r="AU265" s="11" t="s">
        <v>79</v>
      </c>
    </row>
    <row r="266" s="2" customFormat="1" ht="62.7" customHeight="1">
      <c r="A266" s="30"/>
      <c r="B266" s="31"/>
      <c r="C266" s="185" t="s">
        <v>381</v>
      </c>
      <c r="D266" s="185" t="s">
        <v>125</v>
      </c>
      <c r="E266" s="186" t="s">
        <v>382</v>
      </c>
      <c r="F266" s="187" t="s">
        <v>383</v>
      </c>
      <c r="G266" s="188" t="s">
        <v>373</v>
      </c>
      <c r="H266" s="189">
        <v>15000</v>
      </c>
      <c r="I266" s="190">
        <v>0</v>
      </c>
      <c r="J266" s="190">
        <v>1</v>
      </c>
      <c r="K266" s="190">
        <f>ROUND(P266*H266,2)</f>
        <v>15000</v>
      </c>
      <c r="L266" s="187" t="s">
        <v>1</v>
      </c>
      <c r="M266" s="33"/>
      <c r="N266" s="191" t="s">
        <v>1</v>
      </c>
      <c r="O266" s="192" t="s">
        <v>42</v>
      </c>
      <c r="P266" s="193">
        <f>I266+J266</f>
        <v>1</v>
      </c>
      <c r="Q266" s="193">
        <f>ROUND(I266*H266,2)</f>
        <v>0</v>
      </c>
      <c r="R266" s="193">
        <f>ROUND(J266*H266,2)</f>
        <v>15000</v>
      </c>
      <c r="S266" s="194">
        <v>0</v>
      </c>
      <c r="T266" s="194">
        <f>S266*H266</f>
        <v>0</v>
      </c>
      <c r="U266" s="194">
        <v>0</v>
      </c>
      <c r="V266" s="194">
        <f>U266*H266</f>
        <v>0</v>
      </c>
      <c r="W266" s="194">
        <v>0</v>
      </c>
      <c r="X266" s="194">
        <f>W266*H266</f>
        <v>0</v>
      </c>
      <c r="Y266" s="195" t="s">
        <v>1</v>
      </c>
      <c r="Z266" s="30"/>
      <c r="AA266" s="30"/>
      <c r="AB266" s="30"/>
      <c r="AC266" s="30"/>
      <c r="AD266" s="30"/>
      <c r="AE266" s="30"/>
      <c r="AR266" s="196" t="s">
        <v>129</v>
      </c>
      <c r="AT266" s="196" t="s">
        <v>125</v>
      </c>
      <c r="AU266" s="196" t="s">
        <v>79</v>
      </c>
      <c r="AY266" s="11" t="s">
        <v>130</v>
      </c>
      <c r="BE266" s="197">
        <f>IF(O266="základní",K266,0)</f>
        <v>15000</v>
      </c>
      <c r="BF266" s="197">
        <f>IF(O266="snížená",K266,0)</f>
        <v>0</v>
      </c>
      <c r="BG266" s="197">
        <f>IF(O266="zákl. přenesená",K266,0)</f>
        <v>0</v>
      </c>
      <c r="BH266" s="197">
        <f>IF(O266="sníž. přenesená",K266,0)</f>
        <v>0</v>
      </c>
      <c r="BI266" s="197">
        <f>IF(O266="nulová",K266,0)</f>
        <v>0</v>
      </c>
      <c r="BJ266" s="11" t="s">
        <v>87</v>
      </c>
      <c r="BK266" s="197">
        <f>ROUND(P266*H266,2)</f>
        <v>15000</v>
      </c>
      <c r="BL266" s="11" t="s">
        <v>129</v>
      </c>
      <c r="BM266" s="196" t="s">
        <v>384</v>
      </c>
    </row>
    <row r="267" s="2" customFormat="1">
      <c r="A267" s="30"/>
      <c r="B267" s="31"/>
      <c r="C267" s="32"/>
      <c r="D267" s="198" t="s">
        <v>131</v>
      </c>
      <c r="E267" s="32"/>
      <c r="F267" s="199" t="s">
        <v>385</v>
      </c>
      <c r="G267" s="32"/>
      <c r="H267" s="32"/>
      <c r="I267" s="32"/>
      <c r="J267" s="32"/>
      <c r="K267" s="32"/>
      <c r="L267" s="32"/>
      <c r="M267" s="33"/>
      <c r="N267" s="200"/>
      <c r="O267" s="201"/>
      <c r="P267" s="82"/>
      <c r="Q267" s="82"/>
      <c r="R267" s="82"/>
      <c r="S267" s="82"/>
      <c r="T267" s="82"/>
      <c r="U267" s="82"/>
      <c r="V267" s="82"/>
      <c r="W267" s="82"/>
      <c r="X267" s="82"/>
      <c r="Y267" s="83"/>
      <c r="Z267" s="30"/>
      <c r="AA267" s="30"/>
      <c r="AB267" s="30"/>
      <c r="AC267" s="30"/>
      <c r="AD267" s="30"/>
      <c r="AE267" s="30"/>
      <c r="AT267" s="11" t="s">
        <v>131</v>
      </c>
      <c r="AU267" s="11" t="s">
        <v>79</v>
      </c>
    </row>
    <row r="268" s="2" customFormat="1">
      <c r="A268" s="30"/>
      <c r="B268" s="31"/>
      <c r="C268" s="32"/>
      <c r="D268" s="198" t="s">
        <v>142</v>
      </c>
      <c r="E268" s="32"/>
      <c r="F268" s="211" t="s">
        <v>380</v>
      </c>
      <c r="G268" s="32"/>
      <c r="H268" s="32"/>
      <c r="I268" s="32"/>
      <c r="J268" s="32"/>
      <c r="K268" s="32"/>
      <c r="L268" s="32"/>
      <c r="M268" s="33"/>
      <c r="N268" s="212"/>
      <c r="O268" s="213"/>
      <c r="P268" s="214"/>
      <c r="Q268" s="214"/>
      <c r="R268" s="214"/>
      <c r="S268" s="214"/>
      <c r="T268" s="214"/>
      <c r="U268" s="214"/>
      <c r="V268" s="214"/>
      <c r="W268" s="214"/>
      <c r="X268" s="214"/>
      <c r="Y268" s="215"/>
      <c r="Z268" s="30"/>
      <c r="AA268" s="30"/>
      <c r="AB268" s="30"/>
      <c r="AC268" s="30"/>
      <c r="AD268" s="30"/>
      <c r="AE268" s="30"/>
      <c r="AT268" s="11" t="s">
        <v>142</v>
      </c>
      <c r="AU268" s="11" t="s">
        <v>79</v>
      </c>
    </row>
    <row r="269" s="2" customFormat="1" ht="6.96" customHeight="1">
      <c r="A269" s="30"/>
      <c r="B269" s="57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33"/>
      <c r="N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</row>
  </sheetData>
  <sheetProtection sheet="1" autoFilter="0" formatColumns="0" formatRows="0" objects="1" scenarios="1" spinCount="100000" saltValue="Upbh6TRpKz6Z7qyS2M1I6ubyTwX9cBEIflnJsIJ/Ilp/M/XiDQXA77CAUVqie9mo6m1ZMmpa/MCmqcMknV9w5w==" hashValue="YZxRolgT74ivIRlQJbIunkgsCd/S6H6okd+H8AQwqrx+eAksuCRVAJK+hQkBLCfWoVNM2ufBjNb+iTyedjV90A==" algorithmName="SHA-512" password="CC35"/>
  <autoFilter ref="C119:L2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2020-11-25T09:29:09Z</dcterms:created>
  <dcterms:modified xsi:type="dcterms:W3CDTF">2020-11-25T09:29:16Z</dcterms:modified>
</cp:coreProperties>
</file>