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X:\Veřejné zakázky OŘ ÚL\APPR\2022\65022055_Oprava PZS v žst. Litoměřice horní nádraží\ZADÁNÍ\Zadávací dokumentace\INFORMACE č. 1\"/>
    </mc:Choice>
  </mc:AlternateContent>
  <xr:revisionPtr revIDLastSave="0" documentId="8_{70DD9541-6071-4357-B6EE-6DF74A42C526}" xr6:coauthVersionLast="36" xr6:coauthVersionMax="36" xr10:uidLastSave="{00000000-0000-0000-0000-000000000000}"/>
  <bookViews>
    <workbookView xWindow="0" yWindow="0" windowWidth="21570" windowHeight="8025" xr2:uid="{00000000-000D-0000-FFFF-FFFF00000000}"/>
  </bookViews>
  <sheets>
    <sheet name="Rekapitulace stavby" sheetId="1" r:id="rId1"/>
    <sheet name="01.1 - Technologická část..." sheetId="2" r:id="rId2"/>
    <sheet name="01.2 - Stavební část - URS" sheetId="3" r:id="rId3"/>
    <sheet name="01.3 - Demontáže" sheetId="4" r:id="rId4"/>
    <sheet name="01.4 - Dodávky SSZT - NEO..." sheetId="5" r:id="rId5"/>
    <sheet name="03.1 - Technologická část" sheetId="6" r:id="rId6"/>
    <sheet name="03.2 - Stavební část" sheetId="7" r:id="rId7"/>
    <sheet name="04 - Železniční přejezd v..." sheetId="8" r:id="rId8"/>
    <sheet name="01.1 - Technologická část..._01" sheetId="9" r:id="rId9"/>
    <sheet name="01.2 - Stavební část - URS_01" sheetId="10" r:id="rId10"/>
    <sheet name="01.3 - Demontáže_01" sheetId="11" r:id="rId11"/>
    <sheet name="01.4 - Dodávky SSZT - NEO..._01" sheetId="12" r:id="rId12"/>
    <sheet name="03.1 - Technologická část_01" sheetId="13" r:id="rId13"/>
    <sheet name="03.2 - Stavební část_01" sheetId="14" r:id="rId14"/>
    <sheet name="04 - Železniční přejezd v..._01" sheetId="15" r:id="rId15"/>
    <sheet name="01 - Technologická část" sheetId="16" r:id="rId16"/>
    <sheet name="02 - Stavební část" sheetId="17" r:id="rId17"/>
    <sheet name="01 - Technologická část_01" sheetId="18" r:id="rId18"/>
    <sheet name="02 - Stavební část_01" sheetId="19" r:id="rId19"/>
    <sheet name="VON - Vedlejší a ostatní ..." sheetId="20" r:id="rId20"/>
    <sheet name="Pokyny pro vyplnění" sheetId="21" r:id="rId21"/>
  </sheets>
  <definedNames>
    <definedName name="_xlnm._FilterDatabase" localSheetId="15" hidden="1">'01 - Technologická část'!$C$91:$K$105</definedName>
    <definedName name="_xlnm._FilterDatabase" localSheetId="17" hidden="1">'01 - Technologická část_01'!$C$91:$K$106</definedName>
    <definedName name="_xlnm._FilterDatabase" localSheetId="1" hidden="1">'01.1 - Technologická část...'!$C$91:$K$226</definedName>
    <definedName name="_xlnm._FilterDatabase" localSheetId="8" hidden="1">'01.1 - Technologická část..._01'!$C$91:$K$231</definedName>
    <definedName name="_xlnm._FilterDatabase" localSheetId="2" hidden="1">'01.2 - Stavební část - URS'!$C$100:$K$139</definedName>
    <definedName name="_xlnm._FilterDatabase" localSheetId="9" hidden="1">'01.2 - Stavební část - URS_01'!$C$98:$K$134</definedName>
    <definedName name="_xlnm._FilterDatabase" localSheetId="3" hidden="1">'01.3 - Demontáže'!$C$91:$K$100</definedName>
    <definedName name="_xlnm._FilterDatabase" localSheetId="10" hidden="1">'01.3 - Demontáže_01'!$C$91:$K$104</definedName>
    <definedName name="_xlnm._FilterDatabase" localSheetId="4" hidden="1">'01.4 - Dodávky SSZT - NEO...'!$C$90:$K$110</definedName>
    <definedName name="_xlnm._FilterDatabase" localSheetId="11" hidden="1">'01.4 - Dodávky SSZT - NEO..._01'!$C$90:$K$110</definedName>
    <definedName name="_xlnm._FilterDatabase" localSheetId="16" hidden="1">'02 - Stavební část'!$C$92:$K$106</definedName>
    <definedName name="_xlnm._FilterDatabase" localSheetId="18" hidden="1">'02 - Stavební část_01'!$C$92:$K$106</definedName>
    <definedName name="_xlnm._FilterDatabase" localSheetId="5" hidden="1">'03.1 - Technologická část'!$C$91:$K$114</definedName>
    <definedName name="_xlnm._FilterDatabase" localSheetId="12" hidden="1">'03.1 - Technologická část_01'!$C$91:$K$112</definedName>
    <definedName name="_xlnm._FilterDatabase" localSheetId="6" hidden="1">'03.2 - Stavební část'!$C$99:$K$184</definedName>
    <definedName name="_xlnm._FilterDatabase" localSheetId="13" hidden="1">'03.2 - Stavební část_01'!$C$99:$K$184</definedName>
    <definedName name="_xlnm._FilterDatabase" localSheetId="7" hidden="1">'04 - Železniční přejezd v...'!$C$99:$K$246</definedName>
    <definedName name="_xlnm._FilterDatabase" localSheetId="14" hidden="1">'04 - Železniční přejezd v..._01'!$C$99:$K$270</definedName>
    <definedName name="_xlnm._FilterDatabase" localSheetId="19" hidden="1">'VON - Vedlejší a ostatní ...'!$C$83:$K$101</definedName>
    <definedName name="_xlnm.Print_Titles" localSheetId="15">'01 - Technologická část'!$91:$91</definedName>
    <definedName name="_xlnm.Print_Titles" localSheetId="17">'01 - Technologická část_01'!$91:$91</definedName>
    <definedName name="_xlnm.Print_Titles" localSheetId="1">'01.1 - Technologická část...'!$91:$91</definedName>
    <definedName name="_xlnm.Print_Titles" localSheetId="8">'01.1 - Technologická část..._01'!$91:$91</definedName>
    <definedName name="_xlnm.Print_Titles" localSheetId="2">'01.2 - Stavební část - URS'!$100:$100</definedName>
    <definedName name="_xlnm.Print_Titles" localSheetId="9">'01.2 - Stavební část - URS_01'!$98:$98</definedName>
    <definedName name="_xlnm.Print_Titles" localSheetId="3">'01.3 - Demontáže'!$91:$91</definedName>
    <definedName name="_xlnm.Print_Titles" localSheetId="10">'01.3 - Demontáže_01'!$91:$91</definedName>
    <definedName name="_xlnm.Print_Titles" localSheetId="4">'01.4 - Dodávky SSZT - NEO...'!$90:$90</definedName>
    <definedName name="_xlnm.Print_Titles" localSheetId="11">'01.4 - Dodávky SSZT - NEO..._01'!$90:$90</definedName>
    <definedName name="_xlnm.Print_Titles" localSheetId="16">'02 - Stavební část'!$92:$92</definedName>
    <definedName name="_xlnm.Print_Titles" localSheetId="18">'02 - Stavební část_01'!$92:$92</definedName>
    <definedName name="_xlnm.Print_Titles" localSheetId="5">'03.1 - Technologická část'!$91:$91</definedName>
    <definedName name="_xlnm.Print_Titles" localSheetId="12">'03.1 - Technologická část_01'!$91:$91</definedName>
    <definedName name="_xlnm.Print_Titles" localSheetId="6">'03.2 - Stavební část'!$99:$99</definedName>
    <definedName name="_xlnm.Print_Titles" localSheetId="13">'03.2 - Stavební část_01'!$99:$99</definedName>
    <definedName name="_xlnm.Print_Titles" localSheetId="7">'04 - Železniční přejezd v...'!$99:$99</definedName>
    <definedName name="_xlnm.Print_Titles" localSheetId="14">'04 - Železniční přejezd v..._01'!$99:$99</definedName>
    <definedName name="_xlnm.Print_Titles" localSheetId="0">'Rekapitulace stavby'!$52:$52</definedName>
    <definedName name="_xlnm.Print_Titles" localSheetId="19">'VON - Vedlejší a ostatní ...'!$83:$83</definedName>
    <definedName name="_xlnm.Print_Area" localSheetId="15">'01 - Technologická část'!$C$4:$J$43,'01 - Technologická část'!$C$49:$J$69,'01 - Technologická část'!$C$75:$K$105</definedName>
    <definedName name="_xlnm.Print_Area" localSheetId="17">'01 - Technologická část_01'!$C$4:$J$43,'01 - Technologická část_01'!$C$49:$J$69,'01 - Technologická část_01'!$C$75:$K$106</definedName>
    <definedName name="_xlnm.Print_Area" localSheetId="1">'01.1 - Technologická část...'!$C$4:$J$43,'01.1 - Technologická část...'!$C$49:$J$69,'01.1 - Technologická část...'!$C$75:$K$226</definedName>
    <definedName name="_xlnm.Print_Area" localSheetId="8">'01.1 - Technologická část..._01'!$C$4:$J$43,'01.1 - Technologická část..._01'!$C$49:$J$69,'01.1 - Technologická část..._01'!$C$75:$K$231</definedName>
    <definedName name="_xlnm.Print_Area" localSheetId="2">'01.2 - Stavební část - URS'!$C$4:$J$43,'01.2 - Stavební část - URS'!$C$49:$J$78,'01.2 - Stavební část - URS'!$C$84:$K$139</definedName>
    <definedName name="_xlnm.Print_Area" localSheetId="9">'01.2 - Stavební část - URS_01'!$C$4:$J$43,'01.2 - Stavební část - URS_01'!$C$49:$J$76,'01.2 - Stavební část - URS_01'!$C$82:$K$134</definedName>
    <definedName name="_xlnm.Print_Area" localSheetId="3">'01.3 - Demontáže'!$C$4:$J$43,'01.3 - Demontáže'!$C$49:$J$69,'01.3 - Demontáže'!$C$75:$K$100</definedName>
    <definedName name="_xlnm.Print_Area" localSheetId="10">'01.3 - Demontáže_01'!$C$4:$J$43,'01.3 - Demontáže_01'!$C$49:$J$69,'01.3 - Demontáže_01'!$C$75:$K$104</definedName>
    <definedName name="_xlnm.Print_Area" localSheetId="4">'01.4 - Dodávky SSZT - NEO...'!$C$4:$J$43,'01.4 - Dodávky SSZT - NEO...'!$C$49:$J$68,'01.4 - Dodávky SSZT - NEO...'!$C$74:$K$110</definedName>
    <definedName name="_xlnm.Print_Area" localSheetId="11">'01.4 - Dodávky SSZT - NEO..._01'!$C$4:$J$43,'01.4 - Dodávky SSZT - NEO..._01'!$C$49:$J$68,'01.4 - Dodávky SSZT - NEO..._01'!$C$74:$K$110</definedName>
    <definedName name="_xlnm.Print_Area" localSheetId="16">'02 - Stavební část'!$C$4:$J$43,'02 - Stavební část'!$C$49:$J$70,'02 - Stavební část'!$C$76:$K$106</definedName>
    <definedName name="_xlnm.Print_Area" localSheetId="18">'02 - Stavební část_01'!$C$4:$J$43,'02 - Stavební část_01'!$C$49:$J$70,'02 - Stavební část_01'!$C$76:$K$106</definedName>
    <definedName name="_xlnm.Print_Area" localSheetId="5">'03.1 - Technologická část'!$C$4:$J$43,'03.1 - Technologická část'!$C$49:$J$69,'03.1 - Technologická část'!$C$75:$K$114</definedName>
    <definedName name="_xlnm.Print_Area" localSheetId="12">'03.1 - Technologická část_01'!$C$4:$J$43,'03.1 - Technologická část_01'!$C$49:$J$69,'03.1 - Technologická část_01'!$C$75:$K$112</definedName>
    <definedName name="_xlnm.Print_Area" localSheetId="6">'03.2 - Stavební část'!$C$4:$J$43,'03.2 - Stavební část'!$C$49:$J$77,'03.2 - Stavební část'!$C$83:$K$184</definedName>
    <definedName name="_xlnm.Print_Area" localSheetId="13">'03.2 - Stavební část_01'!$C$4:$J$43,'03.2 - Stavební část_01'!$C$49:$J$77,'03.2 - Stavební část_01'!$C$83:$K$184</definedName>
    <definedName name="_xlnm.Print_Area" localSheetId="7">'04 - Železniční přejezd v...'!$C$4:$J$43,'04 - Železniční přejezd v...'!$C$49:$J$77,'04 - Železniční přejezd v...'!$C$83:$K$246</definedName>
    <definedName name="_xlnm.Print_Area" localSheetId="14">'04 - Železniční přejezd v..._01'!$C$4:$J$43,'04 - Železniční přejezd v..._01'!$C$49:$J$77,'04 - Železniční přejezd v..._01'!$C$83:$K$270</definedName>
    <definedName name="_xlnm.Print_Area" localSheetId="20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stavby'!$C$42:$AQ$84</definedName>
    <definedName name="_xlnm.Print_Area" localSheetId="19">'VON - Vedlejší a ostatní ...'!$C$4:$J$39,'VON - Vedlejší a ostatní ...'!$C$45:$J$65,'VON - Vedlejší a ostatní ...'!$C$71:$K$101</definedName>
  </definedNames>
  <calcPr calcId="191029"/>
</workbook>
</file>

<file path=xl/calcChain.xml><?xml version="1.0" encoding="utf-8"?>
<calcChain xmlns="http://schemas.openxmlformats.org/spreadsheetml/2006/main">
  <c r="J37" i="20" l="1"/>
  <c r="J36" i="20"/>
  <c r="AY83" i="1"/>
  <c r="J35" i="20"/>
  <c r="AX83" i="1"/>
  <c r="BI101" i="20"/>
  <c r="BH101" i="20"/>
  <c r="BG101" i="20"/>
  <c r="BF101" i="20"/>
  <c r="T101" i="20"/>
  <c r="T100" i="20"/>
  <c r="R101" i="20"/>
  <c r="R100" i="20"/>
  <c r="P101" i="20"/>
  <c r="P100" i="20"/>
  <c r="BI99" i="20"/>
  <c r="BH99" i="20"/>
  <c r="BG99" i="20"/>
  <c r="BF99" i="20"/>
  <c r="T99" i="20"/>
  <c r="T98" i="20"/>
  <c r="R99" i="20"/>
  <c r="R98" i="20"/>
  <c r="P99" i="20"/>
  <c r="P98" i="20"/>
  <c r="BI97" i="20"/>
  <c r="BH97" i="20"/>
  <c r="BG97" i="20"/>
  <c r="BF97" i="20"/>
  <c r="T97" i="20"/>
  <c r="R97" i="20"/>
  <c r="P97" i="20"/>
  <c r="BI96" i="20"/>
  <c r="BH96" i="20"/>
  <c r="BG96" i="20"/>
  <c r="BF96" i="20"/>
  <c r="T96" i="20"/>
  <c r="R96" i="20"/>
  <c r="P96" i="20"/>
  <c r="BI94" i="20"/>
  <c r="BH94" i="20"/>
  <c r="BG94" i="20"/>
  <c r="BF94" i="20"/>
  <c r="T94" i="20"/>
  <c r="R94" i="20"/>
  <c r="P94" i="20"/>
  <c r="BI93" i="20"/>
  <c r="BH93" i="20"/>
  <c r="BG93" i="20"/>
  <c r="BF93" i="20"/>
  <c r="T93" i="20"/>
  <c r="R93" i="20"/>
  <c r="P93" i="20"/>
  <c r="BI92" i="20"/>
  <c r="BH92" i="20"/>
  <c r="BG92" i="20"/>
  <c r="BF92" i="20"/>
  <c r="T92" i="20"/>
  <c r="R92" i="20"/>
  <c r="P92" i="20"/>
  <c r="BI89" i="20"/>
  <c r="BH89" i="20"/>
  <c r="BG89" i="20"/>
  <c r="BF89" i="20"/>
  <c r="T89" i="20"/>
  <c r="R89" i="20"/>
  <c r="P89" i="20"/>
  <c r="BI87" i="20"/>
  <c r="BH87" i="20"/>
  <c r="BG87" i="20"/>
  <c r="BF87" i="20"/>
  <c r="T87" i="20"/>
  <c r="R87" i="20"/>
  <c r="P87" i="20"/>
  <c r="BI86" i="20"/>
  <c r="BH86" i="20"/>
  <c r="BG86" i="20"/>
  <c r="BF86" i="20"/>
  <c r="T86" i="20"/>
  <c r="R86" i="20"/>
  <c r="P86" i="20"/>
  <c r="J81" i="20"/>
  <c r="J80" i="20"/>
  <c r="F80" i="20"/>
  <c r="F78" i="20"/>
  <c r="E76" i="20"/>
  <c r="J55" i="20"/>
  <c r="J54" i="20"/>
  <c r="F54" i="20"/>
  <c r="F52" i="20"/>
  <c r="E50" i="20"/>
  <c r="J18" i="20"/>
  <c r="E18" i="20"/>
  <c r="F81" i="20" s="1"/>
  <c r="J17" i="20"/>
  <c r="J12" i="20"/>
  <c r="J78" i="20" s="1"/>
  <c r="E7" i="20"/>
  <c r="E48" i="20" s="1"/>
  <c r="J41" i="19"/>
  <c r="J40" i="19"/>
  <c r="AY82" i="1" s="1"/>
  <c r="J39" i="19"/>
  <c r="AX82" i="1" s="1"/>
  <c r="BI105" i="19"/>
  <c r="BH105" i="19"/>
  <c r="BG105" i="19"/>
  <c r="BF105" i="19"/>
  <c r="T105" i="19"/>
  <c r="R105" i="19"/>
  <c r="P105" i="19"/>
  <c r="BI103" i="19"/>
  <c r="BH103" i="19"/>
  <c r="BG103" i="19"/>
  <c r="BF103" i="19"/>
  <c r="T103" i="19"/>
  <c r="R103" i="19"/>
  <c r="P103" i="19"/>
  <c r="BI101" i="19"/>
  <c r="BH101" i="19"/>
  <c r="BG101" i="19"/>
  <c r="BF101" i="19"/>
  <c r="T101" i="19"/>
  <c r="R101" i="19"/>
  <c r="P101" i="19"/>
  <c r="BI100" i="19"/>
  <c r="BH100" i="19"/>
  <c r="BG100" i="19"/>
  <c r="BF100" i="19"/>
  <c r="T100" i="19"/>
  <c r="R100" i="19"/>
  <c r="P100" i="19"/>
  <c r="BI98" i="19"/>
  <c r="BH98" i="19"/>
  <c r="BG98" i="19"/>
  <c r="BF98" i="19"/>
  <c r="T98" i="19"/>
  <c r="R98" i="19"/>
  <c r="P98" i="19"/>
  <c r="BI96" i="19"/>
  <c r="BH96" i="19"/>
  <c r="BG96" i="19"/>
  <c r="BF96" i="19"/>
  <c r="T96" i="19"/>
  <c r="R96" i="19"/>
  <c r="P96" i="19"/>
  <c r="F87" i="19"/>
  <c r="E85" i="19"/>
  <c r="F60" i="19"/>
  <c r="E58" i="19"/>
  <c r="J28" i="19"/>
  <c r="E28" i="19"/>
  <c r="J90" i="19" s="1"/>
  <c r="J27" i="19"/>
  <c r="J25" i="19"/>
  <c r="E25" i="19"/>
  <c r="J89" i="19" s="1"/>
  <c r="J24" i="19"/>
  <c r="J22" i="19"/>
  <c r="E22" i="19"/>
  <c r="F63" i="19" s="1"/>
  <c r="J21" i="19"/>
  <c r="J19" i="19"/>
  <c r="E19" i="19"/>
  <c r="F62" i="19" s="1"/>
  <c r="J18" i="19"/>
  <c r="J16" i="19"/>
  <c r="J60" i="19" s="1"/>
  <c r="E7" i="19"/>
  <c r="E79" i="19"/>
  <c r="J41" i="18"/>
  <c r="J40" i="18"/>
  <c r="AY81" i="1" s="1"/>
  <c r="J39" i="18"/>
  <c r="AX81" i="1"/>
  <c r="BI106" i="18"/>
  <c r="BH106" i="18"/>
  <c r="BG106" i="18"/>
  <c r="BF106" i="18"/>
  <c r="T106" i="18"/>
  <c r="R106" i="18"/>
  <c r="P106" i="18"/>
  <c r="BI105" i="18"/>
  <c r="BH105" i="18"/>
  <c r="BG105" i="18"/>
  <c r="BF105" i="18"/>
  <c r="T105" i="18"/>
  <c r="R105" i="18"/>
  <c r="P105" i="18"/>
  <c r="BI104" i="18"/>
  <c r="BH104" i="18"/>
  <c r="BG104" i="18"/>
  <c r="BF104" i="18"/>
  <c r="T104" i="18"/>
  <c r="R104" i="18"/>
  <c r="P104" i="18"/>
  <c r="BI103" i="18"/>
  <c r="BH103" i="18"/>
  <c r="BG103" i="18"/>
  <c r="BF103" i="18"/>
  <c r="T103" i="18"/>
  <c r="R103" i="18"/>
  <c r="P103" i="18"/>
  <c r="BI102" i="18"/>
  <c r="BH102" i="18"/>
  <c r="BG102" i="18"/>
  <c r="BF102" i="18"/>
  <c r="T102" i="18"/>
  <c r="R102" i="18"/>
  <c r="P102" i="18"/>
  <c r="BI101" i="18"/>
  <c r="BH101" i="18"/>
  <c r="BG101" i="18"/>
  <c r="BF101" i="18"/>
  <c r="T101" i="18"/>
  <c r="R101" i="18"/>
  <c r="P101" i="18"/>
  <c r="BI100" i="18"/>
  <c r="BH100" i="18"/>
  <c r="BG100" i="18"/>
  <c r="BF100" i="18"/>
  <c r="T100" i="18"/>
  <c r="R100" i="18"/>
  <c r="P100" i="18"/>
  <c r="BI99" i="18"/>
  <c r="BH99" i="18"/>
  <c r="BG99" i="18"/>
  <c r="BF99" i="18"/>
  <c r="T99" i="18"/>
  <c r="R99" i="18"/>
  <c r="P99" i="18"/>
  <c r="BI98" i="18"/>
  <c r="BH98" i="18"/>
  <c r="BG98" i="18"/>
  <c r="BF98" i="18"/>
  <c r="T98" i="18"/>
  <c r="R98" i="18"/>
  <c r="P98" i="18"/>
  <c r="BI97" i="18"/>
  <c r="BH97" i="18"/>
  <c r="BG97" i="18"/>
  <c r="BF97" i="18"/>
  <c r="T97" i="18"/>
  <c r="R97" i="18"/>
  <c r="P97" i="18"/>
  <c r="BI96" i="18"/>
  <c r="BH96" i="18"/>
  <c r="BG96" i="18"/>
  <c r="BF96" i="18"/>
  <c r="T96" i="18"/>
  <c r="R96" i="18"/>
  <c r="P96" i="18"/>
  <c r="BI95" i="18"/>
  <c r="BH95" i="18"/>
  <c r="BG95" i="18"/>
  <c r="BF95" i="18"/>
  <c r="T95" i="18"/>
  <c r="R95" i="18"/>
  <c r="P95" i="18"/>
  <c r="BI94" i="18"/>
  <c r="BH94" i="18"/>
  <c r="BG94" i="18"/>
  <c r="BF94" i="18"/>
  <c r="T94" i="18"/>
  <c r="R94" i="18"/>
  <c r="P94" i="18"/>
  <c r="F86" i="18"/>
  <c r="E84" i="18"/>
  <c r="F60" i="18"/>
  <c r="E58" i="18"/>
  <c r="J28" i="18"/>
  <c r="E28" i="18"/>
  <c r="J89" i="18" s="1"/>
  <c r="J27" i="18"/>
  <c r="J25" i="18"/>
  <c r="E25" i="18"/>
  <c r="J62" i="18" s="1"/>
  <c r="J24" i="18"/>
  <c r="J22" i="18"/>
  <c r="E22" i="18"/>
  <c r="F89" i="18" s="1"/>
  <c r="J21" i="18"/>
  <c r="J19" i="18"/>
  <c r="E19" i="18"/>
  <c r="F62" i="18" s="1"/>
  <c r="J18" i="18"/>
  <c r="J16" i="18"/>
  <c r="J86" i="18" s="1"/>
  <c r="E7" i="18"/>
  <c r="E78" i="18"/>
  <c r="J41" i="17"/>
  <c r="J40" i="17"/>
  <c r="AY79" i="1" s="1"/>
  <c r="J39" i="17"/>
  <c r="AX79" i="1"/>
  <c r="BI105" i="17"/>
  <c r="BH105" i="17"/>
  <c r="BG105" i="17"/>
  <c r="BF105" i="17"/>
  <c r="T105" i="17"/>
  <c r="R105" i="17"/>
  <c r="P105" i="17"/>
  <c r="BI103" i="17"/>
  <c r="BH103" i="17"/>
  <c r="BG103" i="17"/>
  <c r="BF103" i="17"/>
  <c r="T103" i="17"/>
  <c r="R103" i="17"/>
  <c r="P103" i="17"/>
  <c r="BI101" i="17"/>
  <c r="BH101" i="17"/>
  <c r="BG101" i="17"/>
  <c r="BF101" i="17"/>
  <c r="T101" i="17"/>
  <c r="R101" i="17"/>
  <c r="P101" i="17"/>
  <c r="BI100" i="17"/>
  <c r="BH100" i="17"/>
  <c r="BG100" i="17"/>
  <c r="BF100" i="17"/>
  <c r="T100" i="17"/>
  <c r="R100" i="17"/>
  <c r="P100" i="17"/>
  <c r="BI98" i="17"/>
  <c r="BH98" i="17"/>
  <c r="BG98" i="17"/>
  <c r="BF98" i="17"/>
  <c r="T98" i="17"/>
  <c r="R98" i="17"/>
  <c r="P98" i="17"/>
  <c r="BI96" i="17"/>
  <c r="BH96" i="17"/>
  <c r="BG96" i="17"/>
  <c r="BF96" i="17"/>
  <c r="T96" i="17"/>
  <c r="R96" i="17"/>
  <c r="P96" i="17"/>
  <c r="F87" i="17"/>
  <c r="E85" i="17"/>
  <c r="F60" i="17"/>
  <c r="E58" i="17"/>
  <c r="J28" i="17"/>
  <c r="E28" i="17"/>
  <c r="J90" i="17" s="1"/>
  <c r="J27" i="17"/>
  <c r="J25" i="17"/>
  <c r="E25" i="17"/>
  <c r="J62" i="17"/>
  <c r="J24" i="17"/>
  <c r="J22" i="17"/>
  <c r="E22" i="17"/>
  <c r="F63" i="17" s="1"/>
  <c r="J21" i="17"/>
  <c r="J19" i="17"/>
  <c r="E19" i="17"/>
  <c r="F62" i="17"/>
  <c r="J18" i="17"/>
  <c r="J16" i="17"/>
  <c r="J87" i="17"/>
  <c r="E7" i="17"/>
  <c r="E79" i="17" s="1"/>
  <c r="J41" i="16"/>
  <c r="J40" i="16"/>
  <c r="AY78" i="1"/>
  <c r="J39" i="16"/>
  <c r="AX78" i="1"/>
  <c r="BI105" i="16"/>
  <c r="BH105" i="16"/>
  <c r="BG105" i="16"/>
  <c r="BF105" i="16"/>
  <c r="T105" i="16"/>
  <c r="R105" i="16"/>
  <c r="P105" i="16"/>
  <c r="BI104" i="16"/>
  <c r="BH104" i="16"/>
  <c r="BG104" i="16"/>
  <c r="BF104" i="16"/>
  <c r="T104" i="16"/>
  <c r="R104" i="16"/>
  <c r="P104" i="16"/>
  <c r="BI103" i="16"/>
  <c r="BH103" i="16"/>
  <c r="BG103" i="16"/>
  <c r="BF103" i="16"/>
  <c r="T103" i="16"/>
  <c r="R103" i="16"/>
  <c r="P103" i="16"/>
  <c r="BI102" i="16"/>
  <c r="BH102" i="16"/>
  <c r="BG102" i="16"/>
  <c r="BF102" i="16"/>
  <c r="T102" i="16"/>
  <c r="R102" i="16"/>
  <c r="P102" i="16"/>
  <c r="BI101" i="16"/>
  <c r="BH101" i="16"/>
  <c r="BG101" i="16"/>
  <c r="BF101" i="16"/>
  <c r="T101" i="16"/>
  <c r="R101" i="16"/>
  <c r="P101" i="16"/>
  <c r="BI100" i="16"/>
  <c r="BH100" i="16"/>
  <c r="BG100" i="16"/>
  <c r="BF100" i="16"/>
  <c r="T100" i="16"/>
  <c r="R100" i="16"/>
  <c r="P100" i="16"/>
  <c r="BI99" i="16"/>
  <c r="BH99" i="16"/>
  <c r="BG99" i="16"/>
  <c r="BF99" i="16"/>
  <c r="T99" i="16"/>
  <c r="R99" i="16"/>
  <c r="P99" i="16"/>
  <c r="BI98" i="16"/>
  <c r="BH98" i="16"/>
  <c r="BG98" i="16"/>
  <c r="BF98" i="16"/>
  <c r="T98" i="16"/>
  <c r="R98" i="16"/>
  <c r="P98" i="16"/>
  <c r="BI96" i="16"/>
  <c r="BH96" i="16"/>
  <c r="BG96" i="16"/>
  <c r="BF96" i="16"/>
  <c r="T96" i="16"/>
  <c r="R96" i="16"/>
  <c r="P96" i="16"/>
  <c r="BI95" i="16"/>
  <c r="BH95" i="16"/>
  <c r="BG95" i="16"/>
  <c r="BF95" i="16"/>
  <c r="T95" i="16"/>
  <c r="R95" i="16"/>
  <c r="P95" i="16"/>
  <c r="BI94" i="16"/>
  <c r="BH94" i="16"/>
  <c r="BG94" i="16"/>
  <c r="BF94" i="16"/>
  <c r="T94" i="16"/>
  <c r="R94" i="16"/>
  <c r="P94" i="16"/>
  <c r="BI93" i="16"/>
  <c r="BH93" i="16"/>
  <c r="BG93" i="16"/>
  <c r="BF93" i="16"/>
  <c r="T93" i="16"/>
  <c r="R93" i="16"/>
  <c r="P93" i="16"/>
  <c r="F86" i="16"/>
  <c r="E84" i="16"/>
  <c r="F60" i="16"/>
  <c r="E58" i="16"/>
  <c r="J28" i="16"/>
  <c r="E28" i="16"/>
  <c r="J89" i="16" s="1"/>
  <c r="J27" i="16"/>
  <c r="J25" i="16"/>
  <c r="E25" i="16"/>
  <c r="J62" i="16" s="1"/>
  <c r="J24" i="16"/>
  <c r="J22" i="16"/>
  <c r="E22" i="16"/>
  <c r="F89" i="16" s="1"/>
  <c r="J21" i="16"/>
  <c r="J19" i="16"/>
  <c r="E19" i="16"/>
  <c r="F88" i="16" s="1"/>
  <c r="J18" i="16"/>
  <c r="J16" i="16"/>
  <c r="J86" i="16" s="1"/>
  <c r="E7" i="16"/>
  <c r="E52" i="16"/>
  <c r="J41" i="15"/>
  <c r="J40" i="15"/>
  <c r="AY75" i="1" s="1"/>
  <c r="J39" i="15"/>
  <c r="AX75" i="1"/>
  <c r="BI270" i="15"/>
  <c r="BH270" i="15"/>
  <c r="BG270" i="15"/>
  <c r="BF270" i="15"/>
  <c r="T270" i="15"/>
  <c r="R270" i="15"/>
  <c r="P270" i="15"/>
  <c r="BI268" i="15"/>
  <c r="BH268" i="15"/>
  <c r="BG268" i="15"/>
  <c r="BF268" i="15"/>
  <c r="T268" i="15"/>
  <c r="R268" i="15"/>
  <c r="P268" i="15"/>
  <c r="BI265" i="15"/>
  <c r="BH265" i="15"/>
  <c r="BG265" i="15"/>
  <c r="BF265" i="15"/>
  <c r="T265" i="15"/>
  <c r="R265" i="15"/>
  <c r="P265" i="15"/>
  <c r="BI261" i="15"/>
  <c r="BH261" i="15"/>
  <c r="BG261" i="15"/>
  <c r="BF261" i="15"/>
  <c r="T261" i="15"/>
  <c r="T260" i="15" s="1"/>
  <c r="R261" i="15"/>
  <c r="R260" i="15"/>
  <c r="P261" i="15"/>
  <c r="P260" i="15"/>
  <c r="BI257" i="15"/>
  <c r="BH257" i="15"/>
  <c r="BG257" i="15"/>
  <c r="BF257" i="15"/>
  <c r="T257" i="15"/>
  <c r="R257" i="15"/>
  <c r="P257" i="15"/>
  <c r="BI254" i="15"/>
  <c r="BH254" i="15"/>
  <c r="BG254" i="15"/>
  <c r="BF254" i="15"/>
  <c r="T254" i="15"/>
  <c r="R254" i="15"/>
  <c r="P254" i="15"/>
  <c r="BI251" i="15"/>
  <c r="BH251" i="15"/>
  <c r="BG251" i="15"/>
  <c r="BF251" i="15"/>
  <c r="T251" i="15"/>
  <c r="R251" i="15"/>
  <c r="P251" i="15"/>
  <c r="BI249" i="15"/>
  <c r="BH249" i="15"/>
  <c r="BG249" i="15"/>
  <c r="BF249" i="15"/>
  <c r="T249" i="15"/>
  <c r="R249" i="15"/>
  <c r="P249" i="15"/>
  <c r="BI245" i="15"/>
  <c r="BH245" i="15"/>
  <c r="BG245" i="15"/>
  <c r="BF245" i="15"/>
  <c r="T245" i="15"/>
  <c r="R245" i="15"/>
  <c r="P245" i="15"/>
  <c r="BI243" i="15"/>
  <c r="BH243" i="15"/>
  <c r="BG243" i="15"/>
  <c r="BF243" i="15"/>
  <c r="T243" i="15"/>
  <c r="R243" i="15"/>
  <c r="P243" i="15"/>
  <c r="BI238" i="15"/>
  <c r="BH238" i="15"/>
  <c r="BG238" i="15"/>
  <c r="BF238" i="15"/>
  <c r="T238" i="15"/>
  <c r="R238" i="15"/>
  <c r="P238" i="15"/>
  <c r="BI234" i="15"/>
  <c r="BH234" i="15"/>
  <c r="BG234" i="15"/>
  <c r="BF234" i="15"/>
  <c r="T234" i="15"/>
  <c r="R234" i="15"/>
  <c r="P234" i="15"/>
  <c r="BI229" i="15"/>
  <c r="BH229" i="15"/>
  <c r="BG229" i="15"/>
  <c r="BF229" i="15"/>
  <c r="T229" i="15"/>
  <c r="R229" i="15"/>
  <c r="P229" i="15"/>
  <c r="BI228" i="15"/>
  <c r="BH228" i="15"/>
  <c r="BG228" i="15"/>
  <c r="BF228" i="15"/>
  <c r="T228" i="15"/>
  <c r="R228" i="15"/>
  <c r="P228" i="15"/>
  <c r="BI223" i="15"/>
  <c r="BH223" i="15"/>
  <c r="BG223" i="15"/>
  <c r="BF223" i="15"/>
  <c r="T223" i="15"/>
  <c r="R223" i="15"/>
  <c r="P223" i="15"/>
  <c r="BI220" i="15"/>
  <c r="BH220" i="15"/>
  <c r="BG220" i="15"/>
  <c r="BF220" i="15"/>
  <c r="T220" i="15"/>
  <c r="R220" i="15"/>
  <c r="P220" i="15"/>
  <c r="BI216" i="15"/>
  <c r="BH216" i="15"/>
  <c r="BG216" i="15"/>
  <c r="BF216" i="15"/>
  <c r="T216" i="15"/>
  <c r="R216" i="15"/>
  <c r="P216" i="15"/>
  <c r="BI211" i="15"/>
  <c r="BH211" i="15"/>
  <c r="BG211" i="15"/>
  <c r="BF211" i="15"/>
  <c r="T211" i="15"/>
  <c r="R211" i="15"/>
  <c r="P211" i="15"/>
  <c r="BI205" i="15"/>
  <c r="BH205" i="15"/>
  <c r="BG205" i="15"/>
  <c r="BF205" i="15"/>
  <c r="T205" i="15"/>
  <c r="R205" i="15"/>
  <c r="P205" i="15"/>
  <c r="BI200" i="15"/>
  <c r="BH200" i="15"/>
  <c r="BG200" i="15"/>
  <c r="BF200" i="15"/>
  <c r="T200" i="15"/>
  <c r="R200" i="15"/>
  <c r="P200" i="15"/>
  <c r="BI196" i="15"/>
  <c r="BH196" i="15"/>
  <c r="BG196" i="15"/>
  <c r="BF196" i="15"/>
  <c r="T196" i="15"/>
  <c r="R196" i="15"/>
  <c r="P196" i="15"/>
  <c r="BI192" i="15"/>
  <c r="BH192" i="15"/>
  <c r="BG192" i="15"/>
  <c r="BF192" i="15"/>
  <c r="T192" i="15"/>
  <c r="R192" i="15"/>
  <c r="P192" i="15"/>
  <c r="BI191" i="15"/>
  <c r="BH191" i="15"/>
  <c r="BG191" i="15"/>
  <c r="BF191" i="15"/>
  <c r="T191" i="15"/>
  <c r="R191" i="15"/>
  <c r="P191" i="15"/>
  <c r="BI186" i="15"/>
  <c r="BH186" i="15"/>
  <c r="BG186" i="15"/>
  <c r="BF186" i="15"/>
  <c r="T186" i="15"/>
  <c r="R186" i="15"/>
  <c r="P186" i="15"/>
  <c r="BI181" i="15"/>
  <c r="BH181" i="15"/>
  <c r="BG181" i="15"/>
  <c r="BF181" i="15"/>
  <c r="T181" i="15"/>
  <c r="R181" i="15"/>
  <c r="P181" i="15"/>
  <c r="BI177" i="15"/>
  <c r="BH177" i="15"/>
  <c r="BG177" i="15"/>
  <c r="BF177" i="15"/>
  <c r="T177" i="15"/>
  <c r="R177" i="15"/>
  <c r="P177" i="15"/>
  <c r="BI172" i="15"/>
  <c r="BH172" i="15"/>
  <c r="BG172" i="15"/>
  <c r="BF172" i="15"/>
  <c r="T172" i="15"/>
  <c r="R172" i="15"/>
  <c r="P172" i="15"/>
  <c r="BI169" i="15"/>
  <c r="BH169" i="15"/>
  <c r="BG169" i="15"/>
  <c r="BF169" i="15"/>
  <c r="T169" i="15"/>
  <c r="R169" i="15"/>
  <c r="P169" i="15"/>
  <c r="BI165" i="15"/>
  <c r="BH165" i="15"/>
  <c r="BG165" i="15"/>
  <c r="BF165" i="15"/>
  <c r="T165" i="15"/>
  <c r="R165" i="15"/>
  <c r="P165" i="15"/>
  <c r="BI162" i="15"/>
  <c r="BH162" i="15"/>
  <c r="BG162" i="15"/>
  <c r="BF162" i="15"/>
  <c r="T162" i="15"/>
  <c r="R162" i="15"/>
  <c r="P162" i="15"/>
  <c r="BI157" i="15"/>
  <c r="BH157" i="15"/>
  <c r="BG157" i="15"/>
  <c r="BF157" i="15"/>
  <c r="T157" i="15"/>
  <c r="R157" i="15"/>
  <c r="P157" i="15"/>
  <c r="BI144" i="15"/>
  <c r="BH144" i="15"/>
  <c r="BG144" i="15"/>
  <c r="BF144" i="15"/>
  <c r="T144" i="15"/>
  <c r="R144" i="15"/>
  <c r="P144" i="15"/>
  <c r="BI139" i="15"/>
  <c r="BH139" i="15"/>
  <c r="BG139" i="15"/>
  <c r="BF139" i="15"/>
  <c r="T139" i="15"/>
  <c r="R139" i="15"/>
  <c r="P139" i="15"/>
  <c r="BI134" i="15"/>
  <c r="BH134" i="15"/>
  <c r="BG134" i="15"/>
  <c r="BF134" i="15"/>
  <c r="T134" i="15"/>
  <c r="R134" i="15"/>
  <c r="P134" i="15"/>
  <c r="BI129" i="15"/>
  <c r="BH129" i="15"/>
  <c r="BG129" i="15"/>
  <c r="BF129" i="15"/>
  <c r="T129" i="15"/>
  <c r="R129" i="15"/>
  <c r="P129" i="15"/>
  <c r="BI120" i="15"/>
  <c r="BH120" i="15"/>
  <c r="BG120" i="15"/>
  <c r="BF120" i="15"/>
  <c r="T120" i="15"/>
  <c r="R120" i="15"/>
  <c r="P120" i="15"/>
  <c r="BI113" i="15"/>
  <c r="BH113" i="15"/>
  <c r="BG113" i="15"/>
  <c r="BF113" i="15"/>
  <c r="T113" i="15"/>
  <c r="R113" i="15"/>
  <c r="P113" i="15"/>
  <c r="BI108" i="15"/>
  <c r="BH108" i="15"/>
  <c r="BG108" i="15"/>
  <c r="BF108" i="15"/>
  <c r="T108" i="15"/>
  <c r="R108" i="15"/>
  <c r="P108" i="15"/>
  <c r="BI103" i="15"/>
  <c r="BH103" i="15"/>
  <c r="BG103" i="15"/>
  <c r="BF103" i="15"/>
  <c r="T103" i="15"/>
  <c r="R103" i="15"/>
  <c r="P103" i="15"/>
  <c r="J97" i="15"/>
  <c r="J96" i="15"/>
  <c r="F96" i="15"/>
  <c r="F94" i="15"/>
  <c r="E92" i="15"/>
  <c r="J63" i="15"/>
  <c r="J62" i="15"/>
  <c r="F62" i="15"/>
  <c r="F60" i="15"/>
  <c r="E58" i="15"/>
  <c r="J22" i="15"/>
  <c r="E22" i="15"/>
  <c r="F97" i="15" s="1"/>
  <c r="J21" i="15"/>
  <c r="J16" i="15"/>
  <c r="J94" i="15" s="1"/>
  <c r="E7" i="15"/>
  <c r="E86" i="15" s="1"/>
  <c r="J41" i="14"/>
  <c r="J40" i="14"/>
  <c r="AY74" i="1" s="1"/>
  <c r="J39" i="14"/>
  <c r="AX74" i="1"/>
  <c r="BI183" i="14"/>
  <c r="BH183" i="14"/>
  <c r="BG183" i="14"/>
  <c r="BF183" i="14"/>
  <c r="T183" i="14"/>
  <c r="R183" i="14"/>
  <c r="P183" i="14"/>
  <c r="BI181" i="14"/>
  <c r="BH181" i="14"/>
  <c r="BG181" i="14"/>
  <c r="BF181" i="14"/>
  <c r="T181" i="14"/>
  <c r="R181" i="14"/>
  <c r="P181" i="14"/>
  <c r="BI177" i="14"/>
  <c r="BH177" i="14"/>
  <c r="BG177" i="14"/>
  <c r="BF177" i="14"/>
  <c r="T177" i="14"/>
  <c r="R177" i="14"/>
  <c r="P177" i="14"/>
  <c r="BI176" i="14"/>
  <c r="BH176" i="14"/>
  <c r="BG176" i="14"/>
  <c r="BF176" i="14"/>
  <c r="T176" i="14"/>
  <c r="R176" i="14"/>
  <c r="P176" i="14"/>
  <c r="BI174" i="14"/>
  <c r="BH174" i="14"/>
  <c r="BG174" i="14"/>
  <c r="BF174" i="14"/>
  <c r="T174" i="14"/>
  <c r="R174" i="14"/>
  <c r="P174" i="14"/>
  <c r="BI173" i="14"/>
  <c r="BH173" i="14"/>
  <c r="BG173" i="14"/>
  <c r="BF173" i="14"/>
  <c r="T173" i="14"/>
  <c r="R173" i="14"/>
  <c r="P173" i="14"/>
  <c r="BI167" i="14"/>
  <c r="BH167" i="14"/>
  <c r="BG167" i="14"/>
  <c r="BF167" i="14"/>
  <c r="T167" i="14"/>
  <c r="R167" i="14"/>
  <c r="P167" i="14"/>
  <c r="BI165" i="14"/>
  <c r="BH165" i="14"/>
  <c r="BG165" i="14"/>
  <c r="BF165" i="14"/>
  <c r="T165" i="14"/>
  <c r="R165" i="14"/>
  <c r="P165" i="14"/>
  <c r="BI163" i="14"/>
  <c r="BH163" i="14"/>
  <c r="BG163" i="14"/>
  <c r="BF163" i="14"/>
  <c r="T163" i="14"/>
  <c r="R163" i="14"/>
  <c r="P163" i="14"/>
  <c r="BI161" i="14"/>
  <c r="BH161" i="14"/>
  <c r="BG161" i="14"/>
  <c r="BF161" i="14"/>
  <c r="T161" i="14"/>
  <c r="R161" i="14"/>
  <c r="P161" i="14"/>
  <c r="BI159" i="14"/>
  <c r="BH159" i="14"/>
  <c r="BG159" i="14"/>
  <c r="BF159" i="14"/>
  <c r="T159" i="14"/>
  <c r="R159" i="14"/>
  <c r="P159" i="14"/>
  <c r="BI157" i="14"/>
  <c r="BH157" i="14"/>
  <c r="BG157" i="14"/>
  <c r="BF157" i="14"/>
  <c r="T157" i="14"/>
  <c r="R157" i="14"/>
  <c r="P157" i="14"/>
  <c r="BI153" i="14"/>
  <c r="BH153" i="14"/>
  <c r="BG153" i="14"/>
  <c r="BF153" i="14"/>
  <c r="T153" i="14"/>
  <c r="R153" i="14"/>
  <c r="P153" i="14"/>
  <c r="BI151" i="14"/>
  <c r="BH151" i="14"/>
  <c r="BG151" i="14"/>
  <c r="BF151" i="14"/>
  <c r="T151" i="14"/>
  <c r="R151" i="14"/>
  <c r="P151" i="14"/>
  <c r="BI149" i="14"/>
  <c r="BH149" i="14"/>
  <c r="BG149" i="14"/>
  <c r="BF149" i="14"/>
  <c r="T149" i="14"/>
  <c r="R149" i="14"/>
  <c r="P149" i="14"/>
  <c r="BI147" i="14"/>
  <c r="BH147" i="14"/>
  <c r="BG147" i="14"/>
  <c r="BF147" i="14"/>
  <c r="T147" i="14"/>
  <c r="R147" i="14"/>
  <c r="P147" i="14"/>
  <c r="BI144" i="14"/>
  <c r="BH144" i="14"/>
  <c r="BG144" i="14"/>
  <c r="BF144" i="14"/>
  <c r="T144" i="14"/>
  <c r="R144" i="14"/>
  <c r="P144" i="14"/>
  <c r="BI142" i="14"/>
  <c r="BH142" i="14"/>
  <c r="BG142" i="14"/>
  <c r="BF142" i="14"/>
  <c r="T142" i="14"/>
  <c r="R142" i="14"/>
  <c r="P142" i="14"/>
  <c r="BI140" i="14"/>
  <c r="BH140" i="14"/>
  <c r="BG140" i="14"/>
  <c r="BF140" i="14"/>
  <c r="T140" i="14"/>
  <c r="R140" i="14"/>
  <c r="P140" i="14"/>
  <c r="BI138" i="14"/>
  <c r="BH138" i="14"/>
  <c r="BG138" i="14"/>
  <c r="BF138" i="14"/>
  <c r="T138" i="14"/>
  <c r="R138" i="14"/>
  <c r="P138" i="14"/>
  <c r="BI136" i="14"/>
  <c r="BH136" i="14"/>
  <c r="BG136" i="14"/>
  <c r="BF136" i="14"/>
  <c r="T136" i="14"/>
  <c r="R136" i="14"/>
  <c r="P136" i="14"/>
  <c r="BI134" i="14"/>
  <c r="BH134" i="14"/>
  <c r="BG134" i="14"/>
  <c r="BF134" i="14"/>
  <c r="T134" i="14"/>
  <c r="R134" i="14"/>
  <c r="P134" i="14"/>
  <c r="BI132" i="14"/>
  <c r="BH132" i="14"/>
  <c r="BG132" i="14"/>
  <c r="BF132" i="14"/>
  <c r="T132" i="14"/>
  <c r="R132" i="14"/>
  <c r="P132" i="14"/>
  <c r="BI131" i="14"/>
  <c r="BH131" i="14"/>
  <c r="BG131" i="14"/>
  <c r="BF131" i="14"/>
  <c r="T131" i="14"/>
  <c r="R131" i="14"/>
  <c r="P131" i="14"/>
  <c r="BI129" i="14"/>
  <c r="BH129" i="14"/>
  <c r="BG129" i="14"/>
  <c r="BF129" i="14"/>
  <c r="T129" i="14"/>
  <c r="R129" i="14"/>
  <c r="P129" i="14"/>
  <c r="BI127" i="14"/>
  <c r="BH127" i="14"/>
  <c r="BG127" i="14"/>
  <c r="BF127" i="14"/>
  <c r="T127" i="14"/>
  <c r="R127" i="14"/>
  <c r="P127" i="14"/>
  <c r="BI125" i="14"/>
  <c r="BH125" i="14"/>
  <c r="BG125" i="14"/>
  <c r="BF125" i="14"/>
  <c r="T125" i="14"/>
  <c r="R125" i="14"/>
  <c r="P125" i="14"/>
  <c r="BI123" i="14"/>
  <c r="BH123" i="14"/>
  <c r="BG123" i="14"/>
  <c r="BF123" i="14"/>
  <c r="T123" i="14"/>
  <c r="R123" i="14"/>
  <c r="P123" i="14"/>
  <c r="BI121" i="14"/>
  <c r="BH121" i="14"/>
  <c r="BG121" i="14"/>
  <c r="BF121" i="14"/>
  <c r="T121" i="14"/>
  <c r="R121" i="14"/>
  <c r="P121" i="14"/>
  <c r="BI117" i="14"/>
  <c r="BH117" i="14"/>
  <c r="BG117" i="14"/>
  <c r="BF117" i="14"/>
  <c r="T117" i="14"/>
  <c r="R117" i="14"/>
  <c r="P117" i="14"/>
  <c r="BI115" i="14"/>
  <c r="BH115" i="14"/>
  <c r="BG115" i="14"/>
  <c r="BF115" i="14"/>
  <c r="T115" i="14"/>
  <c r="R115" i="14"/>
  <c r="P115" i="14"/>
  <c r="BI112" i="14"/>
  <c r="BH112" i="14"/>
  <c r="BG112" i="14"/>
  <c r="BF112" i="14"/>
  <c r="T112" i="14"/>
  <c r="R112" i="14"/>
  <c r="P112" i="14"/>
  <c r="BI110" i="14"/>
  <c r="BH110" i="14"/>
  <c r="BG110" i="14"/>
  <c r="BF110" i="14"/>
  <c r="T110" i="14"/>
  <c r="R110" i="14"/>
  <c r="P110" i="14"/>
  <c r="BI108" i="14"/>
  <c r="BH108" i="14"/>
  <c r="BG108" i="14"/>
  <c r="BF108" i="14"/>
  <c r="T108" i="14"/>
  <c r="R108" i="14"/>
  <c r="P108" i="14"/>
  <c r="BI106" i="14"/>
  <c r="BH106" i="14"/>
  <c r="BG106" i="14"/>
  <c r="BF106" i="14"/>
  <c r="T106" i="14"/>
  <c r="R106" i="14"/>
  <c r="P106" i="14"/>
  <c r="BI104" i="14"/>
  <c r="BH104" i="14"/>
  <c r="BG104" i="14"/>
  <c r="BF104" i="14"/>
  <c r="T104" i="14"/>
  <c r="R104" i="14"/>
  <c r="P104" i="14"/>
  <c r="BI102" i="14"/>
  <c r="BH102" i="14"/>
  <c r="BG102" i="14"/>
  <c r="BF102" i="14"/>
  <c r="T102" i="14"/>
  <c r="R102" i="14"/>
  <c r="P102" i="14"/>
  <c r="J97" i="14"/>
  <c r="J96" i="14"/>
  <c r="F96" i="14"/>
  <c r="F94" i="14"/>
  <c r="E92" i="14"/>
  <c r="J63" i="14"/>
  <c r="J62" i="14"/>
  <c r="F62" i="14"/>
  <c r="F60" i="14"/>
  <c r="E58" i="14"/>
  <c r="J22" i="14"/>
  <c r="E22" i="14"/>
  <c r="F63" i="14"/>
  <c r="J21" i="14"/>
  <c r="J16" i="14"/>
  <c r="J60" i="14" s="1"/>
  <c r="E7" i="14"/>
  <c r="E86" i="14"/>
  <c r="J41" i="13"/>
  <c r="J40" i="13"/>
  <c r="AY73" i="1"/>
  <c r="J39" i="13"/>
  <c r="AX73" i="1"/>
  <c r="BI112" i="13"/>
  <c r="BH112" i="13"/>
  <c r="BG112" i="13"/>
  <c r="BF112" i="13"/>
  <c r="T112" i="13"/>
  <c r="R112" i="13"/>
  <c r="P112" i="13"/>
  <c r="BI111" i="13"/>
  <c r="BH111" i="13"/>
  <c r="BG111" i="13"/>
  <c r="BF111" i="13"/>
  <c r="T111" i="13"/>
  <c r="R111" i="13"/>
  <c r="P111" i="13"/>
  <c r="BI110" i="13"/>
  <c r="BH110" i="13"/>
  <c r="BG110" i="13"/>
  <c r="BF110" i="13"/>
  <c r="T110" i="13"/>
  <c r="R110" i="13"/>
  <c r="P110" i="13"/>
  <c r="BI109" i="13"/>
  <c r="BH109" i="13"/>
  <c r="BG109" i="13"/>
  <c r="BF109" i="13"/>
  <c r="T109" i="13"/>
  <c r="R109" i="13"/>
  <c r="P109" i="13"/>
  <c r="BI108" i="13"/>
  <c r="BH108" i="13"/>
  <c r="BG108" i="13"/>
  <c r="BF108" i="13"/>
  <c r="T108" i="13"/>
  <c r="R108" i="13"/>
  <c r="P108" i="13"/>
  <c r="BI107" i="13"/>
  <c r="BH107" i="13"/>
  <c r="BG107" i="13"/>
  <c r="BF107" i="13"/>
  <c r="T107" i="13"/>
  <c r="R107" i="13"/>
  <c r="P107" i="13"/>
  <c r="BI106" i="13"/>
  <c r="BH106" i="13"/>
  <c r="BG106" i="13"/>
  <c r="BF106" i="13"/>
  <c r="T106" i="13"/>
  <c r="R106" i="13"/>
  <c r="P106" i="13"/>
  <c r="BI105" i="13"/>
  <c r="BH105" i="13"/>
  <c r="BG105" i="13"/>
  <c r="BF105" i="13"/>
  <c r="T105" i="13"/>
  <c r="R105" i="13"/>
  <c r="P105" i="13"/>
  <c r="BI104" i="13"/>
  <c r="BH104" i="13"/>
  <c r="BG104" i="13"/>
  <c r="BF104" i="13"/>
  <c r="T104" i="13"/>
  <c r="R104" i="13"/>
  <c r="P104" i="13"/>
  <c r="BI103" i="13"/>
  <c r="BH103" i="13"/>
  <c r="BG103" i="13"/>
  <c r="BF103" i="13"/>
  <c r="T103" i="13"/>
  <c r="R103" i="13"/>
  <c r="P103" i="13"/>
  <c r="BI102" i="13"/>
  <c r="BH102" i="13"/>
  <c r="BG102" i="13"/>
  <c r="BF102" i="13"/>
  <c r="T102" i="13"/>
  <c r="R102" i="13"/>
  <c r="P102" i="13"/>
  <c r="BI101" i="13"/>
  <c r="BH101" i="13"/>
  <c r="BG101" i="13"/>
  <c r="BF101" i="13"/>
  <c r="T101" i="13"/>
  <c r="R101" i="13"/>
  <c r="P101" i="13"/>
  <c r="BI100" i="13"/>
  <c r="BH100" i="13"/>
  <c r="BG100" i="13"/>
  <c r="BF100" i="13"/>
  <c r="T100" i="13"/>
  <c r="R100" i="13"/>
  <c r="P100" i="13"/>
  <c r="BI99" i="13"/>
  <c r="BH99" i="13"/>
  <c r="BG99" i="13"/>
  <c r="BF99" i="13"/>
  <c r="T99" i="13"/>
  <c r="R99" i="13"/>
  <c r="P99" i="13"/>
  <c r="BI98" i="13"/>
  <c r="BH98" i="13"/>
  <c r="BG98" i="13"/>
  <c r="BF98" i="13"/>
  <c r="T98" i="13"/>
  <c r="R98" i="13"/>
  <c r="P98" i="13"/>
  <c r="BI97" i="13"/>
  <c r="BH97" i="13"/>
  <c r="BG97" i="13"/>
  <c r="BF97" i="13"/>
  <c r="T97" i="13"/>
  <c r="R97" i="13"/>
  <c r="P97" i="13"/>
  <c r="BI96" i="13"/>
  <c r="BH96" i="13"/>
  <c r="BG96" i="13"/>
  <c r="BF96" i="13"/>
  <c r="T96" i="13"/>
  <c r="R96" i="13"/>
  <c r="P96" i="13"/>
  <c r="BI95" i="13"/>
  <c r="BH95" i="13"/>
  <c r="BG95" i="13"/>
  <c r="BF95" i="13"/>
  <c r="T95" i="13"/>
  <c r="R95" i="13"/>
  <c r="P95" i="13"/>
  <c r="BI94" i="13"/>
  <c r="BH94" i="13"/>
  <c r="BG94" i="13"/>
  <c r="BF94" i="13"/>
  <c r="T94" i="13"/>
  <c r="R94" i="13"/>
  <c r="P94" i="13"/>
  <c r="J89" i="13"/>
  <c r="J88" i="13"/>
  <c r="F88" i="13"/>
  <c r="F86" i="13"/>
  <c r="E84" i="13"/>
  <c r="J63" i="13"/>
  <c r="J62" i="13"/>
  <c r="F62" i="13"/>
  <c r="F60" i="13"/>
  <c r="E58" i="13"/>
  <c r="J22" i="13"/>
  <c r="E22" i="13"/>
  <c r="F63" i="13"/>
  <c r="J21" i="13"/>
  <c r="J16" i="13"/>
  <c r="J86" i="13" s="1"/>
  <c r="E7" i="13"/>
  <c r="E78" i="13" s="1"/>
  <c r="J41" i="12"/>
  <c r="J40" i="12"/>
  <c r="AY71" i="1"/>
  <c r="J39" i="12"/>
  <c r="AX71" i="1" s="1"/>
  <c r="BI110" i="12"/>
  <c r="BH110" i="12"/>
  <c r="BG110" i="12"/>
  <c r="BF110" i="12"/>
  <c r="T110" i="12"/>
  <c r="R110" i="12"/>
  <c r="P110" i="12"/>
  <c r="BI109" i="12"/>
  <c r="BH109" i="12"/>
  <c r="BG109" i="12"/>
  <c r="BF109" i="12"/>
  <c r="T109" i="12"/>
  <c r="R109" i="12"/>
  <c r="P109" i="12"/>
  <c r="BI108" i="12"/>
  <c r="BH108" i="12"/>
  <c r="BG108" i="12"/>
  <c r="BF108" i="12"/>
  <c r="T108" i="12"/>
  <c r="R108" i="12"/>
  <c r="P108" i="12"/>
  <c r="BI107" i="12"/>
  <c r="BH107" i="12"/>
  <c r="BG107" i="12"/>
  <c r="BF107" i="12"/>
  <c r="T107" i="12"/>
  <c r="R107" i="12"/>
  <c r="P107" i="12"/>
  <c r="BI106" i="12"/>
  <c r="BH106" i="12"/>
  <c r="BG106" i="12"/>
  <c r="BF106" i="12"/>
  <c r="T106" i="12"/>
  <c r="R106" i="12"/>
  <c r="P106" i="12"/>
  <c r="BI105" i="12"/>
  <c r="BH105" i="12"/>
  <c r="BG105" i="12"/>
  <c r="BF105" i="12"/>
  <c r="T105" i="12"/>
  <c r="R105" i="12"/>
  <c r="P105" i="12"/>
  <c r="BI104" i="12"/>
  <c r="BH104" i="12"/>
  <c r="BG104" i="12"/>
  <c r="BF104" i="12"/>
  <c r="T104" i="12"/>
  <c r="R104" i="12"/>
  <c r="P104" i="12"/>
  <c r="BI103" i="12"/>
  <c r="BH103" i="12"/>
  <c r="BG103" i="12"/>
  <c r="BF103" i="12"/>
  <c r="T103" i="12"/>
  <c r="R103" i="12"/>
  <c r="P103" i="12"/>
  <c r="BI102" i="12"/>
  <c r="BH102" i="12"/>
  <c r="BG102" i="12"/>
  <c r="BF102" i="12"/>
  <c r="T102" i="12"/>
  <c r="R102" i="12"/>
  <c r="P102" i="12"/>
  <c r="BI101" i="12"/>
  <c r="BH101" i="12"/>
  <c r="BG101" i="12"/>
  <c r="BF101" i="12"/>
  <c r="T101" i="12"/>
  <c r="R101" i="12"/>
  <c r="P101" i="12"/>
  <c r="BI100" i="12"/>
  <c r="BH100" i="12"/>
  <c r="BG100" i="12"/>
  <c r="BF100" i="12"/>
  <c r="T100" i="12"/>
  <c r="R100" i="12"/>
  <c r="P100" i="12"/>
  <c r="BI99" i="12"/>
  <c r="BH99" i="12"/>
  <c r="BG99" i="12"/>
  <c r="BF99" i="12"/>
  <c r="T99" i="12"/>
  <c r="R99" i="12"/>
  <c r="P99" i="12"/>
  <c r="BI98" i="12"/>
  <c r="BH98" i="12"/>
  <c r="BG98" i="12"/>
  <c r="BF98" i="12"/>
  <c r="T98" i="12"/>
  <c r="R98" i="12"/>
  <c r="P98" i="12"/>
  <c r="BI97" i="12"/>
  <c r="BH97" i="12"/>
  <c r="BG97" i="12"/>
  <c r="BF97" i="12"/>
  <c r="T97" i="12"/>
  <c r="R97" i="12"/>
  <c r="P97" i="12"/>
  <c r="BI96" i="12"/>
  <c r="BH96" i="12"/>
  <c r="BG96" i="12"/>
  <c r="BF96" i="12"/>
  <c r="T96" i="12"/>
  <c r="R96" i="12"/>
  <c r="P96" i="12"/>
  <c r="BI95" i="12"/>
  <c r="BH95" i="12"/>
  <c r="BG95" i="12"/>
  <c r="BF95" i="12"/>
  <c r="T95" i="12"/>
  <c r="R95" i="12"/>
  <c r="P95" i="12"/>
  <c r="BI94" i="12"/>
  <c r="BH94" i="12"/>
  <c r="BG94" i="12"/>
  <c r="BF94" i="12"/>
  <c r="T94" i="12"/>
  <c r="R94" i="12"/>
  <c r="P94" i="12"/>
  <c r="BI93" i="12"/>
  <c r="BH93" i="12"/>
  <c r="BG93" i="12"/>
  <c r="BF93" i="12"/>
  <c r="T93" i="12"/>
  <c r="R93" i="12"/>
  <c r="P93" i="12"/>
  <c r="BI92" i="12"/>
  <c r="BH92" i="12"/>
  <c r="BG92" i="12"/>
  <c r="BF92" i="12"/>
  <c r="T92" i="12"/>
  <c r="R92" i="12"/>
  <c r="P92" i="12"/>
  <c r="J88" i="12"/>
  <c r="J87" i="12"/>
  <c r="F87" i="12"/>
  <c r="F85" i="12"/>
  <c r="E83" i="12"/>
  <c r="J63" i="12"/>
  <c r="J62" i="12"/>
  <c r="F62" i="12"/>
  <c r="F60" i="12"/>
  <c r="E58" i="12"/>
  <c r="J22" i="12"/>
  <c r="E22" i="12"/>
  <c r="F88" i="12"/>
  <c r="J21" i="12"/>
  <c r="J16" i="12"/>
  <c r="J85" i="12" s="1"/>
  <c r="E7" i="12"/>
  <c r="E52" i="12"/>
  <c r="J41" i="11"/>
  <c r="J40" i="11"/>
  <c r="AY70" i="1"/>
  <c r="J39" i="11"/>
  <c r="AX70" i="1" s="1"/>
  <c r="BI104" i="11"/>
  <c r="BH104" i="11"/>
  <c r="BG104" i="11"/>
  <c r="BF104" i="11"/>
  <c r="T104" i="11"/>
  <c r="R104" i="11"/>
  <c r="P104" i="11"/>
  <c r="BI103" i="11"/>
  <c r="BH103" i="11"/>
  <c r="BG103" i="11"/>
  <c r="BF103" i="11"/>
  <c r="T103" i="11"/>
  <c r="R103" i="11"/>
  <c r="P103" i="11"/>
  <c r="BI102" i="11"/>
  <c r="BH102" i="11"/>
  <c r="BG102" i="11"/>
  <c r="BF102" i="11"/>
  <c r="T102" i="11"/>
  <c r="R102" i="11"/>
  <c r="P102" i="11"/>
  <c r="BI101" i="11"/>
  <c r="BH101" i="11"/>
  <c r="BG101" i="11"/>
  <c r="BF101" i="11"/>
  <c r="T101" i="11"/>
  <c r="R101" i="11"/>
  <c r="P101" i="11"/>
  <c r="BI100" i="11"/>
  <c r="BH100" i="11"/>
  <c r="BG100" i="11"/>
  <c r="BF100" i="11"/>
  <c r="T100" i="11"/>
  <c r="R100" i="11"/>
  <c r="P100" i="11"/>
  <c r="BI99" i="11"/>
  <c r="BH99" i="11"/>
  <c r="BG99" i="11"/>
  <c r="BF99" i="11"/>
  <c r="T99" i="11"/>
  <c r="R99" i="11"/>
  <c r="P99" i="11"/>
  <c r="BI98" i="11"/>
  <c r="BH98" i="11"/>
  <c r="BG98" i="11"/>
  <c r="BF98" i="11"/>
  <c r="T98" i="11"/>
  <c r="R98" i="11"/>
  <c r="P98" i="11"/>
  <c r="BI97" i="11"/>
  <c r="BH97" i="11"/>
  <c r="BG97" i="11"/>
  <c r="BF97" i="11"/>
  <c r="T97" i="11"/>
  <c r="R97" i="11"/>
  <c r="P97" i="11"/>
  <c r="BI96" i="11"/>
  <c r="BH96" i="11"/>
  <c r="BG96" i="11"/>
  <c r="BF96" i="11"/>
  <c r="T96" i="11"/>
  <c r="R96" i="11"/>
  <c r="P96" i="11"/>
  <c r="BI95" i="11"/>
  <c r="BH95" i="11"/>
  <c r="BG95" i="11"/>
  <c r="BF95" i="11"/>
  <c r="T95" i="11"/>
  <c r="R95" i="11"/>
  <c r="P95" i="11"/>
  <c r="BI94" i="11"/>
  <c r="BH94" i="11"/>
  <c r="BG94" i="11"/>
  <c r="BF94" i="11"/>
  <c r="T94" i="11"/>
  <c r="R94" i="11"/>
  <c r="P94" i="11"/>
  <c r="J89" i="11"/>
  <c r="J88" i="11"/>
  <c r="F88" i="11"/>
  <c r="F86" i="11"/>
  <c r="E84" i="11"/>
  <c r="J63" i="11"/>
  <c r="J62" i="11"/>
  <c r="F62" i="11"/>
  <c r="F60" i="11"/>
  <c r="E58" i="11"/>
  <c r="J22" i="11"/>
  <c r="E22" i="11"/>
  <c r="F63" i="11"/>
  <c r="J21" i="11"/>
  <c r="J16" i="11"/>
  <c r="J86" i="11" s="1"/>
  <c r="E7" i="11"/>
  <c r="E78" i="11"/>
  <c r="J41" i="10"/>
  <c r="J40" i="10"/>
  <c r="AY69" i="1"/>
  <c r="J39" i="10"/>
  <c r="AX69" i="1" s="1"/>
  <c r="BI128" i="10"/>
  <c r="BH128" i="10"/>
  <c r="BG128" i="10"/>
  <c r="BF128" i="10"/>
  <c r="T128" i="10"/>
  <c r="T127" i="10"/>
  <c r="R128" i="10"/>
  <c r="R127" i="10" s="1"/>
  <c r="P128" i="10"/>
  <c r="P127" i="10"/>
  <c r="BI126" i="10"/>
  <c r="BH126" i="10"/>
  <c r="BG126" i="10"/>
  <c r="BF126" i="10"/>
  <c r="T126" i="10"/>
  <c r="R126" i="10"/>
  <c r="P126" i="10"/>
  <c r="BI124" i="10"/>
  <c r="BH124" i="10"/>
  <c r="BG124" i="10"/>
  <c r="BF124" i="10"/>
  <c r="T124" i="10"/>
  <c r="R124" i="10"/>
  <c r="P124" i="10"/>
  <c r="BI121" i="10"/>
  <c r="BH121" i="10"/>
  <c r="BG121" i="10"/>
  <c r="BF121" i="10"/>
  <c r="T121" i="10"/>
  <c r="R121" i="10"/>
  <c r="P121" i="10"/>
  <c r="BI119" i="10"/>
  <c r="BH119" i="10"/>
  <c r="BG119" i="10"/>
  <c r="BF119" i="10"/>
  <c r="T119" i="10"/>
  <c r="R119" i="10"/>
  <c r="P119" i="10"/>
  <c r="BI116" i="10"/>
  <c r="BH116" i="10"/>
  <c r="BG116" i="10"/>
  <c r="BF116" i="10"/>
  <c r="T116" i="10"/>
  <c r="R116" i="10"/>
  <c r="P116" i="10"/>
  <c r="BI114" i="10"/>
  <c r="BH114" i="10"/>
  <c r="BG114" i="10"/>
  <c r="BF114" i="10"/>
  <c r="T114" i="10"/>
  <c r="R114" i="10"/>
  <c r="P114" i="10"/>
  <c r="BI112" i="10"/>
  <c r="BH112" i="10"/>
  <c r="BG112" i="10"/>
  <c r="BF112" i="10"/>
  <c r="T112" i="10"/>
  <c r="R112" i="10"/>
  <c r="P112" i="10"/>
  <c r="BI109" i="10"/>
  <c r="BH109" i="10"/>
  <c r="BG109" i="10"/>
  <c r="BF109" i="10"/>
  <c r="T109" i="10"/>
  <c r="T108" i="10" s="1"/>
  <c r="R109" i="10"/>
  <c r="R108" i="10"/>
  <c r="P109" i="10"/>
  <c r="P108" i="10" s="1"/>
  <c r="BI106" i="10"/>
  <c r="BH106" i="10"/>
  <c r="BG106" i="10"/>
  <c r="BF106" i="10"/>
  <c r="T106" i="10"/>
  <c r="T105" i="10"/>
  <c r="R106" i="10"/>
  <c r="R105" i="10" s="1"/>
  <c r="P106" i="10"/>
  <c r="P105" i="10"/>
  <c r="BI101" i="10"/>
  <c r="BH101" i="10"/>
  <c r="BG101" i="10"/>
  <c r="BF101" i="10"/>
  <c r="T101" i="10"/>
  <c r="T100" i="10" s="1"/>
  <c r="R101" i="10"/>
  <c r="R100" i="10"/>
  <c r="P101" i="10"/>
  <c r="P100" i="10" s="1"/>
  <c r="J96" i="10"/>
  <c r="J95" i="10"/>
  <c r="F95" i="10"/>
  <c r="F93" i="10"/>
  <c r="E91" i="10"/>
  <c r="J63" i="10"/>
  <c r="J62" i="10"/>
  <c r="F62" i="10"/>
  <c r="F60" i="10"/>
  <c r="E58" i="10"/>
  <c r="J22" i="10"/>
  <c r="E22" i="10"/>
  <c r="F63" i="10"/>
  <c r="J21" i="10"/>
  <c r="J16" i="10"/>
  <c r="J93" i="10" s="1"/>
  <c r="E7" i="10"/>
  <c r="E52" i="10"/>
  <c r="J41" i="9"/>
  <c r="J40" i="9"/>
  <c r="AY68" i="1"/>
  <c r="J39" i="9"/>
  <c r="AX68" i="1" s="1"/>
  <c r="BI231" i="9"/>
  <c r="BH231" i="9"/>
  <c r="BG231" i="9"/>
  <c r="BF231" i="9"/>
  <c r="T231" i="9"/>
  <c r="R231" i="9"/>
  <c r="P231" i="9"/>
  <c r="BI230" i="9"/>
  <c r="BH230" i="9"/>
  <c r="BG230" i="9"/>
  <c r="BF230" i="9"/>
  <c r="T230" i="9"/>
  <c r="R230" i="9"/>
  <c r="P230" i="9"/>
  <c r="BI229" i="9"/>
  <c r="BH229" i="9"/>
  <c r="BG229" i="9"/>
  <c r="BF229" i="9"/>
  <c r="T229" i="9"/>
  <c r="R229" i="9"/>
  <c r="P229" i="9"/>
  <c r="BI228" i="9"/>
  <c r="BH228" i="9"/>
  <c r="BG228" i="9"/>
  <c r="BF228" i="9"/>
  <c r="T228" i="9"/>
  <c r="R228" i="9"/>
  <c r="P228" i="9"/>
  <c r="BI227" i="9"/>
  <c r="BH227" i="9"/>
  <c r="BG227" i="9"/>
  <c r="BF227" i="9"/>
  <c r="T227" i="9"/>
  <c r="R227" i="9"/>
  <c r="P227" i="9"/>
  <c r="BI226" i="9"/>
  <c r="BH226" i="9"/>
  <c r="BG226" i="9"/>
  <c r="BF226" i="9"/>
  <c r="T226" i="9"/>
  <c r="R226" i="9"/>
  <c r="P226" i="9"/>
  <c r="BI225" i="9"/>
  <c r="BH225" i="9"/>
  <c r="BG225" i="9"/>
  <c r="BF225" i="9"/>
  <c r="T225" i="9"/>
  <c r="R225" i="9"/>
  <c r="P225" i="9"/>
  <c r="BI224" i="9"/>
  <c r="BH224" i="9"/>
  <c r="BG224" i="9"/>
  <c r="BF224" i="9"/>
  <c r="T224" i="9"/>
  <c r="R224" i="9"/>
  <c r="P224" i="9"/>
  <c r="BI223" i="9"/>
  <c r="BH223" i="9"/>
  <c r="BG223" i="9"/>
  <c r="BF223" i="9"/>
  <c r="T223" i="9"/>
  <c r="R223" i="9"/>
  <c r="P223" i="9"/>
  <c r="BI222" i="9"/>
  <c r="BH222" i="9"/>
  <c r="BG222" i="9"/>
  <c r="BF222" i="9"/>
  <c r="T222" i="9"/>
  <c r="R222" i="9"/>
  <c r="P222" i="9"/>
  <c r="BI221" i="9"/>
  <c r="BH221" i="9"/>
  <c r="BG221" i="9"/>
  <c r="BF221" i="9"/>
  <c r="T221" i="9"/>
  <c r="R221" i="9"/>
  <c r="P221" i="9"/>
  <c r="BI220" i="9"/>
  <c r="BH220" i="9"/>
  <c r="BG220" i="9"/>
  <c r="BF220" i="9"/>
  <c r="T220" i="9"/>
  <c r="R220" i="9"/>
  <c r="P220" i="9"/>
  <c r="BI219" i="9"/>
  <c r="BH219" i="9"/>
  <c r="BG219" i="9"/>
  <c r="BF219" i="9"/>
  <c r="T219" i="9"/>
  <c r="R219" i="9"/>
  <c r="P219" i="9"/>
  <c r="BI218" i="9"/>
  <c r="BH218" i="9"/>
  <c r="BG218" i="9"/>
  <c r="BF218" i="9"/>
  <c r="T218" i="9"/>
  <c r="R218" i="9"/>
  <c r="P218" i="9"/>
  <c r="BI217" i="9"/>
  <c r="BH217" i="9"/>
  <c r="BG217" i="9"/>
  <c r="BF217" i="9"/>
  <c r="T217" i="9"/>
  <c r="R217" i="9"/>
  <c r="P217" i="9"/>
  <c r="BI216" i="9"/>
  <c r="BH216" i="9"/>
  <c r="BG216" i="9"/>
  <c r="BF216" i="9"/>
  <c r="T216" i="9"/>
  <c r="R216" i="9"/>
  <c r="P216" i="9"/>
  <c r="BI215" i="9"/>
  <c r="BH215" i="9"/>
  <c r="BG215" i="9"/>
  <c r="BF215" i="9"/>
  <c r="T215" i="9"/>
  <c r="R215" i="9"/>
  <c r="P215" i="9"/>
  <c r="BI214" i="9"/>
  <c r="BH214" i="9"/>
  <c r="BG214" i="9"/>
  <c r="BF214" i="9"/>
  <c r="T214" i="9"/>
  <c r="R214" i="9"/>
  <c r="P214" i="9"/>
  <c r="BI213" i="9"/>
  <c r="BH213" i="9"/>
  <c r="BG213" i="9"/>
  <c r="BF213" i="9"/>
  <c r="T213" i="9"/>
  <c r="R213" i="9"/>
  <c r="P213" i="9"/>
  <c r="BI212" i="9"/>
  <c r="BH212" i="9"/>
  <c r="BG212" i="9"/>
  <c r="BF212" i="9"/>
  <c r="T212" i="9"/>
  <c r="R212" i="9"/>
  <c r="P212" i="9"/>
  <c r="BI211" i="9"/>
  <c r="BH211" i="9"/>
  <c r="BG211" i="9"/>
  <c r="BF211" i="9"/>
  <c r="T211" i="9"/>
  <c r="R211" i="9"/>
  <c r="P211" i="9"/>
  <c r="BI210" i="9"/>
  <c r="BH210" i="9"/>
  <c r="BG210" i="9"/>
  <c r="BF210" i="9"/>
  <c r="T210" i="9"/>
  <c r="R210" i="9"/>
  <c r="P210" i="9"/>
  <c r="BI209" i="9"/>
  <c r="BH209" i="9"/>
  <c r="BG209" i="9"/>
  <c r="BF209" i="9"/>
  <c r="T209" i="9"/>
  <c r="R209" i="9"/>
  <c r="P209" i="9"/>
  <c r="BI208" i="9"/>
  <c r="BH208" i="9"/>
  <c r="BG208" i="9"/>
  <c r="BF208" i="9"/>
  <c r="T208" i="9"/>
  <c r="R208" i="9"/>
  <c r="P208" i="9"/>
  <c r="BI207" i="9"/>
  <c r="BH207" i="9"/>
  <c r="BG207" i="9"/>
  <c r="BF207" i="9"/>
  <c r="T207" i="9"/>
  <c r="R207" i="9"/>
  <c r="P207" i="9"/>
  <c r="BI206" i="9"/>
  <c r="BH206" i="9"/>
  <c r="BG206" i="9"/>
  <c r="BF206" i="9"/>
  <c r="T206" i="9"/>
  <c r="R206" i="9"/>
  <c r="P206" i="9"/>
  <c r="BI205" i="9"/>
  <c r="BH205" i="9"/>
  <c r="BG205" i="9"/>
  <c r="BF205" i="9"/>
  <c r="T205" i="9"/>
  <c r="R205" i="9"/>
  <c r="P205" i="9"/>
  <c r="BI204" i="9"/>
  <c r="BH204" i="9"/>
  <c r="BG204" i="9"/>
  <c r="BF204" i="9"/>
  <c r="T204" i="9"/>
  <c r="R204" i="9"/>
  <c r="P204" i="9"/>
  <c r="BI203" i="9"/>
  <c r="BH203" i="9"/>
  <c r="BG203" i="9"/>
  <c r="BF203" i="9"/>
  <c r="T203" i="9"/>
  <c r="R203" i="9"/>
  <c r="P203" i="9"/>
  <c r="BI202" i="9"/>
  <c r="BH202" i="9"/>
  <c r="BG202" i="9"/>
  <c r="BF202" i="9"/>
  <c r="T202" i="9"/>
  <c r="R202" i="9"/>
  <c r="P202" i="9"/>
  <c r="BI201" i="9"/>
  <c r="BH201" i="9"/>
  <c r="BG201" i="9"/>
  <c r="BF201" i="9"/>
  <c r="T201" i="9"/>
  <c r="R201" i="9"/>
  <c r="P201" i="9"/>
  <c r="BI200" i="9"/>
  <c r="BH200" i="9"/>
  <c r="BG200" i="9"/>
  <c r="BF200" i="9"/>
  <c r="T200" i="9"/>
  <c r="R200" i="9"/>
  <c r="P200" i="9"/>
  <c r="BI199" i="9"/>
  <c r="BH199" i="9"/>
  <c r="BG199" i="9"/>
  <c r="BF199" i="9"/>
  <c r="T199" i="9"/>
  <c r="R199" i="9"/>
  <c r="P199" i="9"/>
  <c r="BI198" i="9"/>
  <c r="BH198" i="9"/>
  <c r="BG198" i="9"/>
  <c r="BF198" i="9"/>
  <c r="T198" i="9"/>
  <c r="R198" i="9"/>
  <c r="P198" i="9"/>
  <c r="BI197" i="9"/>
  <c r="BH197" i="9"/>
  <c r="BG197" i="9"/>
  <c r="BF197" i="9"/>
  <c r="T197" i="9"/>
  <c r="R197" i="9"/>
  <c r="P197" i="9"/>
  <c r="BI196" i="9"/>
  <c r="BH196" i="9"/>
  <c r="BG196" i="9"/>
  <c r="BF196" i="9"/>
  <c r="T196" i="9"/>
  <c r="R196" i="9"/>
  <c r="P196" i="9"/>
  <c r="BI195" i="9"/>
  <c r="BH195" i="9"/>
  <c r="BG195" i="9"/>
  <c r="BF195" i="9"/>
  <c r="T195" i="9"/>
  <c r="R195" i="9"/>
  <c r="P195" i="9"/>
  <c r="BI194" i="9"/>
  <c r="BH194" i="9"/>
  <c r="BG194" i="9"/>
  <c r="BF194" i="9"/>
  <c r="T194" i="9"/>
  <c r="R194" i="9"/>
  <c r="P194" i="9"/>
  <c r="BI193" i="9"/>
  <c r="BH193" i="9"/>
  <c r="BG193" i="9"/>
  <c r="BF193" i="9"/>
  <c r="T193" i="9"/>
  <c r="R193" i="9"/>
  <c r="P193" i="9"/>
  <c r="BI192" i="9"/>
  <c r="BH192" i="9"/>
  <c r="BG192" i="9"/>
  <c r="BF192" i="9"/>
  <c r="T192" i="9"/>
  <c r="R192" i="9"/>
  <c r="P192" i="9"/>
  <c r="BI191" i="9"/>
  <c r="BH191" i="9"/>
  <c r="BG191" i="9"/>
  <c r="BF191" i="9"/>
  <c r="T191" i="9"/>
  <c r="R191" i="9"/>
  <c r="P191" i="9"/>
  <c r="BI190" i="9"/>
  <c r="BH190" i="9"/>
  <c r="BG190" i="9"/>
  <c r="BF190" i="9"/>
  <c r="T190" i="9"/>
  <c r="R190" i="9"/>
  <c r="P190" i="9"/>
  <c r="BI189" i="9"/>
  <c r="BH189" i="9"/>
  <c r="BG189" i="9"/>
  <c r="BF189" i="9"/>
  <c r="T189" i="9"/>
  <c r="R189" i="9"/>
  <c r="P189" i="9"/>
  <c r="BI188" i="9"/>
  <c r="BH188" i="9"/>
  <c r="BG188" i="9"/>
  <c r="BF188" i="9"/>
  <c r="T188" i="9"/>
  <c r="R188" i="9"/>
  <c r="P188" i="9"/>
  <c r="BI186" i="9"/>
  <c r="BH186" i="9"/>
  <c r="BG186" i="9"/>
  <c r="BF186" i="9"/>
  <c r="T186" i="9"/>
  <c r="R186" i="9"/>
  <c r="P186" i="9"/>
  <c r="BI185" i="9"/>
  <c r="BH185" i="9"/>
  <c r="BG185" i="9"/>
  <c r="BF185" i="9"/>
  <c r="T185" i="9"/>
  <c r="R185" i="9"/>
  <c r="P185" i="9"/>
  <c r="BI184" i="9"/>
  <c r="BH184" i="9"/>
  <c r="BG184" i="9"/>
  <c r="BF184" i="9"/>
  <c r="T184" i="9"/>
  <c r="R184" i="9"/>
  <c r="P184" i="9"/>
  <c r="BI183" i="9"/>
  <c r="BH183" i="9"/>
  <c r="BG183" i="9"/>
  <c r="BF183" i="9"/>
  <c r="T183" i="9"/>
  <c r="R183" i="9"/>
  <c r="P183" i="9"/>
  <c r="BI182" i="9"/>
  <c r="BH182" i="9"/>
  <c r="BG182" i="9"/>
  <c r="BF182" i="9"/>
  <c r="T182" i="9"/>
  <c r="R182" i="9"/>
  <c r="P182" i="9"/>
  <c r="BI181" i="9"/>
  <c r="BH181" i="9"/>
  <c r="BG181" i="9"/>
  <c r="BF181" i="9"/>
  <c r="T181" i="9"/>
  <c r="R181" i="9"/>
  <c r="P181" i="9"/>
  <c r="BI180" i="9"/>
  <c r="BH180" i="9"/>
  <c r="BG180" i="9"/>
  <c r="BF180" i="9"/>
  <c r="T180" i="9"/>
  <c r="R180" i="9"/>
  <c r="P180" i="9"/>
  <c r="BI179" i="9"/>
  <c r="BH179" i="9"/>
  <c r="BG179" i="9"/>
  <c r="BF179" i="9"/>
  <c r="T179" i="9"/>
  <c r="R179" i="9"/>
  <c r="P179" i="9"/>
  <c r="BI178" i="9"/>
  <c r="BH178" i="9"/>
  <c r="BG178" i="9"/>
  <c r="BF178" i="9"/>
  <c r="T178" i="9"/>
  <c r="R178" i="9"/>
  <c r="P178" i="9"/>
  <c r="BI176" i="9"/>
  <c r="BH176" i="9"/>
  <c r="BG176" i="9"/>
  <c r="BF176" i="9"/>
  <c r="T176" i="9"/>
  <c r="R176" i="9"/>
  <c r="P176" i="9"/>
  <c r="BI175" i="9"/>
  <c r="BH175" i="9"/>
  <c r="BG175" i="9"/>
  <c r="BF175" i="9"/>
  <c r="T175" i="9"/>
  <c r="R175" i="9"/>
  <c r="P175" i="9"/>
  <c r="BI174" i="9"/>
  <c r="BH174" i="9"/>
  <c r="BG174" i="9"/>
  <c r="BF174" i="9"/>
  <c r="T174" i="9"/>
  <c r="R174" i="9"/>
  <c r="P174" i="9"/>
  <c r="BI173" i="9"/>
  <c r="BH173" i="9"/>
  <c r="BG173" i="9"/>
  <c r="BF173" i="9"/>
  <c r="T173" i="9"/>
  <c r="R173" i="9"/>
  <c r="P173" i="9"/>
  <c r="BI172" i="9"/>
  <c r="BH172" i="9"/>
  <c r="BG172" i="9"/>
  <c r="BF172" i="9"/>
  <c r="T172" i="9"/>
  <c r="R172" i="9"/>
  <c r="P172" i="9"/>
  <c r="BI171" i="9"/>
  <c r="BH171" i="9"/>
  <c r="BG171" i="9"/>
  <c r="BF171" i="9"/>
  <c r="T171" i="9"/>
  <c r="R171" i="9"/>
  <c r="P171" i="9"/>
  <c r="BI170" i="9"/>
  <c r="BH170" i="9"/>
  <c r="BG170" i="9"/>
  <c r="BF170" i="9"/>
  <c r="T170" i="9"/>
  <c r="R170" i="9"/>
  <c r="P170" i="9"/>
  <c r="BI169" i="9"/>
  <c r="BH169" i="9"/>
  <c r="BG169" i="9"/>
  <c r="BF169" i="9"/>
  <c r="T169" i="9"/>
  <c r="R169" i="9"/>
  <c r="P169" i="9"/>
  <c r="BI168" i="9"/>
  <c r="BH168" i="9"/>
  <c r="BG168" i="9"/>
  <c r="BF168" i="9"/>
  <c r="T168" i="9"/>
  <c r="R168" i="9"/>
  <c r="P168" i="9"/>
  <c r="BI167" i="9"/>
  <c r="BH167" i="9"/>
  <c r="BG167" i="9"/>
  <c r="BF167" i="9"/>
  <c r="T167" i="9"/>
  <c r="R167" i="9"/>
  <c r="P167" i="9"/>
  <c r="BI166" i="9"/>
  <c r="BH166" i="9"/>
  <c r="BG166" i="9"/>
  <c r="BF166" i="9"/>
  <c r="T166" i="9"/>
  <c r="R166" i="9"/>
  <c r="P166" i="9"/>
  <c r="BI165" i="9"/>
  <c r="BH165" i="9"/>
  <c r="BG165" i="9"/>
  <c r="BF165" i="9"/>
  <c r="T165" i="9"/>
  <c r="R165" i="9"/>
  <c r="P165" i="9"/>
  <c r="BI163" i="9"/>
  <c r="BH163" i="9"/>
  <c r="BG163" i="9"/>
  <c r="BF163" i="9"/>
  <c r="T163" i="9"/>
  <c r="R163" i="9"/>
  <c r="P163" i="9"/>
  <c r="BI161" i="9"/>
  <c r="BH161" i="9"/>
  <c r="BG161" i="9"/>
  <c r="BF161" i="9"/>
  <c r="T161" i="9"/>
  <c r="R161" i="9"/>
  <c r="P161" i="9"/>
  <c r="BI159" i="9"/>
  <c r="BH159" i="9"/>
  <c r="BG159" i="9"/>
  <c r="BF159" i="9"/>
  <c r="T159" i="9"/>
  <c r="R159" i="9"/>
  <c r="P159" i="9"/>
  <c r="BI157" i="9"/>
  <c r="BH157" i="9"/>
  <c r="BG157" i="9"/>
  <c r="BF157" i="9"/>
  <c r="T157" i="9"/>
  <c r="R157" i="9"/>
  <c r="P157" i="9"/>
  <c r="BI155" i="9"/>
  <c r="BH155" i="9"/>
  <c r="BG155" i="9"/>
  <c r="BF155" i="9"/>
  <c r="T155" i="9"/>
  <c r="R155" i="9"/>
  <c r="P155" i="9"/>
  <c r="BI153" i="9"/>
  <c r="BH153" i="9"/>
  <c r="BG153" i="9"/>
  <c r="BF153" i="9"/>
  <c r="T153" i="9"/>
  <c r="R153" i="9"/>
  <c r="P153" i="9"/>
  <c r="BI151" i="9"/>
  <c r="BH151" i="9"/>
  <c r="BG151" i="9"/>
  <c r="BF151" i="9"/>
  <c r="T151" i="9"/>
  <c r="R151" i="9"/>
  <c r="P151" i="9"/>
  <c r="BI149" i="9"/>
  <c r="BH149" i="9"/>
  <c r="BG149" i="9"/>
  <c r="BF149" i="9"/>
  <c r="T149" i="9"/>
  <c r="R149" i="9"/>
  <c r="P149" i="9"/>
  <c r="BI147" i="9"/>
  <c r="BH147" i="9"/>
  <c r="BG147" i="9"/>
  <c r="BF147" i="9"/>
  <c r="T147" i="9"/>
  <c r="R147" i="9"/>
  <c r="P147" i="9"/>
  <c r="BI145" i="9"/>
  <c r="BH145" i="9"/>
  <c r="BG145" i="9"/>
  <c r="BF145" i="9"/>
  <c r="T145" i="9"/>
  <c r="R145" i="9"/>
  <c r="P145" i="9"/>
  <c r="BI143" i="9"/>
  <c r="BH143" i="9"/>
  <c r="BG143" i="9"/>
  <c r="BF143" i="9"/>
  <c r="T143" i="9"/>
  <c r="R143" i="9"/>
  <c r="P143" i="9"/>
  <c r="BI141" i="9"/>
  <c r="BH141" i="9"/>
  <c r="BG141" i="9"/>
  <c r="BF141" i="9"/>
  <c r="T141" i="9"/>
  <c r="R141" i="9"/>
  <c r="P141" i="9"/>
  <c r="BI139" i="9"/>
  <c r="BH139" i="9"/>
  <c r="BG139" i="9"/>
  <c r="BF139" i="9"/>
  <c r="T139" i="9"/>
  <c r="R139" i="9"/>
  <c r="P139" i="9"/>
  <c r="BI137" i="9"/>
  <c r="BH137" i="9"/>
  <c r="BG137" i="9"/>
  <c r="BF137" i="9"/>
  <c r="T137" i="9"/>
  <c r="R137" i="9"/>
  <c r="P137" i="9"/>
  <c r="BI135" i="9"/>
  <c r="BH135" i="9"/>
  <c r="BG135" i="9"/>
  <c r="BF135" i="9"/>
  <c r="T135" i="9"/>
  <c r="R135" i="9"/>
  <c r="P135" i="9"/>
  <c r="BI133" i="9"/>
  <c r="BH133" i="9"/>
  <c r="BG133" i="9"/>
  <c r="BF133" i="9"/>
  <c r="T133" i="9"/>
  <c r="R133" i="9"/>
  <c r="P133" i="9"/>
  <c r="BI131" i="9"/>
  <c r="BH131" i="9"/>
  <c r="BG131" i="9"/>
  <c r="BF131" i="9"/>
  <c r="T131" i="9"/>
  <c r="R131" i="9"/>
  <c r="P131" i="9"/>
  <c r="BI129" i="9"/>
  <c r="BH129" i="9"/>
  <c r="BG129" i="9"/>
  <c r="BF129" i="9"/>
  <c r="T129" i="9"/>
  <c r="R129" i="9"/>
  <c r="P129" i="9"/>
  <c r="BI127" i="9"/>
  <c r="BH127" i="9"/>
  <c r="BG127" i="9"/>
  <c r="BF127" i="9"/>
  <c r="T127" i="9"/>
  <c r="R127" i="9"/>
  <c r="P127" i="9"/>
  <c r="BI125" i="9"/>
  <c r="BH125" i="9"/>
  <c r="BG125" i="9"/>
  <c r="BF125" i="9"/>
  <c r="T125" i="9"/>
  <c r="R125" i="9"/>
  <c r="P125" i="9"/>
  <c r="BI124" i="9"/>
  <c r="BH124" i="9"/>
  <c r="BG124" i="9"/>
  <c r="BF124" i="9"/>
  <c r="T124" i="9"/>
  <c r="R124" i="9"/>
  <c r="P124" i="9"/>
  <c r="BI123" i="9"/>
  <c r="BH123" i="9"/>
  <c r="BG123" i="9"/>
  <c r="BF123" i="9"/>
  <c r="T123" i="9"/>
  <c r="R123" i="9"/>
  <c r="P123" i="9"/>
  <c r="BI122" i="9"/>
  <c r="BH122" i="9"/>
  <c r="BG122" i="9"/>
  <c r="BF122" i="9"/>
  <c r="T122" i="9"/>
  <c r="R122" i="9"/>
  <c r="P122" i="9"/>
  <c r="BI121" i="9"/>
  <c r="BH121" i="9"/>
  <c r="BG121" i="9"/>
  <c r="BF121" i="9"/>
  <c r="T121" i="9"/>
  <c r="R121" i="9"/>
  <c r="P121" i="9"/>
  <c r="BI120" i="9"/>
  <c r="BH120" i="9"/>
  <c r="BG120" i="9"/>
  <c r="BF120" i="9"/>
  <c r="T120" i="9"/>
  <c r="R120" i="9"/>
  <c r="P120" i="9"/>
  <c r="BI119" i="9"/>
  <c r="BH119" i="9"/>
  <c r="BG119" i="9"/>
  <c r="BF119" i="9"/>
  <c r="T119" i="9"/>
  <c r="R119" i="9"/>
  <c r="P119" i="9"/>
  <c r="BI118" i="9"/>
  <c r="BH118" i="9"/>
  <c r="BG118" i="9"/>
  <c r="BF118" i="9"/>
  <c r="T118" i="9"/>
  <c r="R118" i="9"/>
  <c r="P118" i="9"/>
  <c r="BI117" i="9"/>
  <c r="BH117" i="9"/>
  <c r="BG117" i="9"/>
  <c r="BF117" i="9"/>
  <c r="T117" i="9"/>
  <c r="R117" i="9"/>
  <c r="P117" i="9"/>
  <c r="BI116" i="9"/>
  <c r="BH116" i="9"/>
  <c r="BG116" i="9"/>
  <c r="BF116" i="9"/>
  <c r="T116" i="9"/>
  <c r="R116" i="9"/>
  <c r="P116" i="9"/>
  <c r="BI115" i="9"/>
  <c r="BH115" i="9"/>
  <c r="BG115" i="9"/>
  <c r="BF115" i="9"/>
  <c r="T115" i="9"/>
  <c r="R115" i="9"/>
  <c r="P115" i="9"/>
  <c r="BI114" i="9"/>
  <c r="BH114" i="9"/>
  <c r="BG114" i="9"/>
  <c r="BF114" i="9"/>
  <c r="T114" i="9"/>
  <c r="R114" i="9"/>
  <c r="P114" i="9"/>
  <c r="BI113" i="9"/>
  <c r="BH113" i="9"/>
  <c r="BG113" i="9"/>
  <c r="BF113" i="9"/>
  <c r="T113" i="9"/>
  <c r="R113" i="9"/>
  <c r="P113" i="9"/>
  <c r="BI112" i="9"/>
  <c r="BH112" i="9"/>
  <c r="BG112" i="9"/>
  <c r="BF112" i="9"/>
  <c r="T112" i="9"/>
  <c r="R112" i="9"/>
  <c r="P112" i="9"/>
  <c r="BI111" i="9"/>
  <c r="BH111" i="9"/>
  <c r="BG111" i="9"/>
  <c r="BF111" i="9"/>
  <c r="T111" i="9"/>
  <c r="R111" i="9"/>
  <c r="P111" i="9"/>
  <c r="BI110" i="9"/>
  <c r="BH110" i="9"/>
  <c r="BG110" i="9"/>
  <c r="BF110" i="9"/>
  <c r="T110" i="9"/>
  <c r="R110" i="9"/>
  <c r="P110" i="9"/>
  <c r="BI109" i="9"/>
  <c r="BH109" i="9"/>
  <c r="BG109" i="9"/>
  <c r="BF109" i="9"/>
  <c r="T109" i="9"/>
  <c r="R109" i="9"/>
  <c r="P109" i="9"/>
  <c r="BI108" i="9"/>
  <c r="BH108" i="9"/>
  <c r="BG108" i="9"/>
  <c r="BF108" i="9"/>
  <c r="T108" i="9"/>
  <c r="R108" i="9"/>
  <c r="P108" i="9"/>
  <c r="BI107" i="9"/>
  <c r="BH107" i="9"/>
  <c r="BG107" i="9"/>
  <c r="BF107" i="9"/>
  <c r="T107" i="9"/>
  <c r="R107" i="9"/>
  <c r="P107" i="9"/>
  <c r="BI106" i="9"/>
  <c r="BH106" i="9"/>
  <c r="BG106" i="9"/>
  <c r="BF106" i="9"/>
  <c r="T106" i="9"/>
  <c r="R106" i="9"/>
  <c r="P106" i="9"/>
  <c r="BI105" i="9"/>
  <c r="BH105" i="9"/>
  <c r="BG105" i="9"/>
  <c r="BF105" i="9"/>
  <c r="T105" i="9"/>
  <c r="R105" i="9"/>
  <c r="P105" i="9"/>
  <c r="BI104" i="9"/>
  <c r="BH104" i="9"/>
  <c r="BG104" i="9"/>
  <c r="BF104" i="9"/>
  <c r="T104" i="9"/>
  <c r="R104" i="9"/>
  <c r="P104" i="9"/>
  <c r="BI103" i="9"/>
  <c r="BH103" i="9"/>
  <c r="BG103" i="9"/>
  <c r="BF103" i="9"/>
  <c r="T103" i="9"/>
  <c r="R103" i="9"/>
  <c r="P103" i="9"/>
  <c r="BI102" i="9"/>
  <c r="BH102" i="9"/>
  <c r="BG102" i="9"/>
  <c r="BF102" i="9"/>
  <c r="T102" i="9"/>
  <c r="R102" i="9"/>
  <c r="P102" i="9"/>
  <c r="BI101" i="9"/>
  <c r="BH101" i="9"/>
  <c r="BG101" i="9"/>
  <c r="BF101" i="9"/>
  <c r="T101" i="9"/>
  <c r="R101" i="9"/>
  <c r="P101" i="9"/>
  <c r="BI99" i="9"/>
  <c r="BH99" i="9"/>
  <c r="BG99" i="9"/>
  <c r="BF99" i="9"/>
  <c r="T99" i="9"/>
  <c r="R99" i="9"/>
  <c r="P99" i="9"/>
  <c r="BI98" i="9"/>
  <c r="BH98" i="9"/>
  <c r="BG98" i="9"/>
  <c r="BF98" i="9"/>
  <c r="T98" i="9"/>
  <c r="R98" i="9"/>
  <c r="P98" i="9"/>
  <c r="BI96" i="9"/>
  <c r="BH96" i="9"/>
  <c r="BG96" i="9"/>
  <c r="BF96" i="9"/>
  <c r="T96" i="9"/>
  <c r="R96" i="9"/>
  <c r="P96" i="9"/>
  <c r="BI94" i="9"/>
  <c r="BH94" i="9"/>
  <c r="BG94" i="9"/>
  <c r="BF94" i="9"/>
  <c r="T94" i="9"/>
  <c r="R94" i="9"/>
  <c r="P94" i="9"/>
  <c r="J89" i="9"/>
  <c r="J88" i="9"/>
  <c r="F88" i="9"/>
  <c r="F86" i="9"/>
  <c r="E84" i="9"/>
  <c r="J63" i="9"/>
  <c r="J62" i="9"/>
  <c r="F62" i="9"/>
  <c r="F60" i="9"/>
  <c r="E58" i="9"/>
  <c r="J22" i="9"/>
  <c r="E22" i="9"/>
  <c r="F63" i="9"/>
  <c r="J21" i="9"/>
  <c r="J16" i="9"/>
  <c r="J86" i="9"/>
  <c r="E7" i="9"/>
  <c r="E78" i="9" s="1"/>
  <c r="J41" i="8"/>
  <c r="J40" i="8"/>
  <c r="AY65" i="1"/>
  <c r="J39" i="8"/>
  <c r="AX65" i="1"/>
  <c r="BI246" i="8"/>
  <c r="BH246" i="8"/>
  <c r="BG246" i="8"/>
  <c r="BF246" i="8"/>
  <c r="T246" i="8"/>
  <c r="R246" i="8"/>
  <c r="P246" i="8"/>
  <c r="BI244" i="8"/>
  <c r="BH244" i="8"/>
  <c r="BG244" i="8"/>
  <c r="BF244" i="8"/>
  <c r="T244" i="8"/>
  <c r="R244" i="8"/>
  <c r="P244" i="8"/>
  <c r="BI241" i="8"/>
  <c r="BH241" i="8"/>
  <c r="BG241" i="8"/>
  <c r="BF241" i="8"/>
  <c r="T241" i="8"/>
  <c r="R241" i="8"/>
  <c r="P241" i="8"/>
  <c r="BI237" i="8"/>
  <c r="BH237" i="8"/>
  <c r="BG237" i="8"/>
  <c r="BF237" i="8"/>
  <c r="T237" i="8"/>
  <c r="T236" i="8" s="1"/>
  <c r="R237" i="8"/>
  <c r="R236" i="8" s="1"/>
  <c r="P237" i="8"/>
  <c r="P236" i="8" s="1"/>
  <c r="BI234" i="8"/>
  <c r="BH234" i="8"/>
  <c r="BG234" i="8"/>
  <c r="BF234" i="8"/>
  <c r="T234" i="8"/>
  <c r="R234" i="8"/>
  <c r="P234" i="8"/>
  <c r="BI232" i="8"/>
  <c r="BH232" i="8"/>
  <c r="BG232" i="8"/>
  <c r="BF232" i="8"/>
  <c r="T232" i="8"/>
  <c r="R232" i="8"/>
  <c r="P232" i="8"/>
  <c r="BI230" i="8"/>
  <c r="BH230" i="8"/>
  <c r="BG230" i="8"/>
  <c r="BF230" i="8"/>
  <c r="T230" i="8"/>
  <c r="R230" i="8"/>
  <c r="P230" i="8"/>
  <c r="BI228" i="8"/>
  <c r="BH228" i="8"/>
  <c r="BG228" i="8"/>
  <c r="BF228" i="8"/>
  <c r="T228" i="8"/>
  <c r="R228" i="8"/>
  <c r="P228" i="8"/>
  <c r="BI226" i="8"/>
  <c r="BH226" i="8"/>
  <c r="BG226" i="8"/>
  <c r="BF226" i="8"/>
  <c r="T226" i="8"/>
  <c r="R226" i="8"/>
  <c r="P226" i="8"/>
  <c r="BI224" i="8"/>
  <c r="BH224" i="8"/>
  <c r="BG224" i="8"/>
  <c r="BF224" i="8"/>
  <c r="T224" i="8"/>
  <c r="R224" i="8"/>
  <c r="P224" i="8"/>
  <c r="BI219" i="8"/>
  <c r="BH219" i="8"/>
  <c r="BG219" i="8"/>
  <c r="BF219" i="8"/>
  <c r="T219" i="8"/>
  <c r="R219" i="8"/>
  <c r="P219" i="8"/>
  <c r="BI216" i="8"/>
  <c r="BH216" i="8"/>
  <c r="BG216" i="8"/>
  <c r="BF216" i="8"/>
  <c r="T216" i="8"/>
  <c r="R216" i="8"/>
  <c r="P216" i="8"/>
  <c r="BI212" i="8"/>
  <c r="BH212" i="8"/>
  <c r="BG212" i="8"/>
  <c r="BF212" i="8"/>
  <c r="T212" i="8"/>
  <c r="R212" i="8"/>
  <c r="P212" i="8"/>
  <c r="BI207" i="8"/>
  <c r="BH207" i="8"/>
  <c r="BG207" i="8"/>
  <c r="BF207" i="8"/>
  <c r="T207" i="8"/>
  <c r="R207" i="8"/>
  <c r="P207" i="8"/>
  <c r="BI201" i="8"/>
  <c r="BH201" i="8"/>
  <c r="BG201" i="8"/>
  <c r="BF201" i="8"/>
  <c r="T201" i="8"/>
  <c r="R201" i="8"/>
  <c r="P201" i="8"/>
  <c r="BI196" i="8"/>
  <c r="BH196" i="8"/>
  <c r="BG196" i="8"/>
  <c r="BF196" i="8"/>
  <c r="T196" i="8"/>
  <c r="R196" i="8"/>
  <c r="P196" i="8"/>
  <c r="BI192" i="8"/>
  <c r="BH192" i="8"/>
  <c r="BG192" i="8"/>
  <c r="BF192" i="8"/>
  <c r="T192" i="8"/>
  <c r="R192" i="8"/>
  <c r="P192" i="8"/>
  <c r="BI188" i="8"/>
  <c r="BH188" i="8"/>
  <c r="BG188" i="8"/>
  <c r="BF188" i="8"/>
  <c r="T188" i="8"/>
  <c r="R188" i="8"/>
  <c r="P188" i="8"/>
  <c r="BI187" i="8"/>
  <c r="BH187" i="8"/>
  <c r="BG187" i="8"/>
  <c r="BF187" i="8"/>
  <c r="T187" i="8"/>
  <c r="R187" i="8"/>
  <c r="P187" i="8"/>
  <c r="BI182" i="8"/>
  <c r="BH182" i="8"/>
  <c r="BG182" i="8"/>
  <c r="BF182" i="8"/>
  <c r="T182" i="8"/>
  <c r="R182" i="8"/>
  <c r="P182" i="8"/>
  <c r="BI177" i="8"/>
  <c r="BH177" i="8"/>
  <c r="BG177" i="8"/>
  <c r="BF177" i="8"/>
  <c r="T177" i="8"/>
  <c r="R177" i="8"/>
  <c r="P177" i="8"/>
  <c r="BI173" i="8"/>
  <c r="BH173" i="8"/>
  <c r="BG173" i="8"/>
  <c r="BF173" i="8"/>
  <c r="T173" i="8"/>
  <c r="R173" i="8"/>
  <c r="P173" i="8"/>
  <c r="BI168" i="8"/>
  <c r="BH168" i="8"/>
  <c r="BG168" i="8"/>
  <c r="BF168" i="8"/>
  <c r="T168" i="8"/>
  <c r="R168" i="8"/>
  <c r="P168" i="8"/>
  <c r="BI165" i="8"/>
  <c r="BH165" i="8"/>
  <c r="BG165" i="8"/>
  <c r="BF165" i="8"/>
  <c r="T165" i="8"/>
  <c r="R165" i="8"/>
  <c r="P165" i="8"/>
  <c r="BI161" i="8"/>
  <c r="BH161" i="8"/>
  <c r="BG161" i="8"/>
  <c r="BF161" i="8"/>
  <c r="T161" i="8"/>
  <c r="R161" i="8"/>
  <c r="P161" i="8"/>
  <c r="BI158" i="8"/>
  <c r="BH158" i="8"/>
  <c r="BG158" i="8"/>
  <c r="BF158" i="8"/>
  <c r="T158" i="8"/>
  <c r="R158" i="8"/>
  <c r="P158" i="8"/>
  <c r="BI153" i="8"/>
  <c r="BH153" i="8"/>
  <c r="BG153" i="8"/>
  <c r="BF153" i="8"/>
  <c r="T153" i="8"/>
  <c r="R153" i="8"/>
  <c r="P153" i="8"/>
  <c r="BI142" i="8"/>
  <c r="BH142" i="8"/>
  <c r="BG142" i="8"/>
  <c r="BF142" i="8"/>
  <c r="T142" i="8"/>
  <c r="R142" i="8"/>
  <c r="P142" i="8"/>
  <c r="BI137" i="8"/>
  <c r="BH137" i="8"/>
  <c r="BG137" i="8"/>
  <c r="BF137" i="8"/>
  <c r="T137" i="8"/>
  <c r="R137" i="8"/>
  <c r="P137" i="8"/>
  <c r="BI132" i="8"/>
  <c r="BH132" i="8"/>
  <c r="BG132" i="8"/>
  <c r="BF132" i="8"/>
  <c r="T132" i="8"/>
  <c r="R132" i="8"/>
  <c r="P132" i="8"/>
  <c r="BI127" i="8"/>
  <c r="BH127" i="8"/>
  <c r="BG127" i="8"/>
  <c r="BF127" i="8"/>
  <c r="T127" i="8"/>
  <c r="R127" i="8"/>
  <c r="P127" i="8"/>
  <c r="BI118" i="8"/>
  <c r="BH118" i="8"/>
  <c r="BG118" i="8"/>
  <c r="BF118" i="8"/>
  <c r="T118" i="8"/>
  <c r="R118" i="8"/>
  <c r="P118" i="8"/>
  <c r="BI113" i="8"/>
  <c r="BH113" i="8"/>
  <c r="BG113" i="8"/>
  <c r="BF113" i="8"/>
  <c r="T113" i="8"/>
  <c r="R113" i="8"/>
  <c r="P113" i="8"/>
  <c r="BI108" i="8"/>
  <c r="BH108" i="8"/>
  <c r="BG108" i="8"/>
  <c r="BF108" i="8"/>
  <c r="T108" i="8"/>
  <c r="R108" i="8"/>
  <c r="P108" i="8"/>
  <c r="BI103" i="8"/>
  <c r="BH103" i="8"/>
  <c r="BG103" i="8"/>
  <c r="BF103" i="8"/>
  <c r="T103" i="8"/>
  <c r="R103" i="8"/>
  <c r="P103" i="8"/>
  <c r="J97" i="8"/>
  <c r="J96" i="8"/>
  <c r="F96" i="8"/>
  <c r="F94" i="8"/>
  <c r="E92" i="8"/>
  <c r="J63" i="8"/>
  <c r="J62" i="8"/>
  <c r="F62" i="8"/>
  <c r="F60" i="8"/>
  <c r="E58" i="8"/>
  <c r="J22" i="8"/>
  <c r="E22" i="8"/>
  <c r="F97" i="8"/>
  <c r="J21" i="8"/>
  <c r="J16" i="8"/>
  <c r="J94" i="8" s="1"/>
  <c r="E7" i="8"/>
  <c r="E86" i="8" s="1"/>
  <c r="J41" i="7"/>
  <c r="J40" i="7"/>
  <c r="AY64" i="1"/>
  <c r="J39" i="7"/>
  <c r="AX64" i="1" s="1"/>
  <c r="BI183" i="7"/>
  <c r="BH183" i="7"/>
  <c r="BG183" i="7"/>
  <c r="BF183" i="7"/>
  <c r="T183" i="7"/>
  <c r="R183" i="7"/>
  <c r="P183" i="7"/>
  <c r="BI181" i="7"/>
  <c r="BH181" i="7"/>
  <c r="BG181" i="7"/>
  <c r="BF181" i="7"/>
  <c r="T181" i="7"/>
  <c r="R181" i="7"/>
  <c r="P181" i="7"/>
  <c r="BI177" i="7"/>
  <c r="BH177" i="7"/>
  <c r="BG177" i="7"/>
  <c r="BF177" i="7"/>
  <c r="T177" i="7"/>
  <c r="R177" i="7"/>
  <c r="P177" i="7"/>
  <c r="BI176" i="7"/>
  <c r="BH176" i="7"/>
  <c r="BG176" i="7"/>
  <c r="BF176" i="7"/>
  <c r="T176" i="7"/>
  <c r="R176" i="7"/>
  <c r="P176" i="7"/>
  <c r="BI174" i="7"/>
  <c r="BH174" i="7"/>
  <c r="BG174" i="7"/>
  <c r="BF174" i="7"/>
  <c r="T174" i="7"/>
  <c r="R174" i="7"/>
  <c r="P174" i="7"/>
  <c r="BI173" i="7"/>
  <c r="BH173" i="7"/>
  <c r="BG173" i="7"/>
  <c r="BF173" i="7"/>
  <c r="T173" i="7"/>
  <c r="R173" i="7"/>
  <c r="P173" i="7"/>
  <c r="BI167" i="7"/>
  <c r="BH167" i="7"/>
  <c r="BG167" i="7"/>
  <c r="BF167" i="7"/>
  <c r="T167" i="7"/>
  <c r="R167" i="7"/>
  <c r="P167" i="7"/>
  <c r="BI165" i="7"/>
  <c r="BH165" i="7"/>
  <c r="BG165" i="7"/>
  <c r="BF165" i="7"/>
  <c r="T165" i="7"/>
  <c r="R165" i="7"/>
  <c r="P165" i="7"/>
  <c r="BI163" i="7"/>
  <c r="BH163" i="7"/>
  <c r="BG163" i="7"/>
  <c r="BF163" i="7"/>
  <c r="T163" i="7"/>
  <c r="R163" i="7"/>
  <c r="P163" i="7"/>
  <c r="BI161" i="7"/>
  <c r="BH161" i="7"/>
  <c r="BG161" i="7"/>
  <c r="BF161" i="7"/>
  <c r="T161" i="7"/>
  <c r="R161" i="7"/>
  <c r="P161" i="7"/>
  <c r="BI159" i="7"/>
  <c r="BH159" i="7"/>
  <c r="BG159" i="7"/>
  <c r="BF159" i="7"/>
  <c r="T159" i="7"/>
  <c r="R159" i="7"/>
  <c r="P159" i="7"/>
  <c r="BI157" i="7"/>
  <c r="BH157" i="7"/>
  <c r="BG157" i="7"/>
  <c r="BF157" i="7"/>
  <c r="T157" i="7"/>
  <c r="R157" i="7"/>
  <c r="P157" i="7"/>
  <c r="BI153" i="7"/>
  <c r="BH153" i="7"/>
  <c r="BG153" i="7"/>
  <c r="BF153" i="7"/>
  <c r="T153" i="7"/>
  <c r="R153" i="7"/>
  <c r="P153" i="7"/>
  <c r="BI151" i="7"/>
  <c r="BH151" i="7"/>
  <c r="BG151" i="7"/>
  <c r="BF151" i="7"/>
  <c r="T151" i="7"/>
  <c r="R151" i="7"/>
  <c r="P151" i="7"/>
  <c r="BI149" i="7"/>
  <c r="BH149" i="7"/>
  <c r="BG149" i="7"/>
  <c r="BF149" i="7"/>
  <c r="T149" i="7"/>
  <c r="R149" i="7"/>
  <c r="P149" i="7"/>
  <c r="BI147" i="7"/>
  <c r="BH147" i="7"/>
  <c r="BG147" i="7"/>
  <c r="BF147" i="7"/>
  <c r="T147" i="7"/>
  <c r="R147" i="7"/>
  <c r="P147" i="7"/>
  <c r="BI144" i="7"/>
  <c r="BH144" i="7"/>
  <c r="BG144" i="7"/>
  <c r="BF144" i="7"/>
  <c r="T144" i="7"/>
  <c r="R144" i="7"/>
  <c r="P144" i="7"/>
  <c r="BI142" i="7"/>
  <c r="BH142" i="7"/>
  <c r="BG142" i="7"/>
  <c r="BF142" i="7"/>
  <c r="T142" i="7"/>
  <c r="R142" i="7"/>
  <c r="P142" i="7"/>
  <c r="BI140" i="7"/>
  <c r="BH140" i="7"/>
  <c r="BG140" i="7"/>
  <c r="BF140" i="7"/>
  <c r="T140" i="7"/>
  <c r="R140" i="7"/>
  <c r="P140" i="7"/>
  <c r="BI138" i="7"/>
  <c r="BH138" i="7"/>
  <c r="BG138" i="7"/>
  <c r="BF138" i="7"/>
  <c r="T138" i="7"/>
  <c r="R138" i="7"/>
  <c r="P138" i="7"/>
  <c r="BI136" i="7"/>
  <c r="BH136" i="7"/>
  <c r="BG136" i="7"/>
  <c r="BF136" i="7"/>
  <c r="T136" i="7"/>
  <c r="R136" i="7"/>
  <c r="P136" i="7"/>
  <c r="BI134" i="7"/>
  <c r="BH134" i="7"/>
  <c r="BG134" i="7"/>
  <c r="BF134" i="7"/>
  <c r="T134" i="7"/>
  <c r="R134" i="7"/>
  <c r="P134" i="7"/>
  <c r="BI132" i="7"/>
  <c r="BH132" i="7"/>
  <c r="BG132" i="7"/>
  <c r="BF132" i="7"/>
  <c r="T132" i="7"/>
  <c r="R132" i="7"/>
  <c r="P132" i="7"/>
  <c r="BI131" i="7"/>
  <c r="BH131" i="7"/>
  <c r="BG131" i="7"/>
  <c r="BF131" i="7"/>
  <c r="T131" i="7"/>
  <c r="R131" i="7"/>
  <c r="P131" i="7"/>
  <c r="BI129" i="7"/>
  <c r="BH129" i="7"/>
  <c r="BG129" i="7"/>
  <c r="BF129" i="7"/>
  <c r="T129" i="7"/>
  <c r="R129" i="7"/>
  <c r="P129" i="7"/>
  <c r="BI127" i="7"/>
  <c r="BH127" i="7"/>
  <c r="BG127" i="7"/>
  <c r="BF127" i="7"/>
  <c r="T127" i="7"/>
  <c r="R127" i="7"/>
  <c r="P127" i="7"/>
  <c r="BI125" i="7"/>
  <c r="BH125" i="7"/>
  <c r="BG125" i="7"/>
  <c r="BF125" i="7"/>
  <c r="T125" i="7"/>
  <c r="R125" i="7"/>
  <c r="P125" i="7"/>
  <c r="BI123" i="7"/>
  <c r="BH123" i="7"/>
  <c r="BG123" i="7"/>
  <c r="BF123" i="7"/>
  <c r="T123" i="7"/>
  <c r="R123" i="7"/>
  <c r="P123" i="7"/>
  <c r="BI121" i="7"/>
  <c r="BH121" i="7"/>
  <c r="BG121" i="7"/>
  <c r="BF121" i="7"/>
  <c r="T121" i="7"/>
  <c r="R121" i="7"/>
  <c r="P121" i="7"/>
  <c r="BI117" i="7"/>
  <c r="BH117" i="7"/>
  <c r="BG117" i="7"/>
  <c r="BF117" i="7"/>
  <c r="T117" i="7"/>
  <c r="R117" i="7"/>
  <c r="P117" i="7"/>
  <c r="BI115" i="7"/>
  <c r="BH115" i="7"/>
  <c r="BG115" i="7"/>
  <c r="BF115" i="7"/>
  <c r="T115" i="7"/>
  <c r="R115" i="7"/>
  <c r="P115" i="7"/>
  <c r="BI112" i="7"/>
  <c r="BH112" i="7"/>
  <c r="BG112" i="7"/>
  <c r="BF112" i="7"/>
  <c r="T112" i="7"/>
  <c r="R112" i="7"/>
  <c r="P112" i="7"/>
  <c r="BI110" i="7"/>
  <c r="BH110" i="7"/>
  <c r="BG110" i="7"/>
  <c r="BF110" i="7"/>
  <c r="T110" i="7"/>
  <c r="R110" i="7"/>
  <c r="P110" i="7"/>
  <c r="BI108" i="7"/>
  <c r="BH108" i="7"/>
  <c r="BG108" i="7"/>
  <c r="BF108" i="7"/>
  <c r="T108" i="7"/>
  <c r="R108" i="7"/>
  <c r="P108" i="7"/>
  <c r="BI106" i="7"/>
  <c r="BH106" i="7"/>
  <c r="BG106" i="7"/>
  <c r="BF106" i="7"/>
  <c r="T106" i="7"/>
  <c r="R106" i="7"/>
  <c r="P106" i="7"/>
  <c r="BI104" i="7"/>
  <c r="BH104" i="7"/>
  <c r="BG104" i="7"/>
  <c r="BF104" i="7"/>
  <c r="T104" i="7"/>
  <c r="R104" i="7"/>
  <c r="P104" i="7"/>
  <c r="BI102" i="7"/>
  <c r="BH102" i="7"/>
  <c r="BG102" i="7"/>
  <c r="BF102" i="7"/>
  <c r="T102" i="7"/>
  <c r="R102" i="7"/>
  <c r="P102" i="7"/>
  <c r="J97" i="7"/>
  <c r="J96" i="7"/>
  <c r="F96" i="7"/>
  <c r="F94" i="7"/>
  <c r="E92" i="7"/>
  <c r="J63" i="7"/>
  <c r="J62" i="7"/>
  <c r="F62" i="7"/>
  <c r="F60" i="7"/>
  <c r="E58" i="7"/>
  <c r="J22" i="7"/>
  <c r="E22" i="7"/>
  <c r="F97" i="7" s="1"/>
  <c r="J21" i="7"/>
  <c r="J16" i="7"/>
  <c r="J94" i="7" s="1"/>
  <c r="E7" i="7"/>
  <c r="E86" i="7" s="1"/>
  <c r="J41" i="6"/>
  <c r="J40" i="6"/>
  <c r="AY63" i="1"/>
  <c r="J39" i="6"/>
  <c r="AX63" i="1"/>
  <c r="BI114" i="6"/>
  <c r="BH114" i="6"/>
  <c r="BG114" i="6"/>
  <c r="BF114" i="6"/>
  <c r="T114" i="6"/>
  <c r="R114" i="6"/>
  <c r="P114" i="6"/>
  <c r="BI113" i="6"/>
  <c r="BH113" i="6"/>
  <c r="BG113" i="6"/>
  <c r="BF113" i="6"/>
  <c r="T113" i="6"/>
  <c r="R113" i="6"/>
  <c r="P113" i="6"/>
  <c r="BI112" i="6"/>
  <c r="BH112" i="6"/>
  <c r="BG112" i="6"/>
  <c r="BF112" i="6"/>
  <c r="T112" i="6"/>
  <c r="R112" i="6"/>
  <c r="P112" i="6"/>
  <c r="BI111" i="6"/>
  <c r="BH111" i="6"/>
  <c r="BG111" i="6"/>
  <c r="BF111" i="6"/>
  <c r="T111" i="6"/>
  <c r="R111" i="6"/>
  <c r="P111" i="6"/>
  <c r="BI110" i="6"/>
  <c r="BH110" i="6"/>
  <c r="BG110" i="6"/>
  <c r="BF110" i="6"/>
  <c r="T110" i="6"/>
  <c r="R110" i="6"/>
  <c r="P110" i="6"/>
  <c r="BI109" i="6"/>
  <c r="BH109" i="6"/>
  <c r="BG109" i="6"/>
  <c r="BF109" i="6"/>
  <c r="T109" i="6"/>
  <c r="R109" i="6"/>
  <c r="P109" i="6"/>
  <c r="BI108" i="6"/>
  <c r="BH108" i="6"/>
  <c r="BG108" i="6"/>
  <c r="BF108" i="6"/>
  <c r="T108" i="6"/>
  <c r="R108" i="6"/>
  <c r="P108" i="6"/>
  <c r="BI107" i="6"/>
  <c r="BH107" i="6"/>
  <c r="BG107" i="6"/>
  <c r="BF107" i="6"/>
  <c r="T107" i="6"/>
  <c r="R107" i="6"/>
  <c r="P107" i="6"/>
  <c r="BI106" i="6"/>
  <c r="BH106" i="6"/>
  <c r="BG106" i="6"/>
  <c r="BF106" i="6"/>
  <c r="T106" i="6"/>
  <c r="R106" i="6"/>
  <c r="P106" i="6"/>
  <c r="BI105" i="6"/>
  <c r="BH105" i="6"/>
  <c r="BG105" i="6"/>
  <c r="BF105" i="6"/>
  <c r="T105" i="6"/>
  <c r="R105" i="6"/>
  <c r="P105" i="6"/>
  <c r="BI104" i="6"/>
  <c r="BH104" i="6"/>
  <c r="BG104" i="6"/>
  <c r="BF104" i="6"/>
  <c r="T104" i="6"/>
  <c r="R104" i="6"/>
  <c r="P104" i="6"/>
  <c r="BI103" i="6"/>
  <c r="BH103" i="6"/>
  <c r="BG103" i="6"/>
  <c r="BF103" i="6"/>
  <c r="T103" i="6"/>
  <c r="R103" i="6"/>
  <c r="P103" i="6"/>
  <c r="BI102" i="6"/>
  <c r="BH102" i="6"/>
  <c r="BG102" i="6"/>
  <c r="BF102" i="6"/>
  <c r="T102" i="6"/>
  <c r="R102" i="6"/>
  <c r="P102" i="6"/>
  <c r="BI101" i="6"/>
  <c r="BH101" i="6"/>
  <c r="BG101" i="6"/>
  <c r="BF101" i="6"/>
  <c r="T101" i="6"/>
  <c r="R101" i="6"/>
  <c r="P101" i="6"/>
  <c r="BI100" i="6"/>
  <c r="BH100" i="6"/>
  <c r="BG100" i="6"/>
  <c r="BF100" i="6"/>
  <c r="T100" i="6"/>
  <c r="R100" i="6"/>
  <c r="P100" i="6"/>
  <c r="BI99" i="6"/>
  <c r="BH99" i="6"/>
  <c r="BG99" i="6"/>
  <c r="BF99" i="6"/>
  <c r="T99" i="6"/>
  <c r="R99" i="6"/>
  <c r="P99" i="6"/>
  <c r="BI98" i="6"/>
  <c r="BH98" i="6"/>
  <c r="BG98" i="6"/>
  <c r="BF98" i="6"/>
  <c r="T98" i="6"/>
  <c r="R98" i="6"/>
  <c r="P98" i="6"/>
  <c r="BI97" i="6"/>
  <c r="BH97" i="6"/>
  <c r="BG97" i="6"/>
  <c r="BF97" i="6"/>
  <c r="T97" i="6"/>
  <c r="R97" i="6"/>
  <c r="P97" i="6"/>
  <c r="BI96" i="6"/>
  <c r="BH96" i="6"/>
  <c r="BG96" i="6"/>
  <c r="BF96" i="6"/>
  <c r="T96" i="6"/>
  <c r="R96" i="6"/>
  <c r="P96" i="6"/>
  <c r="BI95" i="6"/>
  <c r="BH95" i="6"/>
  <c r="BG95" i="6"/>
  <c r="BF95" i="6"/>
  <c r="T95" i="6"/>
  <c r="R95" i="6"/>
  <c r="P95" i="6"/>
  <c r="BI94" i="6"/>
  <c r="BH94" i="6"/>
  <c r="BG94" i="6"/>
  <c r="BF94" i="6"/>
  <c r="T94" i="6"/>
  <c r="R94" i="6"/>
  <c r="P94" i="6"/>
  <c r="J89" i="6"/>
  <c r="J88" i="6"/>
  <c r="F88" i="6"/>
  <c r="F86" i="6"/>
  <c r="E84" i="6"/>
  <c r="J63" i="6"/>
  <c r="J62" i="6"/>
  <c r="F62" i="6"/>
  <c r="F60" i="6"/>
  <c r="E58" i="6"/>
  <c r="J22" i="6"/>
  <c r="E22" i="6"/>
  <c r="F63" i="6"/>
  <c r="J21" i="6"/>
  <c r="J16" i="6"/>
  <c r="J86" i="6" s="1"/>
  <c r="E7" i="6"/>
  <c r="E78" i="6" s="1"/>
  <c r="J41" i="5"/>
  <c r="J40" i="5"/>
  <c r="AY61" i="1"/>
  <c r="J39" i="5"/>
  <c r="AX61" i="1" s="1"/>
  <c r="BI110" i="5"/>
  <c r="BH110" i="5"/>
  <c r="BG110" i="5"/>
  <c r="BF110" i="5"/>
  <c r="T110" i="5"/>
  <c r="R110" i="5"/>
  <c r="P110" i="5"/>
  <c r="BI109" i="5"/>
  <c r="BH109" i="5"/>
  <c r="BG109" i="5"/>
  <c r="BF109" i="5"/>
  <c r="T109" i="5"/>
  <c r="R109" i="5"/>
  <c r="P109" i="5"/>
  <c r="BI108" i="5"/>
  <c r="BH108" i="5"/>
  <c r="BG108" i="5"/>
  <c r="BF108" i="5"/>
  <c r="T108" i="5"/>
  <c r="R108" i="5"/>
  <c r="P108" i="5"/>
  <c r="BI107" i="5"/>
  <c r="BH107" i="5"/>
  <c r="BG107" i="5"/>
  <c r="BF107" i="5"/>
  <c r="T107" i="5"/>
  <c r="R107" i="5"/>
  <c r="P107" i="5"/>
  <c r="BI106" i="5"/>
  <c r="BH106" i="5"/>
  <c r="BG106" i="5"/>
  <c r="BF106" i="5"/>
  <c r="T106" i="5"/>
  <c r="R106" i="5"/>
  <c r="P106" i="5"/>
  <c r="BI105" i="5"/>
  <c r="BH105" i="5"/>
  <c r="BG105" i="5"/>
  <c r="BF105" i="5"/>
  <c r="T105" i="5"/>
  <c r="R105" i="5"/>
  <c r="P105" i="5"/>
  <c r="BI104" i="5"/>
  <c r="BH104" i="5"/>
  <c r="BG104" i="5"/>
  <c r="BF104" i="5"/>
  <c r="T104" i="5"/>
  <c r="R104" i="5"/>
  <c r="P104" i="5"/>
  <c r="BI103" i="5"/>
  <c r="BH103" i="5"/>
  <c r="BG103" i="5"/>
  <c r="BF103" i="5"/>
  <c r="T103" i="5"/>
  <c r="R103" i="5"/>
  <c r="P103" i="5"/>
  <c r="BI102" i="5"/>
  <c r="BH102" i="5"/>
  <c r="BG102" i="5"/>
  <c r="BF102" i="5"/>
  <c r="T102" i="5"/>
  <c r="R102" i="5"/>
  <c r="P102" i="5"/>
  <c r="BI101" i="5"/>
  <c r="BH101" i="5"/>
  <c r="BG101" i="5"/>
  <c r="BF101" i="5"/>
  <c r="T101" i="5"/>
  <c r="R101" i="5"/>
  <c r="P101" i="5"/>
  <c r="BI100" i="5"/>
  <c r="BH100" i="5"/>
  <c r="BG100" i="5"/>
  <c r="BF100" i="5"/>
  <c r="T100" i="5"/>
  <c r="R100" i="5"/>
  <c r="P100" i="5"/>
  <c r="BI99" i="5"/>
  <c r="BH99" i="5"/>
  <c r="BG99" i="5"/>
  <c r="BF99" i="5"/>
  <c r="T99" i="5"/>
  <c r="R99" i="5"/>
  <c r="P99" i="5"/>
  <c r="BI98" i="5"/>
  <c r="BH98" i="5"/>
  <c r="BG98" i="5"/>
  <c r="BF98" i="5"/>
  <c r="T98" i="5"/>
  <c r="R98" i="5"/>
  <c r="P98" i="5"/>
  <c r="BI97" i="5"/>
  <c r="BH97" i="5"/>
  <c r="BG97" i="5"/>
  <c r="BF97" i="5"/>
  <c r="T97" i="5"/>
  <c r="R97" i="5"/>
  <c r="P97" i="5"/>
  <c r="BI96" i="5"/>
  <c r="BH96" i="5"/>
  <c r="BG96" i="5"/>
  <c r="BF96" i="5"/>
  <c r="T96" i="5"/>
  <c r="R96" i="5"/>
  <c r="P96" i="5"/>
  <c r="BI95" i="5"/>
  <c r="BH95" i="5"/>
  <c r="BG95" i="5"/>
  <c r="BF95" i="5"/>
  <c r="T95" i="5"/>
  <c r="R95" i="5"/>
  <c r="P95" i="5"/>
  <c r="BI94" i="5"/>
  <c r="BH94" i="5"/>
  <c r="BG94" i="5"/>
  <c r="BF94" i="5"/>
  <c r="T94" i="5"/>
  <c r="R94" i="5"/>
  <c r="P94" i="5"/>
  <c r="BI93" i="5"/>
  <c r="BH93" i="5"/>
  <c r="BG93" i="5"/>
  <c r="BF93" i="5"/>
  <c r="T93" i="5"/>
  <c r="R93" i="5"/>
  <c r="P93" i="5"/>
  <c r="BI92" i="5"/>
  <c r="BH92" i="5"/>
  <c r="BG92" i="5"/>
  <c r="BF92" i="5"/>
  <c r="T92" i="5"/>
  <c r="R92" i="5"/>
  <c r="P92" i="5"/>
  <c r="J88" i="5"/>
  <c r="J87" i="5"/>
  <c r="F87" i="5"/>
  <c r="F85" i="5"/>
  <c r="E83" i="5"/>
  <c r="J63" i="5"/>
  <c r="J62" i="5"/>
  <c r="F62" i="5"/>
  <c r="F60" i="5"/>
  <c r="E58" i="5"/>
  <c r="J22" i="5"/>
  <c r="E22" i="5"/>
  <c r="F63" i="5"/>
  <c r="J21" i="5"/>
  <c r="J16" i="5"/>
  <c r="J85" i="5" s="1"/>
  <c r="E7" i="5"/>
  <c r="E52" i="5" s="1"/>
  <c r="J41" i="4"/>
  <c r="J40" i="4"/>
  <c r="AY60" i="1"/>
  <c r="J39" i="4"/>
  <c r="AX60" i="1" s="1"/>
  <c r="BI100" i="4"/>
  <c r="BH100" i="4"/>
  <c r="BG100" i="4"/>
  <c r="BF100" i="4"/>
  <c r="T100" i="4"/>
  <c r="R100" i="4"/>
  <c r="P100" i="4"/>
  <c r="BI99" i="4"/>
  <c r="BH99" i="4"/>
  <c r="BG99" i="4"/>
  <c r="BF99" i="4"/>
  <c r="T99" i="4"/>
  <c r="R99" i="4"/>
  <c r="P99" i="4"/>
  <c r="BI98" i="4"/>
  <c r="BH98" i="4"/>
  <c r="BG98" i="4"/>
  <c r="BF98" i="4"/>
  <c r="T98" i="4"/>
  <c r="R98" i="4"/>
  <c r="P98" i="4"/>
  <c r="BI97" i="4"/>
  <c r="BH97" i="4"/>
  <c r="BG97" i="4"/>
  <c r="BF97" i="4"/>
  <c r="T97" i="4"/>
  <c r="R97" i="4"/>
  <c r="P97" i="4"/>
  <c r="BI96" i="4"/>
  <c r="BH96" i="4"/>
  <c r="BG96" i="4"/>
  <c r="BF96" i="4"/>
  <c r="T96" i="4"/>
  <c r="R96" i="4"/>
  <c r="P96" i="4"/>
  <c r="BI95" i="4"/>
  <c r="BH95" i="4"/>
  <c r="BG95" i="4"/>
  <c r="BF95" i="4"/>
  <c r="T95" i="4"/>
  <c r="R95" i="4"/>
  <c r="P95" i="4"/>
  <c r="BI94" i="4"/>
  <c r="BH94" i="4"/>
  <c r="BG94" i="4"/>
  <c r="BF94" i="4"/>
  <c r="T94" i="4"/>
  <c r="R94" i="4"/>
  <c r="P94" i="4"/>
  <c r="J89" i="4"/>
  <c r="J88" i="4"/>
  <c r="F88" i="4"/>
  <c r="F86" i="4"/>
  <c r="E84" i="4"/>
  <c r="J63" i="4"/>
  <c r="J62" i="4"/>
  <c r="F62" i="4"/>
  <c r="F60" i="4"/>
  <c r="E58" i="4"/>
  <c r="J22" i="4"/>
  <c r="E22" i="4"/>
  <c r="F89" i="4"/>
  <c r="J21" i="4"/>
  <c r="J16" i="4"/>
  <c r="J86" i="4" s="1"/>
  <c r="E7" i="4"/>
  <c r="E78" i="4" s="1"/>
  <c r="J41" i="3"/>
  <c r="J40" i="3"/>
  <c r="AY59" i="1"/>
  <c r="J39" i="3"/>
  <c r="AX59" i="1" s="1"/>
  <c r="BI133" i="3"/>
  <c r="BH133" i="3"/>
  <c r="BG133" i="3"/>
  <c r="BF133" i="3"/>
  <c r="T133" i="3"/>
  <c r="T132" i="3"/>
  <c r="T131" i="3" s="1"/>
  <c r="R133" i="3"/>
  <c r="R132" i="3"/>
  <c r="R131" i="3"/>
  <c r="P133" i="3"/>
  <c r="P132" i="3" s="1"/>
  <c r="P131" i="3" s="1"/>
  <c r="BI130" i="3"/>
  <c r="BH130" i="3"/>
  <c r="BG130" i="3"/>
  <c r="BF130" i="3"/>
  <c r="T130" i="3"/>
  <c r="R130" i="3"/>
  <c r="P130" i="3"/>
  <c r="BI128" i="3"/>
  <c r="BH128" i="3"/>
  <c r="BG128" i="3"/>
  <c r="BF128" i="3"/>
  <c r="T128" i="3"/>
  <c r="R128" i="3"/>
  <c r="P128" i="3"/>
  <c r="BI126" i="3"/>
  <c r="BH126" i="3"/>
  <c r="BG126" i="3"/>
  <c r="BF126" i="3"/>
  <c r="T126" i="3"/>
  <c r="R126" i="3"/>
  <c r="P126" i="3"/>
  <c r="BI124" i="3"/>
  <c r="BH124" i="3"/>
  <c r="BG124" i="3"/>
  <c r="BF124" i="3"/>
  <c r="T124" i="3"/>
  <c r="R124" i="3"/>
  <c r="P124" i="3"/>
  <c r="BI120" i="3"/>
  <c r="BH120" i="3"/>
  <c r="BG120" i="3"/>
  <c r="BF120" i="3"/>
  <c r="T120" i="3"/>
  <c r="R120" i="3"/>
  <c r="P120" i="3"/>
  <c r="BI117" i="3"/>
  <c r="BH117" i="3"/>
  <c r="BG117" i="3"/>
  <c r="BF117" i="3"/>
  <c r="T117" i="3"/>
  <c r="R117" i="3"/>
  <c r="P117" i="3"/>
  <c r="BI115" i="3"/>
  <c r="BH115" i="3"/>
  <c r="BG115" i="3"/>
  <c r="BF115" i="3"/>
  <c r="T115" i="3"/>
  <c r="R115" i="3"/>
  <c r="P115" i="3"/>
  <c r="BI112" i="3"/>
  <c r="BH112" i="3"/>
  <c r="BG112" i="3"/>
  <c r="BF112" i="3"/>
  <c r="T112" i="3"/>
  <c r="T111" i="3" s="1"/>
  <c r="R112" i="3"/>
  <c r="R111" i="3"/>
  <c r="P112" i="3"/>
  <c r="P111" i="3" s="1"/>
  <c r="BI109" i="3"/>
  <c r="BH109" i="3"/>
  <c r="BG109" i="3"/>
  <c r="BF109" i="3"/>
  <c r="T109" i="3"/>
  <c r="T108" i="3"/>
  <c r="R109" i="3"/>
  <c r="R108" i="3" s="1"/>
  <c r="P109" i="3"/>
  <c r="P108" i="3"/>
  <c r="BI104" i="3"/>
  <c r="BH104" i="3"/>
  <c r="BG104" i="3"/>
  <c r="BF104" i="3"/>
  <c r="T104" i="3"/>
  <c r="T103" i="3" s="1"/>
  <c r="R104" i="3"/>
  <c r="R103" i="3"/>
  <c r="P104" i="3"/>
  <c r="P103" i="3" s="1"/>
  <c r="J98" i="3"/>
  <c r="J97" i="3"/>
  <c r="F97" i="3"/>
  <c r="F95" i="3"/>
  <c r="E93" i="3"/>
  <c r="J63" i="3"/>
  <c r="J62" i="3"/>
  <c r="F62" i="3"/>
  <c r="F60" i="3"/>
  <c r="E58" i="3"/>
  <c r="J22" i="3"/>
  <c r="E22" i="3"/>
  <c r="F63" i="3"/>
  <c r="J21" i="3"/>
  <c r="J16" i="3"/>
  <c r="J95" i="3" s="1"/>
  <c r="E7" i="3"/>
  <c r="E52" i="3" s="1"/>
  <c r="J41" i="2"/>
  <c r="J40" i="2"/>
  <c r="AY58" i="1"/>
  <c r="J39" i="2"/>
  <c r="AX58" i="1" s="1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BI123" i="2"/>
  <c r="BH123" i="2"/>
  <c r="BG123" i="2"/>
  <c r="BF123" i="2"/>
  <c r="T123" i="2"/>
  <c r="R123" i="2"/>
  <c r="P123" i="2"/>
  <c r="BI122" i="2"/>
  <c r="BH122" i="2"/>
  <c r="BG122" i="2"/>
  <c r="BF122" i="2"/>
  <c r="T122" i="2"/>
  <c r="R122" i="2"/>
  <c r="P122" i="2"/>
  <c r="BI121" i="2"/>
  <c r="BH121" i="2"/>
  <c r="BG121" i="2"/>
  <c r="BF121" i="2"/>
  <c r="T121" i="2"/>
  <c r="R121" i="2"/>
  <c r="P121" i="2"/>
  <c r="BI120" i="2"/>
  <c r="BH120" i="2"/>
  <c r="BG120" i="2"/>
  <c r="BF120" i="2"/>
  <c r="T120" i="2"/>
  <c r="R120" i="2"/>
  <c r="P120" i="2"/>
  <c r="BI119" i="2"/>
  <c r="BH119" i="2"/>
  <c r="BG119" i="2"/>
  <c r="BF119" i="2"/>
  <c r="T119" i="2"/>
  <c r="R119" i="2"/>
  <c r="P119" i="2"/>
  <c r="BI118" i="2"/>
  <c r="BH118" i="2"/>
  <c r="BG118" i="2"/>
  <c r="BF118" i="2"/>
  <c r="T118" i="2"/>
  <c r="R118" i="2"/>
  <c r="P118" i="2"/>
  <c r="BI117" i="2"/>
  <c r="BH117" i="2"/>
  <c r="BG117" i="2"/>
  <c r="BF117" i="2"/>
  <c r="T117" i="2"/>
  <c r="R117" i="2"/>
  <c r="P117" i="2"/>
  <c r="BI116" i="2"/>
  <c r="BH116" i="2"/>
  <c r="BG116" i="2"/>
  <c r="BF116" i="2"/>
  <c r="T116" i="2"/>
  <c r="R116" i="2"/>
  <c r="P116" i="2"/>
  <c r="BI115" i="2"/>
  <c r="BH115" i="2"/>
  <c r="BG115" i="2"/>
  <c r="BF115" i="2"/>
  <c r="T115" i="2"/>
  <c r="R115" i="2"/>
  <c r="P115" i="2"/>
  <c r="BI114" i="2"/>
  <c r="BH114" i="2"/>
  <c r="BG114" i="2"/>
  <c r="BF114" i="2"/>
  <c r="T114" i="2"/>
  <c r="R114" i="2"/>
  <c r="P114" i="2"/>
  <c r="BI113" i="2"/>
  <c r="BH113" i="2"/>
  <c r="BG113" i="2"/>
  <c r="BF113" i="2"/>
  <c r="T113" i="2"/>
  <c r="R113" i="2"/>
  <c r="P113" i="2"/>
  <c r="BI112" i="2"/>
  <c r="BH112" i="2"/>
  <c r="BG112" i="2"/>
  <c r="BF112" i="2"/>
  <c r="T112" i="2"/>
  <c r="R112" i="2"/>
  <c r="P112" i="2"/>
  <c r="BI111" i="2"/>
  <c r="BH111" i="2"/>
  <c r="BG111" i="2"/>
  <c r="BF111" i="2"/>
  <c r="T111" i="2"/>
  <c r="R111" i="2"/>
  <c r="P111" i="2"/>
  <c r="BI110" i="2"/>
  <c r="BH110" i="2"/>
  <c r="BG110" i="2"/>
  <c r="BF110" i="2"/>
  <c r="T110" i="2"/>
  <c r="R110" i="2"/>
  <c r="P110" i="2"/>
  <c r="BI109" i="2"/>
  <c r="BH109" i="2"/>
  <c r="BG109" i="2"/>
  <c r="BF109" i="2"/>
  <c r="T109" i="2"/>
  <c r="R109" i="2"/>
  <c r="P109" i="2"/>
  <c r="BI108" i="2"/>
  <c r="BH108" i="2"/>
  <c r="BG108" i="2"/>
  <c r="BF108" i="2"/>
  <c r="T108" i="2"/>
  <c r="R108" i="2"/>
  <c r="P108" i="2"/>
  <c r="BI107" i="2"/>
  <c r="BH107" i="2"/>
  <c r="BG107" i="2"/>
  <c r="BF107" i="2"/>
  <c r="T107" i="2"/>
  <c r="R107" i="2"/>
  <c r="P107" i="2"/>
  <c r="BI106" i="2"/>
  <c r="BH106" i="2"/>
  <c r="BG106" i="2"/>
  <c r="BF106" i="2"/>
  <c r="T106" i="2"/>
  <c r="R106" i="2"/>
  <c r="P106" i="2"/>
  <c r="BI105" i="2"/>
  <c r="BH105" i="2"/>
  <c r="BG105" i="2"/>
  <c r="BF105" i="2"/>
  <c r="T105" i="2"/>
  <c r="R105" i="2"/>
  <c r="P105" i="2"/>
  <c r="BI104" i="2"/>
  <c r="BH104" i="2"/>
  <c r="BG104" i="2"/>
  <c r="BF104" i="2"/>
  <c r="T104" i="2"/>
  <c r="R104" i="2"/>
  <c r="P104" i="2"/>
  <c r="BI103" i="2"/>
  <c r="BH103" i="2"/>
  <c r="BG103" i="2"/>
  <c r="BF103" i="2"/>
  <c r="T103" i="2"/>
  <c r="R103" i="2"/>
  <c r="P103" i="2"/>
  <c r="BI102" i="2"/>
  <c r="BH102" i="2"/>
  <c r="BG102" i="2"/>
  <c r="BF102" i="2"/>
  <c r="T102" i="2"/>
  <c r="R102" i="2"/>
  <c r="P102" i="2"/>
  <c r="BI101" i="2"/>
  <c r="BH101" i="2"/>
  <c r="BG101" i="2"/>
  <c r="BF101" i="2"/>
  <c r="T101" i="2"/>
  <c r="R101" i="2"/>
  <c r="P101" i="2"/>
  <c r="BI99" i="2"/>
  <c r="BH99" i="2"/>
  <c r="BG99" i="2"/>
  <c r="BF99" i="2"/>
  <c r="T99" i="2"/>
  <c r="R99" i="2"/>
  <c r="P99" i="2"/>
  <c r="BI98" i="2"/>
  <c r="BH98" i="2"/>
  <c r="BG98" i="2"/>
  <c r="BF98" i="2"/>
  <c r="T98" i="2"/>
  <c r="R98" i="2"/>
  <c r="P98" i="2"/>
  <c r="BI96" i="2"/>
  <c r="BH96" i="2"/>
  <c r="BG96" i="2"/>
  <c r="BF96" i="2"/>
  <c r="T96" i="2"/>
  <c r="R96" i="2"/>
  <c r="P96" i="2"/>
  <c r="BI94" i="2"/>
  <c r="BH94" i="2"/>
  <c r="BG94" i="2"/>
  <c r="BF94" i="2"/>
  <c r="T94" i="2"/>
  <c r="R94" i="2"/>
  <c r="P94" i="2"/>
  <c r="J89" i="2"/>
  <c r="J88" i="2"/>
  <c r="F88" i="2"/>
  <c r="F86" i="2"/>
  <c r="E84" i="2"/>
  <c r="J63" i="2"/>
  <c r="J62" i="2"/>
  <c r="F62" i="2"/>
  <c r="F60" i="2"/>
  <c r="E58" i="2"/>
  <c r="J22" i="2"/>
  <c r="E22" i="2"/>
  <c r="F63" i="2"/>
  <c r="J21" i="2"/>
  <c r="J16" i="2"/>
  <c r="J86" i="2" s="1"/>
  <c r="E7" i="2"/>
  <c r="E52" i="2"/>
  <c r="L50" i="1"/>
  <c r="AM50" i="1"/>
  <c r="AM49" i="1"/>
  <c r="L49" i="1"/>
  <c r="AM47" i="1"/>
  <c r="L47" i="1"/>
  <c r="L45" i="1"/>
  <c r="L44" i="1"/>
  <c r="BK207" i="2"/>
  <c r="BK139" i="2"/>
  <c r="J226" i="2"/>
  <c r="BK198" i="2"/>
  <c r="J172" i="2"/>
  <c r="BK116" i="2"/>
  <c r="J186" i="2"/>
  <c r="J121" i="2"/>
  <c r="BK165" i="2"/>
  <c r="J102" i="2"/>
  <c r="BK184" i="2"/>
  <c r="BK117" i="2"/>
  <c r="BK115" i="3"/>
  <c r="BK100" i="4"/>
  <c r="BK105" i="5"/>
  <c r="J103" i="6"/>
  <c r="BK105" i="6"/>
  <c r="J123" i="7"/>
  <c r="J165" i="7"/>
  <c r="BK177" i="7"/>
  <c r="J173" i="7"/>
  <c r="BK165" i="8"/>
  <c r="J244" i="8"/>
  <c r="BK224" i="8"/>
  <c r="BK196" i="8"/>
  <c r="J207" i="9"/>
  <c r="J141" i="9"/>
  <c r="BK227" i="9"/>
  <c r="BK170" i="9"/>
  <c r="J228" i="9"/>
  <c r="BK184" i="9"/>
  <c r="J115" i="9"/>
  <c r="J170" i="9"/>
  <c r="J116" i="9"/>
  <c r="J188" i="9"/>
  <c r="J106" i="10"/>
  <c r="J101" i="10"/>
  <c r="J96" i="12"/>
  <c r="J103" i="12"/>
  <c r="BK110" i="13"/>
  <c r="J167" i="14"/>
  <c r="J181" i="14"/>
  <c r="J108" i="14"/>
  <c r="BK123" i="14"/>
  <c r="J192" i="15"/>
  <c r="J261" i="15"/>
  <c r="J223" i="15"/>
  <c r="J177" i="15"/>
  <c r="J103" i="16"/>
  <c r="J96" i="16"/>
  <c r="J100" i="17"/>
  <c r="J95" i="18"/>
  <c r="J96" i="19"/>
  <c r="BK99" i="20"/>
  <c r="BK217" i="2"/>
  <c r="BK173" i="2"/>
  <c r="BK163" i="2"/>
  <c r="BK102" i="2"/>
  <c r="BK179" i="2"/>
  <c r="J112" i="2"/>
  <c r="J200" i="2"/>
  <c r="J181" i="2"/>
  <c r="BK203" i="2"/>
  <c r="BK131" i="2"/>
  <c r="BK168" i="2"/>
  <c r="BK98" i="2"/>
  <c r="J97" i="4"/>
  <c r="BK97" i="4"/>
  <c r="BK101" i="5"/>
  <c r="BK103" i="5"/>
  <c r="J95" i="6"/>
  <c r="BK112" i="6"/>
  <c r="BK167" i="7"/>
  <c r="BK140" i="7"/>
  <c r="BK125" i="7"/>
  <c r="BK212" i="8"/>
  <c r="BK241" i="8"/>
  <c r="J224" i="8"/>
  <c r="BK208" i="9"/>
  <c r="BK180" i="9"/>
  <c r="BK131" i="9"/>
  <c r="J225" i="9"/>
  <c r="BK175" i="9"/>
  <c r="BK108" i="9"/>
  <c r="BK186" i="9"/>
  <c r="BK118" i="9"/>
  <c r="BK173" i="9"/>
  <c r="J111" i="9"/>
  <c r="BK215" i="9"/>
  <c r="BK161" i="9"/>
  <c r="J103" i="9"/>
  <c r="J102" i="11"/>
  <c r="BK104" i="11"/>
  <c r="J101" i="12"/>
  <c r="J101" i="13"/>
  <c r="BK147" i="14"/>
  <c r="J161" i="14"/>
  <c r="J147" i="14"/>
  <c r="BK142" i="14"/>
  <c r="BK110" i="14"/>
  <c r="BK238" i="15"/>
  <c r="J162" i="15"/>
  <c r="BK172" i="15"/>
  <c r="J265" i="15"/>
  <c r="J100" i="16"/>
  <c r="J105" i="17"/>
  <c r="J99" i="18"/>
  <c r="BK98" i="18"/>
  <c r="J89" i="20"/>
  <c r="J222" i="2"/>
  <c r="J170" i="2"/>
  <c r="AS67" i="1"/>
  <c r="J195" i="2"/>
  <c r="J167" i="2"/>
  <c r="J157" i="2"/>
  <c r="BK178" i="2"/>
  <c r="J120" i="3"/>
  <c r="BK117" i="3"/>
  <c r="J103" i="5"/>
  <c r="J107" i="5"/>
  <c r="BK104" i="6"/>
  <c r="J106" i="6"/>
  <c r="J98" i="6"/>
  <c r="J174" i="7"/>
  <c r="BK112" i="7"/>
  <c r="J121" i="7"/>
  <c r="J219" i="8"/>
  <c r="BK232" i="8"/>
  <c r="J182" i="8"/>
  <c r="BK172" i="9"/>
  <c r="J231" i="9"/>
  <c r="BK190" i="9"/>
  <c r="BK124" i="9"/>
  <c r="J189" i="9"/>
  <c r="J109" i="9"/>
  <c r="BK174" i="9"/>
  <c r="BK105" i="9"/>
  <c r="J174" i="9"/>
  <c r="J109" i="10"/>
  <c r="BK96" i="11"/>
  <c r="J98" i="11"/>
  <c r="BK110" i="12"/>
  <c r="J104" i="12"/>
  <c r="BK93" i="12"/>
  <c r="J108" i="12"/>
  <c r="J94" i="12"/>
  <c r="BK101" i="13"/>
  <c r="BK97" i="13"/>
  <c r="J177" i="14"/>
  <c r="J131" i="14"/>
  <c r="BK177" i="14"/>
  <c r="J112" i="14"/>
  <c r="BK121" i="14"/>
  <c r="BK234" i="15"/>
  <c r="J108" i="15"/>
  <c r="J205" i="15"/>
  <c r="BK104" i="16"/>
  <c r="BK96" i="17"/>
  <c r="BK96" i="18"/>
  <c r="BK105" i="19"/>
  <c r="BK94" i="20"/>
  <c r="BK188" i="2"/>
  <c r="BK108" i="2"/>
  <c r="J207" i="2"/>
  <c r="BK174" i="2"/>
  <c r="J115" i="2"/>
  <c r="BK211" i="2"/>
  <c r="J179" i="2"/>
  <c r="J217" i="2"/>
  <c r="J191" i="2"/>
  <c r="BK153" i="2"/>
  <c r="J221" i="2"/>
  <c r="BK135" i="2"/>
  <c r="AS77" i="1"/>
  <c r="BK95" i="5"/>
  <c r="J100" i="5"/>
  <c r="J112" i="6"/>
  <c r="BK95" i="6"/>
  <c r="J115" i="7"/>
  <c r="BK173" i="7"/>
  <c r="J131" i="7"/>
  <c r="J102" i="7"/>
  <c r="J196" i="8"/>
  <c r="J237" i="8"/>
  <c r="BK132" i="8"/>
  <c r="J203" i="9"/>
  <c r="BK157" i="9"/>
  <c r="BK104" i="9"/>
  <c r="J194" i="9"/>
  <c r="BK111" i="9"/>
  <c r="BK188" i="9"/>
  <c r="BK200" i="9"/>
  <c r="J122" i="9"/>
  <c r="J94" i="9"/>
  <c r="J211" i="9"/>
  <c r="BK151" i="9"/>
  <c r="J128" i="10"/>
  <c r="J99" i="11"/>
  <c r="BK98" i="13"/>
  <c r="J206" i="2"/>
  <c r="BK124" i="2"/>
  <c r="BK213" i="2"/>
  <c r="J171" i="2"/>
  <c r="J120" i="2"/>
  <c r="BK201" i="2"/>
  <c r="BK212" i="2"/>
  <c r="J135" i="2"/>
  <c r="J177" i="2"/>
  <c r="BK105" i="2"/>
  <c r="BK177" i="2"/>
  <c r="J104" i="2"/>
  <c r="J112" i="3"/>
  <c r="J98" i="4"/>
  <c r="J106" i="5"/>
  <c r="BK98" i="6"/>
  <c r="J97" i="6"/>
  <c r="BK163" i="7"/>
  <c r="J117" i="7"/>
  <c r="J183" i="7"/>
  <c r="BK181" i="7"/>
  <c r="BK228" i="8"/>
  <c r="J165" i="8"/>
  <c r="J216" i="8"/>
  <c r="BK108" i="8"/>
  <c r="J218" i="9"/>
  <c r="J195" i="9"/>
  <c r="J145" i="9"/>
  <c r="BK228" i="9"/>
  <c r="BK176" i="9"/>
  <c r="J229" i="9"/>
  <c r="J119" i="9"/>
  <c r="BK182" i="9"/>
  <c r="J101" i="9"/>
  <c r="J208" i="9"/>
  <c r="J149" i="9"/>
  <c r="J116" i="10"/>
  <c r="J97" i="11"/>
  <c r="J93" i="12"/>
  <c r="J108" i="13"/>
  <c r="BK108" i="13"/>
  <c r="BK167" i="14"/>
  <c r="J142" i="14"/>
  <c r="J127" i="14"/>
  <c r="BK149" i="14"/>
  <c r="J110" i="14"/>
  <c r="BK205" i="15"/>
  <c r="J134" i="15"/>
  <c r="BK254" i="15"/>
  <c r="BK108" i="15"/>
  <c r="BK94" i="16"/>
  <c r="BK101" i="16"/>
  <c r="J104" i="18"/>
  <c r="BK94" i="18"/>
  <c r="BK98" i="19"/>
  <c r="J97" i="20"/>
  <c r="BK89" i="20"/>
  <c r="J178" i="2"/>
  <c r="BK103" i="2"/>
  <c r="J188" i="2"/>
  <c r="J137" i="2"/>
  <c r="J218" i="2"/>
  <c r="BK166" i="2"/>
  <c r="BK182" i="2"/>
  <c r="J124" i="2"/>
  <c r="BK197" i="2"/>
  <c r="BK122" i="2"/>
  <c r="BK133" i="3"/>
  <c r="J130" i="3"/>
  <c r="J94" i="4"/>
  <c r="BK98" i="5"/>
  <c r="J94" i="5"/>
  <c r="J99" i="6"/>
  <c r="J100" i="6"/>
  <c r="BK131" i="7"/>
  <c r="BK106" i="7"/>
  <c r="BK123" i="7"/>
  <c r="J232" i="8"/>
  <c r="J137" i="8"/>
  <c r="J113" i="8"/>
  <c r="J118" i="8"/>
  <c r="J219" i="9"/>
  <c r="BK159" i="9"/>
  <c r="BK101" i="9"/>
  <c r="J197" i="9"/>
  <c r="J131" i="9"/>
  <c r="J191" i="9"/>
  <c r="BK94" i="9"/>
  <c r="J137" i="9"/>
  <c r="J223" i="9"/>
  <c r="J212" i="9"/>
  <c r="J172" i="9"/>
  <c r="BK119" i="10"/>
  <c r="BK121" i="10"/>
  <c r="J100" i="11"/>
  <c r="J100" i="13"/>
  <c r="J99" i="13"/>
  <c r="J157" i="14"/>
  <c r="BK159" i="14"/>
  <c r="BK153" i="14"/>
  <c r="J144" i="14"/>
  <c r="BK261" i="15"/>
  <c r="J249" i="15"/>
  <c r="J200" i="15"/>
  <c r="J186" i="15"/>
  <c r="J228" i="15"/>
  <c r="BK96" i="16"/>
  <c r="J98" i="16"/>
  <c r="BK97" i="18"/>
  <c r="BK102" i="18"/>
  <c r="J105" i="19"/>
  <c r="J92" i="20"/>
  <c r="J216" i="2"/>
  <c r="BK137" i="2"/>
  <c r="BK224" i="2"/>
  <c r="J202" i="2"/>
  <c r="J163" i="2"/>
  <c r="J117" i="2"/>
  <c r="J204" i="2"/>
  <c r="J151" i="2"/>
  <c r="BK185" i="2"/>
  <c r="BK101" i="2"/>
  <c r="J189" i="2"/>
  <c r="BK114" i="2"/>
  <c r="BK109" i="3"/>
  <c r="J109" i="5"/>
  <c r="BK93" i="5"/>
  <c r="BK96" i="5"/>
  <c r="J107" i="6"/>
  <c r="BK102" i="6"/>
  <c r="BK108" i="7"/>
  <c r="BK127" i="7"/>
  <c r="BK176" i="7"/>
  <c r="J207" i="8"/>
  <c r="BK177" i="8"/>
  <c r="BK219" i="8"/>
  <c r="BK137" i="8"/>
  <c r="BK216" i="9"/>
  <c r="J171" i="9"/>
  <c r="J106" i="9"/>
  <c r="BK192" i="9"/>
  <c r="J127" i="9"/>
  <c r="BK199" i="9"/>
  <c r="J105" i="9"/>
  <c r="J157" i="9"/>
  <c r="BK102" i="9"/>
  <c r="J201" i="9"/>
  <c r="BK133" i="9"/>
  <c r="BK114" i="10"/>
  <c r="BK102" i="11"/>
  <c r="BK100" i="12"/>
  <c r="J111" i="13"/>
  <c r="BK100" i="13"/>
  <c r="J109" i="13"/>
  <c r="J132" i="14"/>
  <c r="BK138" i="14"/>
  <c r="J123" i="14"/>
  <c r="J117" i="14"/>
  <c r="J229" i="15"/>
  <c r="BK113" i="15"/>
  <c r="J113" i="15"/>
  <c r="BK228" i="15"/>
  <c r="BK251" i="15"/>
  <c r="J216" i="15"/>
  <c r="BK102" i="16"/>
  <c r="BK101" i="18"/>
  <c r="J106" i="18"/>
  <c r="BK101" i="19"/>
  <c r="J93" i="20"/>
  <c r="J214" i="2"/>
  <c r="BK143" i="2"/>
  <c r="BK192" i="2"/>
  <c r="J145" i="2"/>
  <c r="AS80" i="1"/>
  <c r="J98" i="2"/>
  <c r="BK120" i="2"/>
  <c r="BK99" i="2"/>
  <c r="BK121" i="2"/>
  <c r="J128" i="3"/>
  <c r="BK128" i="3"/>
  <c r="BK98" i="4"/>
  <c r="BK99" i="5"/>
  <c r="BK97" i="5"/>
  <c r="BK97" i="6"/>
  <c r="BK165" i="7"/>
  <c r="BK115" i="7"/>
  <c r="J167" i="7"/>
  <c r="J132" i="7"/>
  <c r="J103" i="8"/>
  <c r="BK103" i="8"/>
  <c r="BK192" i="8"/>
  <c r="BK191" i="9"/>
  <c r="BK107" i="9"/>
  <c r="J209" i="9"/>
  <c r="J161" i="9"/>
  <c r="J224" i="9"/>
  <c r="BK125" i="9"/>
  <c r="BK115" i="9"/>
  <c r="BK183" i="9"/>
  <c r="J123" i="9"/>
  <c r="BK109" i="10"/>
  <c r="J96" i="11"/>
  <c r="J95" i="11"/>
  <c r="BK107" i="12"/>
  <c r="J100" i="12"/>
  <c r="J92" i="12"/>
  <c r="J106" i="12"/>
  <c r="BK98" i="12"/>
  <c r="J97" i="13"/>
  <c r="J107" i="13"/>
  <c r="J138" i="14"/>
  <c r="J153" i="14"/>
  <c r="BK136" i="14"/>
  <c r="J134" i="14"/>
  <c r="BK220" i="15"/>
  <c r="J165" i="15"/>
  <c r="BK200" i="15"/>
  <c r="BK268" i="15"/>
  <c r="J129" i="15"/>
  <c r="J105" i="16"/>
  <c r="BK95" i="16"/>
  <c r="J100" i="18"/>
  <c r="BK99" i="18"/>
  <c r="J96" i="20"/>
  <c r="J209" i="2"/>
  <c r="BK129" i="2"/>
  <c r="J215" i="2"/>
  <c r="BK133" i="2"/>
  <c r="J203" i="2"/>
  <c r="J185" i="2"/>
  <c r="J129" i="2"/>
  <c r="J192" i="2"/>
  <c r="J169" i="2"/>
  <c r="J211" i="2"/>
  <c r="BK123" i="2"/>
  <c r="J99" i="4"/>
  <c r="BK104" i="5"/>
  <c r="J97" i="5"/>
  <c r="BK114" i="6"/>
  <c r="BK94" i="6"/>
  <c r="BK129" i="7"/>
  <c r="J110" i="7"/>
  <c r="J153" i="7"/>
  <c r="J140" i="7"/>
  <c r="J234" i="8"/>
  <c r="BK127" i="8"/>
  <c r="J215" i="9"/>
  <c r="J169" i="9"/>
  <c r="J230" i="9"/>
  <c r="BK205" i="9"/>
  <c r="J139" i="9"/>
  <c r="BK201" i="9"/>
  <c r="BK121" i="9"/>
  <c r="BK189" i="9"/>
  <c r="J166" i="9"/>
  <c r="BK229" i="9"/>
  <c r="J200" i="9"/>
  <c r="BK129" i="9"/>
  <c r="J124" i="10"/>
  <c r="BK101" i="12"/>
  <c r="BK99" i="12"/>
  <c r="J104" i="13"/>
  <c r="J180" i="2"/>
  <c r="J96" i="2"/>
  <c r="J196" i="2"/>
  <c r="J131" i="2"/>
  <c r="BK210" i="2"/>
  <c r="BK216" i="2"/>
  <c r="BK169" i="2"/>
  <c r="BK208" i="2"/>
  <c r="BK161" i="2"/>
  <c r="BK215" i="2"/>
  <c r="J147" i="2"/>
  <c r="BK94" i="2"/>
  <c r="J117" i="3"/>
  <c r="J96" i="4"/>
  <c r="BK102" i="5"/>
  <c r="BK107" i="6"/>
  <c r="J109" i="6"/>
  <c r="J134" i="7"/>
  <c r="J176" i="7"/>
  <c r="BK142" i="7"/>
  <c r="BK134" i="7"/>
  <c r="J168" i="8"/>
  <c r="J127" i="8"/>
  <c r="J161" i="8"/>
  <c r="J226" i="9"/>
  <c r="BK206" i="9"/>
  <c r="BK165" i="9"/>
  <c r="J213" i="9"/>
  <c r="J163" i="9"/>
  <c r="J99" i="9"/>
  <c r="BK153" i="9"/>
  <c r="J202" i="9"/>
  <c r="J117" i="9"/>
  <c r="BK226" i="9"/>
  <c r="J192" i="9"/>
  <c r="J121" i="9"/>
  <c r="J126" i="10"/>
  <c r="J103" i="11"/>
  <c r="J97" i="12"/>
  <c r="J106" i="13"/>
  <c r="BK104" i="13"/>
  <c r="BK181" i="14"/>
  <c r="BK144" i="14"/>
  <c r="J129" i="14"/>
  <c r="BK102" i="14"/>
  <c r="BK131" i="14"/>
  <c r="BK245" i="15"/>
  <c r="BK229" i="15"/>
  <c r="BK211" i="15"/>
  <c r="BK270" i="15"/>
  <c r="BK186" i="15"/>
  <c r="J95" i="16"/>
  <c r="J93" i="16"/>
  <c r="J96" i="18"/>
  <c r="J94" i="18"/>
  <c r="BK96" i="20"/>
  <c r="J197" i="2"/>
  <c r="BK118" i="2"/>
  <c r="BK219" i="2"/>
  <c r="J193" i="2"/>
  <c r="J159" i="2"/>
  <c r="AS62" i="1"/>
  <c r="BK149" i="2"/>
  <c r="J224" i="2"/>
  <c r="J208" i="2"/>
  <c r="J161" i="2"/>
  <c r="BK106" i="2"/>
  <c r="BK94" i="4"/>
  <c r="BK106" i="5"/>
  <c r="BK92" i="5"/>
  <c r="BK110" i="6"/>
  <c r="J114" i="6"/>
  <c r="J181" i="7"/>
  <c r="J177" i="7"/>
  <c r="J142" i="7"/>
  <c r="BK110" i="7"/>
  <c r="J129" i="7"/>
  <c r="BK237" i="8"/>
  <c r="J177" i="8"/>
  <c r="BK118" i="8"/>
  <c r="BK173" i="8"/>
  <c r="J186" i="9"/>
  <c r="J120" i="9"/>
  <c r="J184" i="9"/>
  <c r="BK114" i="9"/>
  <c r="J143" i="9"/>
  <c r="BK185" i="9"/>
  <c r="BK145" i="9"/>
  <c r="J96" i="9"/>
  <c r="BK218" i="9"/>
  <c r="J147" i="9"/>
  <c r="J119" i="10"/>
  <c r="J94" i="11"/>
  <c r="BK101" i="11"/>
  <c r="BK96" i="12"/>
  <c r="J110" i="13"/>
  <c r="J102" i="13"/>
  <c r="BK117" i="14"/>
  <c r="J121" i="14"/>
  <c r="BK165" i="14"/>
  <c r="BK129" i="14"/>
  <c r="J139" i="15"/>
  <c r="J144" i="15"/>
  <c r="J234" i="15"/>
  <c r="J257" i="15"/>
  <c r="BK192" i="15"/>
  <c r="J101" i="16"/>
  <c r="J101" i="17"/>
  <c r="J98" i="18"/>
  <c r="J101" i="19"/>
  <c r="BK87" i="20"/>
  <c r="J87" i="20"/>
  <c r="J198" i="2"/>
  <c r="BK107" i="2"/>
  <c r="J212" i="2"/>
  <c r="J141" i="2"/>
  <c r="J103" i="2"/>
  <c r="J201" i="2"/>
  <c r="J173" i="2"/>
  <c r="J113" i="2"/>
  <c r="J116" i="2"/>
  <c r="BK205" i="2"/>
  <c r="BK127" i="2"/>
  <c r="BK124" i="3"/>
  <c r="BK99" i="4"/>
  <c r="BK107" i="5"/>
  <c r="BK106" i="6"/>
  <c r="J111" i="6"/>
  <c r="J151" i="7"/>
  <c r="J157" i="7"/>
  <c r="J144" i="7"/>
  <c r="J158" i="8"/>
  <c r="J142" i="8"/>
  <c r="J188" i="8"/>
  <c r="J222" i="9"/>
  <c r="J193" i="9"/>
  <c r="J168" i="9"/>
  <c r="J98" i="9"/>
  <c r="BK202" i="9"/>
  <c r="J167" i="9"/>
  <c r="BK230" i="9"/>
  <c r="J155" i="9"/>
  <c r="J180" i="9"/>
  <c r="BK224" i="9"/>
  <c r="BK209" i="9"/>
  <c r="BK167" i="9"/>
  <c r="J118" i="9"/>
  <c r="BK112" i="10"/>
  <c r="BK108" i="12"/>
  <c r="BK107" i="13"/>
  <c r="J94" i="13"/>
  <c r="BK161" i="14"/>
  <c r="BK174" i="14"/>
  <c r="BK127" i="14"/>
  <c r="BK125" i="14"/>
  <c r="J254" i="15"/>
  <c r="J181" i="15"/>
  <c r="J211" i="15"/>
  <c r="J196" i="15"/>
  <c r="J220" i="15"/>
  <c r="BK169" i="15"/>
  <c r="J98" i="17"/>
  <c r="BK95" i="18"/>
  <c r="BK103" i="18"/>
  <c r="J100" i="19"/>
  <c r="BK86" i="20"/>
  <c r="J194" i="2"/>
  <c r="BK110" i="2"/>
  <c r="BK167" i="2"/>
  <c r="J105" i="2"/>
  <c r="J213" i="2"/>
  <c r="J174" i="2"/>
  <c r="J205" i="2"/>
  <c r="J110" i="2"/>
  <c r="BK206" i="2"/>
  <c r="J133" i="2"/>
  <c r="J99" i="2"/>
  <c r="BK130" i="3"/>
  <c r="J108" i="5"/>
  <c r="J104" i="5"/>
  <c r="J110" i="6"/>
  <c r="BK99" i="6"/>
  <c r="BK102" i="7"/>
  <c r="BK159" i="7"/>
  <c r="J127" i="7"/>
  <c r="BK244" i="8"/>
  <c r="BK188" i="8"/>
  <c r="BK216" i="8"/>
  <c r="J241" i="8"/>
  <c r="BK198" i="9"/>
  <c r="BK123" i="9"/>
  <c r="BK220" i="9"/>
  <c r="J173" i="9"/>
  <c r="BK231" i="9"/>
  <c r="J196" i="9"/>
  <c r="J124" i="9"/>
  <c r="BK219" i="9"/>
  <c r="J112" i="9"/>
  <c r="J121" i="10"/>
  <c r="BK100" i="11"/>
  <c r="BK97" i="11"/>
  <c r="BK105" i="12"/>
  <c r="J99" i="12"/>
  <c r="BK109" i="12"/>
  <c r="J107" i="12"/>
  <c r="BK105" i="13"/>
  <c r="BK109" i="13"/>
  <c r="BK111" i="13"/>
  <c r="J173" i="14"/>
  <c r="J165" i="14"/>
  <c r="J125" i="14"/>
  <c r="BK151" i="14"/>
  <c r="J251" i="15"/>
  <c r="J172" i="15"/>
  <c r="J270" i="15"/>
  <c r="BK120" i="15"/>
  <c r="J238" i="15"/>
  <c r="J104" i="16"/>
  <c r="J102" i="16"/>
  <c r="J96" i="17"/>
  <c r="BK105" i="18"/>
  <c r="J103" i="19"/>
  <c r="J101" i="20"/>
  <c r="J153" i="2"/>
  <c r="BK225" i="2"/>
  <c r="BK191" i="2"/>
  <c r="J155" i="2"/>
  <c r="J101" i="2"/>
  <c r="J199" i="2"/>
  <c r="BK196" i="2"/>
  <c r="J184" i="2"/>
  <c r="BK170" i="2"/>
  <c r="J124" i="3"/>
  <c r="J100" i="4"/>
  <c r="J110" i="5"/>
  <c r="BK110" i="5"/>
  <c r="J113" i="6"/>
  <c r="BK101" i="6"/>
  <c r="BK174" i="7"/>
  <c r="J161" i="7"/>
  <c r="BK157" i="7"/>
  <c r="BK183" i="7"/>
  <c r="J187" i="8"/>
  <c r="BK234" i="8"/>
  <c r="J192" i="8"/>
  <c r="BK210" i="9"/>
  <c r="J183" i="9"/>
  <c r="J135" i="9"/>
  <c r="BK221" i="9"/>
  <c r="BK168" i="9"/>
  <c r="BK225" i="9"/>
  <c r="BK139" i="9"/>
  <c r="J178" i="9"/>
  <c r="J110" i="9"/>
  <c r="BK169" i="9"/>
  <c r="BK128" i="10"/>
  <c r="BK95" i="11"/>
  <c r="BK104" i="12"/>
  <c r="BK106" i="13"/>
  <c r="BK99" i="13"/>
  <c r="J111" i="2"/>
  <c r="J223" i="2"/>
  <c r="BK187" i="2"/>
  <c r="J149" i="2"/>
  <c r="J114" i="2"/>
  <c r="J225" i="2"/>
  <c r="BK180" i="2"/>
  <c r="BK109" i="2"/>
  <c r="BK141" i="2"/>
  <c r="BK202" i="2"/>
  <c r="J118" i="2"/>
  <c r="J104" i="3"/>
  <c r="BK104" i="3"/>
  <c r="J105" i="5"/>
  <c r="J98" i="5"/>
  <c r="J108" i="6"/>
  <c r="J102" i="6"/>
  <c r="BK153" i="7"/>
  <c r="J163" i="7"/>
  <c r="BK151" i="7"/>
  <c r="BK246" i="8"/>
  <c r="BK226" i="8"/>
  <c r="J212" i="8"/>
  <c r="BK212" i="9"/>
  <c r="J175" i="9"/>
  <c r="BK112" i="9"/>
  <c r="BK203" i="9"/>
  <c r="BK135" i="9"/>
  <c r="J221" i="9"/>
  <c r="BK103" i="9"/>
  <c r="BK197" i="9"/>
  <c r="BK143" i="9"/>
  <c r="BK222" i="9"/>
  <c r="J165" i="9"/>
  <c r="BK126" i="10"/>
  <c r="J104" i="11"/>
  <c r="BK106" i="12"/>
  <c r="BK103" i="13"/>
  <c r="BK96" i="13"/>
  <c r="BK94" i="13"/>
  <c r="J151" i="14"/>
  <c r="J163" i="14"/>
  <c r="J102" i="14"/>
  <c r="BK140" i="14"/>
  <c r="J176" i="14"/>
  <c r="J268" i="15"/>
  <c r="J169" i="15"/>
  <c r="BK134" i="15"/>
  <c r="J245" i="15"/>
  <c r="BK98" i="16"/>
  <c r="BK99" i="16"/>
  <c r="BK100" i="17"/>
  <c r="BK100" i="18"/>
  <c r="J86" i="20"/>
  <c r="J165" i="2"/>
  <c r="BK209" i="2"/>
  <c r="BK126" i="3"/>
  <c r="J105" i="6"/>
  <c r="BK207" i="8"/>
  <c r="BK196" i="9"/>
  <c r="J107" i="9"/>
  <c r="BK163" i="9"/>
  <c r="J112" i="13"/>
  <c r="BK108" i="14"/>
  <c r="BK103" i="16"/>
  <c r="J98" i="19"/>
  <c r="BK195" i="2"/>
  <c r="J143" i="2"/>
  <c r="J126" i="3"/>
  <c r="J104" i="6"/>
  <c r="BK153" i="8"/>
  <c r="BK117" i="9"/>
  <c r="J190" i="9"/>
  <c r="BK116" i="10"/>
  <c r="J174" i="14"/>
  <c r="BK249" i="15"/>
  <c r="BK93" i="16"/>
  <c r="J176" i="2"/>
  <c r="J122" i="2"/>
  <c r="BK95" i="4"/>
  <c r="J125" i="7"/>
  <c r="J226" i="8"/>
  <c r="BK106" i="9"/>
  <c r="J210" i="9"/>
  <c r="BK103" i="12"/>
  <c r="J149" i="14"/>
  <c r="BK165" i="15"/>
  <c r="J103" i="17"/>
  <c r="BK92" i="20"/>
  <c r="J219" i="2"/>
  <c r="BK112" i="2"/>
  <c r="J101" i="6"/>
  <c r="BK142" i="8"/>
  <c r="J214" i="9"/>
  <c r="BK98" i="9"/>
  <c r="BK101" i="10"/>
  <c r="BK172" i="2"/>
  <c r="BK189" i="2"/>
  <c r="BK159" i="2"/>
  <c r="BK111" i="6"/>
  <c r="J153" i="8"/>
  <c r="J102" i="9"/>
  <c r="J159" i="9"/>
  <c r="BK98" i="11"/>
  <c r="BK163" i="14"/>
  <c r="BK243" i="15"/>
  <c r="BK103" i="19"/>
  <c r="J220" i="2"/>
  <c r="J109" i="2"/>
  <c r="J210" i="2"/>
  <c r="BK176" i="2"/>
  <c r="J106" i="2"/>
  <c r="BK171" i="2"/>
  <c r="AS57" i="1"/>
  <c r="J139" i="2"/>
  <c r="BK96" i="2"/>
  <c r="J133" i="3"/>
  <c r="BK109" i="5"/>
  <c r="J99" i="5"/>
  <c r="BK113" i="6"/>
  <c r="J96" i="6"/>
  <c r="BK147" i="7"/>
  <c r="J138" i="7"/>
  <c r="BK132" i="7"/>
  <c r="J147" i="7"/>
  <c r="J104" i="7"/>
  <c r="BK187" i="8"/>
  <c r="J173" i="8"/>
  <c r="BK214" i="9"/>
  <c r="BK178" i="9"/>
  <c r="BK110" i="9"/>
  <c r="BK211" i="9"/>
  <c r="BK149" i="9"/>
  <c r="J205" i="9"/>
  <c r="BK122" i="9"/>
  <c r="J198" i="9"/>
  <c r="J108" i="9"/>
  <c r="J204" i="9"/>
  <c r="BK120" i="9"/>
  <c r="J112" i="10"/>
  <c r="J101" i="11"/>
  <c r="J105" i="12"/>
  <c r="BK112" i="13"/>
  <c r="J105" i="13"/>
  <c r="J140" i="14"/>
  <c r="J136" i="14"/>
  <c r="BK134" i="14"/>
  <c r="BK132" i="14"/>
  <c r="J243" i="15"/>
  <c r="BK216" i="15"/>
  <c r="BK129" i="15"/>
  <c r="BK139" i="15"/>
  <c r="BK223" i="15"/>
  <c r="BK162" i="15"/>
  <c r="J94" i="16"/>
  <c r="BK105" i="17"/>
  <c r="J105" i="18"/>
  <c r="J102" i="18"/>
  <c r="BK97" i="20"/>
  <c r="J94" i="20"/>
  <c r="BK183" i="2"/>
  <c r="BK113" i="2"/>
  <c r="BK222" i="2"/>
  <c r="BK190" i="2"/>
  <c r="J125" i="2"/>
  <c r="BK214" i="2"/>
  <c r="BK193" i="2"/>
  <c r="BK221" i="2"/>
  <c r="J166" i="2"/>
  <c r="BK218" i="2"/>
  <c r="BK151" i="2"/>
  <c r="AS72" i="1"/>
  <c r="J101" i="5"/>
  <c r="BK100" i="5"/>
  <c r="BK100" i="6"/>
  <c r="J108" i="7"/>
  <c r="BK144" i="7"/>
  <c r="BK121" i="7"/>
  <c r="J246" i="8"/>
  <c r="J230" i="8"/>
  <c r="BK201" i="8"/>
  <c r="BK158" i="8"/>
  <c r="BK204" i="9"/>
  <c r="BK155" i="9"/>
  <c r="BK217" i="9"/>
  <c r="BK147" i="9"/>
  <c r="J206" i="9"/>
  <c r="J129" i="9"/>
  <c r="BK207" i="9"/>
  <c r="J133" i="9"/>
  <c r="BK223" i="9"/>
  <c r="BK179" i="9"/>
  <c r="BK124" i="10"/>
  <c r="BK94" i="11"/>
  <c r="BK102" i="12"/>
  <c r="J103" i="13"/>
  <c r="J183" i="14"/>
  <c r="BK112" i="14"/>
  <c r="BK157" i="14"/>
  <c r="J106" i="14"/>
  <c r="BK177" i="15"/>
  <c r="BK265" i="15"/>
  <c r="BK103" i="15"/>
  <c r="BK144" i="15"/>
  <c r="BK100" i="16"/>
  <c r="BK103" i="17"/>
  <c r="J101" i="18"/>
  <c r="BK96" i="19"/>
  <c r="BK93" i="20"/>
  <c r="BK204" i="2"/>
  <c r="BK119" i="2"/>
  <c r="BK181" i="2"/>
  <c r="J119" i="2"/>
  <c r="BK220" i="2"/>
  <c r="J183" i="2"/>
  <c r="BK147" i="2"/>
  <c r="J187" i="2"/>
  <c r="BK155" i="2"/>
  <c r="BK111" i="2"/>
  <c r="J115" i="3"/>
  <c r="BK96" i="4"/>
  <c r="BK108" i="5"/>
  <c r="J93" i="5"/>
  <c r="BK103" i="6"/>
  <c r="BK108" i="6"/>
  <c r="J159" i="7"/>
  <c r="BK136" i="7"/>
  <c r="BK149" i="7"/>
  <c r="BK182" i="8"/>
  <c r="BK161" i="8"/>
  <c r="BK113" i="8"/>
  <c r="BK213" i="9"/>
  <c r="J151" i="9"/>
  <c r="J199" i="9"/>
  <c r="BK137" i="9"/>
  <c r="J179" i="9"/>
  <c r="BK99" i="9"/>
  <c r="J153" i="9"/>
  <c r="J227" i="9"/>
  <c r="BK166" i="9"/>
  <c r="J114" i="10"/>
  <c r="BK99" i="11"/>
  <c r="J109" i="12"/>
  <c r="J102" i="12"/>
  <c r="J110" i="12"/>
  <c r="BK97" i="12"/>
  <c r="J98" i="12"/>
  <c r="J98" i="13"/>
  <c r="J96" i="13"/>
  <c r="BK183" i="14"/>
  <c r="BK106" i="14"/>
  <c r="BK173" i="14"/>
  <c r="BK104" i="14"/>
  <c r="BK257" i="15"/>
  <c r="BK181" i="15"/>
  <c r="J157" i="15"/>
  <c r="J103" i="15"/>
  <c r="BK105" i="16"/>
  <c r="BK98" i="17"/>
  <c r="BK106" i="18"/>
  <c r="BK104" i="18"/>
  <c r="BK101" i="20"/>
  <c r="BK223" i="2"/>
  <c r="BK175" i="2"/>
  <c r="BK104" i="2"/>
  <c r="J182" i="2"/>
  <c r="J123" i="2"/>
  <c r="BK226" i="2"/>
  <c r="J168" i="2"/>
  <c r="J190" i="2"/>
  <c r="J127" i="2"/>
  <c r="BK194" i="2"/>
  <c r="J108" i="2"/>
  <c r="J109" i="3"/>
  <c r="J95" i="4"/>
  <c r="J102" i="5"/>
  <c r="J96" i="5"/>
  <c r="BK109" i="6"/>
  <c r="J136" i="7"/>
  <c r="J149" i="7"/>
  <c r="J112" i="7"/>
  <c r="BK161" i="7"/>
  <c r="J108" i="8"/>
  <c r="J132" i="8"/>
  <c r="BK230" i="8"/>
  <c r="J220" i="9"/>
  <c r="BK194" i="9"/>
  <c r="BK119" i="9"/>
  <c r="J181" i="9"/>
  <c r="BK96" i="9"/>
  <c r="J176" i="9"/>
  <c r="J113" i="9"/>
  <c r="BK141" i="9"/>
  <c r="J104" i="9"/>
  <c r="J217" i="9"/>
  <c r="J182" i="9"/>
  <c r="J114" i="9"/>
  <c r="BK103" i="11"/>
  <c r="BK94" i="12"/>
  <c r="BK92" i="12"/>
  <c r="J95" i="13"/>
  <c r="BK145" i="2"/>
  <c r="J107" i="2"/>
  <c r="BK199" i="2"/>
  <c r="J175" i="2"/>
  <c r="J94" i="2"/>
  <c r="BK157" i="2"/>
  <c r="BK200" i="2"/>
  <c r="BK115" i="2"/>
  <c r="BK186" i="2"/>
  <c r="BK125" i="2"/>
  <c r="BK112" i="3"/>
  <c r="BK120" i="3"/>
  <c r="J95" i="5"/>
  <c r="BK94" i="5"/>
  <c r="J92" i="5"/>
  <c r="J94" i="6"/>
  <c r="BK96" i="6"/>
  <c r="BK104" i="7"/>
  <c r="BK138" i="7"/>
  <c r="BK117" i="7"/>
  <c r="J106" i="7"/>
  <c r="J201" i="8"/>
  <c r="J228" i="8"/>
  <c r="BK168" i="8"/>
  <c r="J185" i="9"/>
  <c r="J125" i="9"/>
  <c r="BK193" i="9"/>
  <c r="BK116" i="9"/>
  <c r="BK195" i="9"/>
  <c r="BK127" i="9"/>
  <c r="BK171" i="9"/>
  <c r="BK109" i="9"/>
  <c r="J216" i="9"/>
  <c r="BK181" i="9"/>
  <c r="BK113" i="9"/>
  <c r="BK106" i="10"/>
  <c r="BK95" i="12"/>
  <c r="J95" i="12"/>
  <c r="BK102" i="13"/>
  <c r="BK95" i="13"/>
  <c r="BK176" i="14"/>
  <c r="J115" i="14"/>
  <c r="BK115" i="14"/>
  <c r="J159" i="14"/>
  <c r="J104" i="14"/>
  <c r="BK157" i="15"/>
  <c r="BK196" i="15"/>
  <c r="BK191" i="15"/>
  <c r="J191" i="15"/>
  <c r="J120" i="15"/>
  <c r="J99" i="16"/>
  <c r="BK101" i="17"/>
  <c r="J103" i="18"/>
  <c r="J97" i="18"/>
  <c r="BK100" i="19"/>
  <c r="J99" i="20"/>
  <c r="R93" i="2" l="1"/>
  <c r="R92" i="2" s="1"/>
  <c r="R114" i="3"/>
  <c r="R102" i="3"/>
  <c r="R127" i="3"/>
  <c r="T91" i="5"/>
  <c r="R101" i="7"/>
  <c r="P120" i="7"/>
  <c r="BK156" i="7"/>
  <c r="J156" i="7" s="1"/>
  <c r="J74" i="7" s="1"/>
  <c r="R180" i="7"/>
  <c r="R179" i="7" s="1"/>
  <c r="P102" i="8"/>
  <c r="P181" i="8"/>
  <c r="R206" i="8"/>
  <c r="BK218" i="8"/>
  <c r="J218" i="8" s="1"/>
  <c r="J72" i="8" s="1"/>
  <c r="BK240" i="8"/>
  <c r="J240" i="8" s="1"/>
  <c r="J76" i="8" s="1"/>
  <c r="T93" i="9"/>
  <c r="T92" i="9" s="1"/>
  <c r="T111" i="10"/>
  <c r="P123" i="10"/>
  <c r="P122" i="10"/>
  <c r="T93" i="13"/>
  <c r="T92" i="13" s="1"/>
  <c r="BK185" i="15"/>
  <c r="BK101" i="15" s="1"/>
  <c r="J101" i="15" s="1"/>
  <c r="J68" i="15" s="1"/>
  <c r="J185" i="15"/>
  <c r="J70" i="15" s="1"/>
  <c r="P222" i="15"/>
  <c r="T242" i="15"/>
  <c r="BK264" i="15"/>
  <c r="J264" i="15"/>
  <c r="J76" i="15" s="1"/>
  <c r="P97" i="16"/>
  <c r="P92" i="16"/>
  <c r="AU78" i="1" s="1"/>
  <c r="BK93" i="18"/>
  <c r="J93" i="18" s="1"/>
  <c r="J68" i="18" s="1"/>
  <c r="T95" i="19"/>
  <c r="T94" i="19" s="1"/>
  <c r="T93" i="19" s="1"/>
  <c r="R93" i="4"/>
  <c r="R92" i="4" s="1"/>
  <c r="R91" i="5"/>
  <c r="T101" i="7"/>
  <c r="P114" i="7"/>
  <c r="T114" i="7"/>
  <c r="BK146" i="7"/>
  <c r="J146" i="7"/>
  <c r="J72" i="7"/>
  <c r="T146" i="7"/>
  <c r="T180" i="7"/>
  <c r="T179" i="7" s="1"/>
  <c r="BK181" i="8"/>
  <c r="J181" i="8"/>
  <c r="J70" i="8" s="1"/>
  <c r="P206" i="8"/>
  <c r="P225" i="8"/>
  <c r="T240" i="8"/>
  <c r="T239" i="8"/>
  <c r="BK93" i="9"/>
  <c r="BK92" i="9" s="1"/>
  <c r="J92" i="9" s="1"/>
  <c r="BK111" i="10"/>
  <c r="J111" i="10"/>
  <c r="J71" i="10" s="1"/>
  <c r="P118" i="10"/>
  <c r="BK123" i="10"/>
  <c r="J123" i="10" s="1"/>
  <c r="J74" i="10" s="1"/>
  <c r="R93" i="11"/>
  <c r="R92" i="11"/>
  <c r="R93" i="13"/>
  <c r="R92" i="13" s="1"/>
  <c r="T101" i="14"/>
  <c r="P120" i="14"/>
  <c r="BK156" i="14"/>
  <c r="J156" i="14"/>
  <c r="J74" i="14" s="1"/>
  <c r="P180" i="14"/>
  <c r="P179" i="14"/>
  <c r="R102" i="15"/>
  <c r="BK222" i="15"/>
  <c r="J222" i="15" s="1"/>
  <c r="J72" i="15" s="1"/>
  <c r="BK242" i="15"/>
  <c r="J242" i="15" s="1"/>
  <c r="J73" i="15" s="1"/>
  <c r="P264" i="15"/>
  <c r="P263" i="15" s="1"/>
  <c r="P100" i="15" s="1"/>
  <c r="AU75" i="1" s="1"/>
  <c r="R93" i="18"/>
  <c r="R92" i="18" s="1"/>
  <c r="P95" i="19"/>
  <c r="P94" i="19"/>
  <c r="P93" i="19" s="1"/>
  <c r="AU82" i="1" s="1"/>
  <c r="BK85" i="20"/>
  <c r="J85" i="20" s="1"/>
  <c r="J60" i="20" s="1"/>
  <c r="P93" i="2"/>
  <c r="P92" i="2" s="1"/>
  <c r="AU58" i="1" s="1"/>
  <c r="R123" i="3"/>
  <c r="R122" i="3"/>
  <c r="P127" i="3"/>
  <c r="BK93" i="4"/>
  <c r="BK92" i="4"/>
  <c r="J92" i="4"/>
  <c r="BK93" i="6"/>
  <c r="J93" i="6"/>
  <c r="J68" i="6" s="1"/>
  <c r="BK114" i="7"/>
  <c r="BK100" i="7" s="1"/>
  <c r="J100" i="7" s="1"/>
  <c r="J34" i="7" s="1"/>
  <c r="J114" i="7"/>
  <c r="J69" i="7" s="1"/>
  <c r="R114" i="7"/>
  <c r="P146" i="7"/>
  <c r="R156" i="7"/>
  <c r="R155" i="7" s="1"/>
  <c r="P180" i="7"/>
  <c r="P179" i="7"/>
  <c r="BK102" i="8"/>
  <c r="BK101" i="8" s="1"/>
  <c r="J101" i="8" s="1"/>
  <c r="J68" i="8" s="1"/>
  <c r="R181" i="8"/>
  <c r="T206" i="8"/>
  <c r="T218" i="8"/>
  <c r="R225" i="8"/>
  <c r="P240" i="8"/>
  <c r="P239" i="8"/>
  <c r="R111" i="10"/>
  <c r="R118" i="10"/>
  <c r="T123" i="10"/>
  <c r="T122" i="10" s="1"/>
  <c r="T93" i="11"/>
  <c r="T92" i="11" s="1"/>
  <c r="BK91" i="12"/>
  <c r="J91" i="12"/>
  <c r="J34" i="12" s="1"/>
  <c r="R101" i="14"/>
  <c r="R120" i="14"/>
  <c r="R119" i="14" s="1"/>
  <c r="R146" i="14"/>
  <c r="T146" i="14"/>
  <c r="BK180" i="14"/>
  <c r="J180" i="14"/>
  <c r="J76" i="14" s="1"/>
  <c r="T102" i="15"/>
  <c r="BK210" i="15"/>
  <c r="J210" i="15" s="1"/>
  <c r="J71" i="15" s="1"/>
  <c r="T222" i="15"/>
  <c r="R97" i="16"/>
  <c r="R92" i="16"/>
  <c r="T95" i="17"/>
  <c r="T94" i="17"/>
  <c r="T93" i="17"/>
  <c r="T85" i="20"/>
  <c r="P95" i="20"/>
  <c r="P91" i="20" s="1"/>
  <c r="T93" i="2"/>
  <c r="T92" i="2"/>
  <c r="P114" i="3"/>
  <c r="P102" i="3"/>
  <c r="BK123" i="3"/>
  <c r="J123" i="3" s="1"/>
  <c r="J74" i="3" s="1"/>
  <c r="T127" i="3"/>
  <c r="T93" i="6"/>
  <c r="T92" i="6"/>
  <c r="BK120" i="7"/>
  <c r="J120" i="7"/>
  <c r="J71" i="7"/>
  <c r="R146" i="7"/>
  <c r="BK180" i="7"/>
  <c r="J180" i="7" s="1"/>
  <c r="J76" i="7" s="1"/>
  <c r="P93" i="9"/>
  <c r="P92" i="9" s="1"/>
  <c r="AU68" i="1" s="1"/>
  <c r="P111" i="10"/>
  <c r="P99" i="10" s="1"/>
  <c r="AU69" i="1" s="1"/>
  <c r="T118" i="10"/>
  <c r="R123" i="10"/>
  <c r="R122" i="10"/>
  <c r="BK93" i="11"/>
  <c r="J93" i="11"/>
  <c r="J68" i="11"/>
  <c r="T91" i="12"/>
  <c r="BK93" i="13"/>
  <c r="BK92" i="13" s="1"/>
  <c r="J92" i="13" s="1"/>
  <c r="BK114" i="14"/>
  <c r="J114" i="14"/>
  <c r="J69" i="14"/>
  <c r="P114" i="14"/>
  <c r="R114" i="14"/>
  <c r="T114" i="14"/>
  <c r="BK146" i="14"/>
  <c r="BK119" i="14" s="1"/>
  <c r="J119" i="14" s="1"/>
  <c r="J70" i="14" s="1"/>
  <c r="J146" i="14"/>
  <c r="J72" i="14" s="1"/>
  <c r="P156" i="14"/>
  <c r="P155" i="14" s="1"/>
  <c r="R180" i="14"/>
  <c r="R179" i="14" s="1"/>
  <c r="BK102" i="15"/>
  <c r="J102" i="15"/>
  <c r="J69" i="15"/>
  <c r="R185" i="15"/>
  <c r="R210" i="15"/>
  <c r="R242" i="15"/>
  <c r="R264" i="15"/>
  <c r="R263" i="15" s="1"/>
  <c r="BK97" i="16"/>
  <c r="J97" i="16"/>
  <c r="J68" i="16"/>
  <c r="R95" i="17"/>
  <c r="R94" i="17"/>
  <c r="R93" i="17" s="1"/>
  <c r="T93" i="18"/>
  <c r="T92" i="18" s="1"/>
  <c r="R95" i="19"/>
  <c r="R94" i="19"/>
  <c r="R93" i="19"/>
  <c r="R85" i="20"/>
  <c r="BK95" i="20"/>
  <c r="J95" i="20" s="1"/>
  <c r="J62" i="20" s="1"/>
  <c r="T114" i="3"/>
  <c r="T102" i="3"/>
  <c r="P123" i="3"/>
  <c r="P122" i="3"/>
  <c r="BK127" i="3"/>
  <c r="J127" i="3"/>
  <c r="J75" i="3" s="1"/>
  <c r="T93" i="4"/>
  <c r="T92" i="4" s="1"/>
  <c r="P91" i="5"/>
  <c r="AU61" i="1"/>
  <c r="P93" i="6"/>
  <c r="P92" i="6" s="1"/>
  <c r="AU63" i="1" s="1"/>
  <c r="BK101" i="7"/>
  <c r="J101" i="7" s="1"/>
  <c r="J68" i="7" s="1"/>
  <c r="T120" i="7"/>
  <c r="T119" i="7"/>
  <c r="T156" i="7"/>
  <c r="T155" i="7" s="1"/>
  <c r="T102" i="8"/>
  <c r="BK206" i="8"/>
  <c r="J206" i="8" s="1"/>
  <c r="J71" i="8" s="1"/>
  <c r="R218" i="8"/>
  <c r="T225" i="8"/>
  <c r="R91" i="12"/>
  <c r="BK101" i="14"/>
  <c r="J101" i="14"/>
  <c r="J68" i="14" s="1"/>
  <c r="BK120" i="14"/>
  <c r="J120" i="14" s="1"/>
  <c r="J71" i="14" s="1"/>
  <c r="P146" i="14"/>
  <c r="R156" i="14"/>
  <c r="R155" i="14" s="1"/>
  <c r="T180" i="14"/>
  <c r="T179" i="14" s="1"/>
  <c r="T185" i="15"/>
  <c r="T210" i="15"/>
  <c r="P242" i="15"/>
  <c r="T97" i="16"/>
  <c r="T92" i="16"/>
  <c r="BK95" i="17"/>
  <c r="BK94" i="17"/>
  <c r="J94" i="17" s="1"/>
  <c r="J68" i="17" s="1"/>
  <c r="P93" i="18"/>
  <c r="P92" i="18"/>
  <c r="AU81" i="1"/>
  <c r="BK95" i="19"/>
  <c r="BK94" i="19" s="1"/>
  <c r="BK93" i="19" s="1"/>
  <c r="J93" i="19" s="1"/>
  <c r="J34" i="19" s="1"/>
  <c r="P85" i="20"/>
  <c r="T95" i="20"/>
  <c r="T91" i="20" s="1"/>
  <c r="BK93" i="2"/>
  <c r="BK92" i="2"/>
  <c r="J92" i="2"/>
  <c r="J34" i="2" s="1"/>
  <c r="BK114" i="3"/>
  <c r="J114" i="3"/>
  <c r="J72" i="3" s="1"/>
  <c r="T123" i="3"/>
  <c r="T122" i="3" s="1"/>
  <c r="P93" i="4"/>
  <c r="P92" i="4"/>
  <c r="AU60" i="1"/>
  <c r="BK91" i="5"/>
  <c r="J91" i="5"/>
  <c r="J67" i="5" s="1"/>
  <c r="R93" i="6"/>
  <c r="R92" i="6" s="1"/>
  <c r="P101" i="7"/>
  <c r="R120" i="7"/>
  <c r="R119" i="7"/>
  <c r="P156" i="7"/>
  <c r="P155" i="7"/>
  <c r="R102" i="8"/>
  <c r="R101" i="8" s="1"/>
  <c r="T181" i="8"/>
  <c r="P218" i="8"/>
  <c r="BK225" i="8"/>
  <c r="J225" i="8"/>
  <c r="J73" i="8" s="1"/>
  <c r="R240" i="8"/>
  <c r="R239" i="8" s="1"/>
  <c r="R93" i="9"/>
  <c r="R92" i="9" s="1"/>
  <c r="BK118" i="10"/>
  <c r="J118" i="10"/>
  <c r="J72" i="10"/>
  <c r="P93" i="11"/>
  <c r="P92" i="11"/>
  <c r="AU70" i="1" s="1"/>
  <c r="P91" i="12"/>
  <c r="AU71" i="1" s="1"/>
  <c r="P93" i="13"/>
  <c r="P92" i="13"/>
  <c r="AU73" i="1"/>
  <c r="P101" i="14"/>
  <c r="T120" i="14"/>
  <c r="T119" i="14" s="1"/>
  <c r="T156" i="14"/>
  <c r="T155" i="14" s="1"/>
  <c r="P102" i="15"/>
  <c r="P101" i="15"/>
  <c r="P185" i="15"/>
  <c r="P210" i="15"/>
  <c r="R222" i="15"/>
  <c r="T264" i="15"/>
  <c r="T263" i="15"/>
  <c r="P95" i="17"/>
  <c r="P94" i="17"/>
  <c r="P93" i="17" s="1"/>
  <c r="AU79" i="1" s="1"/>
  <c r="R95" i="20"/>
  <c r="R91" i="20"/>
  <c r="BK236" i="8"/>
  <c r="J236" i="8"/>
  <c r="J74" i="8"/>
  <c r="BK100" i="10"/>
  <c r="J100" i="10" s="1"/>
  <c r="J68" i="10" s="1"/>
  <c r="BK92" i="16"/>
  <c r="J92" i="16"/>
  <c r="J67" i="16" s="1"/>
  <c r="BK108" i="3"/>
  <c r="J108" i="3"/>
  <c r="J70" i="3"/>
  <c r="BK105" i="10"/>
  <c r="J105" i="10"/>
  <c r="J69" i="10" s="1"/>
  <c r="BK103" i="3"/>
  <c r="J103" i="3" s="1"/>
  <c r="J69" i="3" s="1"/>
  <c r="BK108" i="10"/>
  <c r="J108" i="10"/>
  <c r="J70" i="10" s="1"/>
  <c r="BK132" i="3"/>
  <c r="J132" i="3" s="1"/>
  <c r="J77" i="3" s="1"/>
  <c r="BK111" i="3"/>
  <c r="J111" i="3"/>
  <c r="J71" i="3"/>
  <c r="BK127" i="10"/>
  <c r="J127" i="10" s="1"/>
  <c r="J75" i="10" s="1"/>
  <c r="BK260" i="15"/>
  <c r="J260" i="15"/>
  <c r="J74" i="15" s="1"/>
  <c r="BK98" i="20"/>
  <c r="J98" i="20"/>
  <c r="J63" i="20"/>
  <c r="BK100" i="20"/>
  <c r="J100" i="20"/>
  <c r="J64" i="20" s="1"/>
  <c r="BE86" i="20"/>
  <c r="BE89" i="20"/>
  <c r="BE96" i="20"/>
  <c r="F55" i="20"/>
  <c r="J52" i="20"/>
  <c r="E74" i="20"/>
  <c r="BE93" i="20"/>
  <c r="BE99" i="20"/>
  <c r="BE87" i="20"/>
  <c r="BE92" i="20"/>
  <c r="BE94" i="20"/>
  <c r="BE97" i="20"/>
  <c r="BE101" i="20"/>
  <c r="J63" i="19"/>
  <c r="F90" i="19"/>
  <c r="BE101" i="19"/>
  <c r="F89" i="19"/>
  <c r="BE103" i="19"/>
  <c r="E52" i="19"/>
  <c r="J87" i="19"/>
  <c r="BE98" i="19"/>
  <c r="BE100" i="19"/>
  <c r="BE105" i="19"/>
  <c r="J62" i="19"/>
  <c r="BE96" i="19"/>
  <c r="BK93" i="17"/>
  <c r="J93" i="17" s="1"/>
  <c r="J67" i="17" s="1"/>
  <c r="J95" i="17"/>
  <c r="J69" i="17"/>
  <c r="J60" i="18"/>
  <c r="J88" i="18"/>
  <c r="BE95" i="18"/>
  <c r="BE96" i="18"/>
  <c r="BE98" i="18"/>
  <c r="BE100" i="18"/>
  <c r="BE105" i="18"/>
  <c r="J63" i="18"/>
  <c r="F88" i="18"/>
  <c r="BE94" i="18"/>
  <c r="BE97" i="18"/>
  <c r="E52" i="18"/>
  <c r="F63" i="18"/>
  <c r="BE99" i="18"/>
  <c r="BE101" i="18"/>
  <c r="BE104" i="18"/>
  <c r="BE102" i="18"/>
  <c r="BE103" i="18"/>
  <c r="BE106" i="18"/>
  <c r="F90" i="17"/>
  <c r="BE98" i="17"/>
  <c r="E52" i="17"/>
  <c r="J60" i="17"/>
  <c r="J89" i="17"/>
  <c r="BE101" i="17"/>
  <c r="J63" i="17"/>
  <c r="F89" i="17"/>
  <c r="BE100" i="17"/>
  <c r="BE103" i="17"/>
  <c r="BE105" i="17"/>
  <c r="BE96" i="17"/>
  <c r="E78" i="16"/>
  <c r="BE95" i="16"/>
  <c r="J60" i="16"/>
  <c r="BE94" i="16"/>
  <c r="BE104" i="16"/>
  <c r="BE105" i="16"/>
  <c r="F63" i="16"/>
  <c r="BE93" i="16"/>
  <c r="BE96" i="16"/>
  <c r="BE98" i="16"/>
  <c r="BE101" i="16"/>
  <c r="BK263" i="15"/>
  <c r="J263" i="15"/>
  <c r="J75" i="15" s="1"/>
  <c r="J63" i="16"/>
  <c r="J88" i="16"/>
  <c r="BE99" i="16"/>
  <c r="F62" i="16"/>
  <c r="BE100" i="16"/>
  <c r="BE103" i="16"/>
  <c r="BE102" i="16"/>
  <c r="F63" i="15"/>
  <c r="BE103" i="15"/>
  <c r="BE108" i="15"/>
  <c r="BE113" i="15"/>
  <c r="BE191" i="15"/>
  <c r="BE257" i="15"/>
  <c r="E52" i="15"/>
  <c r="BE186" i="15"/>
  <c r="BE223" i="15"/>
  <c r="BE234" i="15"/>
  <c r="BE249" i="15"/>
  <c r="BE254" i="15"/>
  <c r="BE261" i="15"/>
  <c r="J60" i="15"/>
  <c r="BE169" i="15"/>
  <c r="BE192" i="15"/>
  <c r="BE205" i="15"/>
  <c r="BE220" i="15"/>
  <c r="BE238" i="15"/>
  <c r="BE243" i="15"/>
  <c r="BE120" i="15"/>
  <c r="BE129" i="15"/>
  <c r="BE134" i="15"/>
  <c r="BE157" i="15"/>
  <c r="BE172" i="15"/>
  <c r="BE196" i="15"/>
  <c r="BE245" i="15"/>
  <c r="BE251" i="15"/>
  <c r="BE265" i="15"/>
  <c r="BE270" i="15"/>
  <c r="BE139" i="15"/>
  <c r="BE181" i="15"/>
  <c r="BE211" i="15"/>
  <c r="BE229" i="15"/>
  <c r="BE268" i="15"/>
  <c r="BK155" i="14"/>
  <c r="J155" i="14" s="1"/>
  <c r="J73" i="14" s="1"/>
  <c r="BE144" i="15"/>
  <c r="BE162" i="15"/>
  <c r="BE165" i="15"/>
  <c r="BE177" i="15"/>
  <c r="BE200" i="15"/>
  <c r="BE216" i="15"/>
  <c r="BE228" i="15"/>
  <c r="BE140" i="14"/>
  <c r="BE153" i="14"/>
  <c r="E52" i="14"/>
  <c r="J94" i="14"/>
  <c r="F97" i="14"/>
  <c r="BE112" i="14"/>
  <c r="BE161" i="14"/>
  <c r="BE167" i="14"/>
  <c r="BE174" i="14"/>
  <c r="BE177" i="14"/>
  <c r="BE181" i="14"/>
  <c r="BE183" i="14"/>
  <c r="J93" i="13"/>
  <c r="J68" i="13" s="1"/>
  <c r="BE117" i="14"/>
  <c r="BE125" i="14"/>
  <c r="BE127" i="14"/>
  <c r="BE129" i="14"/>
  <c r="BE136" i="14"/>
  <c r="BE138" i="14"/>
  <c r="BE142" i="14"/>
  <c r="BE157" i="14"/>
  <c r="BE159" i="14"/>
  <c r="BE165" i="14"/>
  <c r="BE176" i="14"/>
  <c r="BE104" i="14"/>
  <c r="BE108" i="14"/>
  <c r="BE121" i="14"/>
  <c r="BE131" i="14"/>
  <c r="BE132" i="14"/>
  <c r="BE144" i="14"/>
  <c r="BE147" i="14"/>
  <c r="BE149" i="14"/>
  <c r="BE173" i="14"/>
  <c r="BE102" i="14"/>
  <c r="BE106" i="14"/>
  <c r="BE110" i="14"/>
  <c r="BE115" i="14"/>
  <c r="BE123" i="14"/>
  <c r="BE134" i="14"/>
  <c r="BE151" i="14"/>
  <c r="BE163" i="14"/>
  <c r="BE98" i="13"/>
  <c r="BE112" i="13"/>
  <c r="E52" i="13"/>
  <c r="BE103" i="13"/>
  <c r="BE106" i="13"/>
  <c r="J60" i="13"/>
  <c r="F89" i="13"/>
  <c r="BE94" i="13"/>
  <c r="BE97" i="13"/>
  <c r="BE102" i="13"/>
  <c r="BE104" i="13"/>
  <c r="BE105" i="13"/>
  <c r="BE108" i="13"/>
  <c r="BE110" i="13"/>
  <c r="BE111" i="13"/>
  <c r="BE95" i="13"/>
  <c r="BE100" i="13"/>
  <c r="BE107" i="13"/>
  <c r="BE96" i="13"/>
  <c r="BE99" i="13"/>
  <c r="BE101" i="13"/>
  <c r="BE109" i="13"/>
  <c r="J60" i="12"/>
  <c r="F63" i="12"/>
  <c r="BE93" i="12"/>
  <c r="BE96" i="12"/>
  <c r="BE102" i="12"/>
  <c r="BE106" i="12"/>
  <c r="BE101" i="12"/>
  <c r="BE99" i="12"/>
  <c r="BE103" i="12"/>
  <c r="BE104" i="12"/>
  <c r="BE108" i="12"/>
  <c r="BE109" i="12"/>
  <c r="E77" i="12"/>
  <c r="BE92" i="12"/>
  <c r="BE98" i="12"/>
  <c r="BE105" i="12"/>
  <c r="BE107" i="12"/>
  <c r="BE94" i="12"/>
  <c r="BE95" i="12"/>
  <c r="BE97" i="12"/>
  <c r="BE100" i="12"/>
  <c r="BE110" i="12"/>
  <c r="E52" i="11"/>
  <c r="F89" i="11"/>
  <c r="BE94" i="11"/>
  <c r="BE96" i="11"/>
  <c r="BE104" i="11"/>
  <c r="BE95" i="11"/>
  <c r="BE100" i="11"/>
  <c r="BE101" i="11"/>
  <c r="BE102" i="11"/>
  <c r="BE103" i="11"/>
  <c r="J60" i="11"/>
  <c r="BE97" i="11"/>
  <c r="BE98" i="11"/>
  <c r="BE99" i="11"/>
  <c r="J60" i="10"/>
  <c r="E85" i="10"/>
  <c r="BE109" i="10"/>
  <c r="BE116" i="10"/>
  <c r="J93" i="9"/>
  <c r="J68" i="9" s="1"/>
  <c r="BE119" i="10"/>
  <c r="BE112" i="10"/>
  <c r="BE126" i="10"/>
  <c r="BE128" i="10"/>
  <c r="F96" i="10"/>
  <c r="BE101" i="10"/>
  <c r="BE106" i="10"/>
  <c r="BE121" i="10"/>
  <c r="BE114" i="10"/>
  <c r="BE124" i="10"/>
  <c r="J60" i="9"/>
  <c r="BE94" i="9"/>
  <c r="BE96" i="9"/>
  <c r="BE98" i="9"/>
  <c r="BE99" i="9"/>
  <c r="BE102" i="9"/>
  <c r="BE115" i="9"/>
  <c r="BE117" i="9"/>
  <c r="BE119" i="9"/>
  <c r="BE122" i="9"/>
  <c r="BE124" i="9"/>
  <c r="BE145" i="9"/>
  <c r="BE159" i="9"/>
  <c r="BE171" i="9"/>
  <c r="BE173" i="9"/>
  <c r="BE175" i="9"/>
  <c r="BE184" i="9"/>
  <c r="BE185" i="9"/>
  <c r="BE189" i="9"/>
  <c r="BE191" i="9"/>
  <c r="BE192" i="9"/>
  <c r="BE196" i="9"/>
  <c r="BE198" i="9"/>
  <c r="BE199" i="9"/>
  <c r="BE202" i="9"/>
  <c r="BE207" i="9"/>
  <c r="BE212" i="9"/>
  <c r="BE214" i="9"/>
  <c r="BE215" i="9"/>
  <c r="BE216" i="9"/>
  <c r="BE217" i="9"/>
  <c r="BE219" i="9"/>
  <c r="BE220" i="9"/>
  <c r="BE225" i="9"/>
  <c r="BE226" i="9"/>
  <c r="BE228" i="9"/>
  <c r="BE221" i="9"/>
  <c r="BE229" i="9"/>
  <c r="BE230" i="9"/>
  <c r="E52" i="9"/>
  <c r="BE107" i="9"/>
  <c r="BE113" i="9"/>
  <c r="BE114" i="9"/>
  <c r="BE123" i="9"/>
  <c r="BE127" i="9"/>
  <c r="BE135" i="9"/>
  <c r="BE139" i="9"/>
  <c r="BE147" i="9"/>
  <c r="BE151" i="9"/>
  <c r="BE155" i="9"/>
  <c r="BE161" i="9"/>
  <c r="BE169" i="9"/>
  <c r="BE176" i="9"/>
  <c r="BE179" i="9"/>
  <c r="BE186" i="9"/>
  <c r="BE188" i="9"/>
  <c r="BE193" i="9"/>
  <c r="BE195" i="9"/>
  <c r="BE201" i="9"/>
  <c r="BE204" i="9"/>
  <c r="BE205" i="9"/>
  <c r="BE208" i="9"/>
  <c r="BE209" i="9"/>
  <c r="BE213" i="9"/>
  <c r="BE101" i="9"/>
  <c r="BE106" i="9"/>
  <c r="BE108" i="9"/>
  <c r="BE110" i="9"/>
  <c r="BE111" i="9"/>
  <c r="BE112" i="9"/>
  <c r="BE131" i="9"/>
  <c r="BE137" i="9"/>
  <c r="BE141" i="9"/>
  <c r="BE153" i="9"/>
  <c r="BE165" i="9"/>
  <c r="BE168" i="9"/>
  <c r="BE172" i="9"/>
  <c r="BE178" i="9"/>
  <c r="BE180" i="9"/>
  <c r="BE181" i="9"/>
  <c r="BE182" i="9"/>
  <c r="BE190" i="9"/>
  <c r="BE194" i="9"/>
  <c r="BE203" i="9"/>
  <c r="BE222" i="9"/>
  <c r="BE227" i="9"/>
  <c r="F89" i="9"/>
  <c r="BE104" i="9"/>
  <c r="BE121" i="9"/>
  <c r="BE125" i="9"/>
  <c r="BE129" i="9"/>
  <c r="BE157" i="9"/>
  <c r="BE166" i="9"/>
  <c r="BE183" i="9"/>
  <c r="BE200" i="9"/>
  <c r="BE206" i="9"/>
  <c r="BE210" i="9"/>
  <c r="BE223" i="9"/>
  <c r="BE231" i="9"/>
  <c r="BE103" i="9"/>
  <c r="BE105" i="9"/>
  <c r="BE109" i="9"/>
  <c r="BE116" i="9"/>
  <c r="BE118" i="9"/>
  <c r="BE120" i="9"/>
  <c r="BE133" i="9"/>
  <c r="BE143" i="9"/>
  <c r="BE149" i="9"/>
  <c r="BE163" i="9"/>
  <c r="BE167" i="9"/>
  <c r="BE170" i="9"/>
  <c r="BE174" i="9"/>
  <c r="BE197" i="9"/>
  <c r="BE211" i="9"/>
  <c r="BE218" i="9"/>
  <c r="BE224" i="9"/>
  <c r="BK179" i="7"/>
  <c r="J179" i="7" s="1"/>
  <c r="J75" i="7" s="1"/>
  <c r="F63" i="8"/>
  <c r="BE108" i="8"/>
  <c r="BE127" i="8"/>
  <c r="BE177" i="8"/>
  <c r="BE187" i="8"/>
  <c r="BE207" i="8"/>
  <c r="BE237" i="8"/>
  <c r="BK119" i="7"/>
  <c r="J119" i="7" s="1"/>
  <c r="J70" i="7" s="1"/>
  <c r="J60" i="8"/>
  <c r="BE132" i="8"/>
  <c r="BE158" i="8"/>
  <c r="BE165" i="8"/>
  <c r="BE168" i="8"/>
  <c r="BE182" i="8"/>
  <c r="BE188" i="8"/>
  <c r="BE216" i="8"/>
  <c r="BE219" i="8"/>
  <c r="BE232" i="8"/>
  <c r="BE234" i="8"/>
  <c r="BK155" i="7"/>
  <c r="J155" i="7" s="1"/>
  <c r="J73" i="7" s="1"/>
  <c r="BE103" i="8"/>
  <c r="BE118" i="8"/>
  <c r="BE173" i="8"/>
  <c r="BE192" i="8"/>
  <c r="BE212" i="8"/>
  <c r="BE224" i="8"/>
  <c r="BE228" i="8"/>
  <c r="BE241" i="8"/>
  <c r="E52" i="8"/>
  <c r="BE137" i="8"/>
  <c r="BE244" i="8"/>
  <c r="BE246" i="8"/>
  <c r="BE113" i="8"/>
  <c r="BE142" i="8"/>
  <c r="BE153" i="8"/>
  <c r="BE161" i="8"/>
  <c r="BE196" i="8"/>
  <c r="BE201" i="8"/>
  <c r="BE226" i="8"/>
  <c r="BE230" i="8"/>
  <c r="BE110" i="7"/>
  <c r="BE112" i="7"/>
  <c r="BE117" i="7"/>
  <c r="BE127" i="7"/>
  <c r="BE129" i="7"/>
  <c r="BE131" i="7"/>
  <c r="BE147" i="7"/>
  <c r="BE157" i="7"/>
  <c r="BE161" i="7"/>
  <c r="BE167" i="7"/>
  <c r="E52" i="7"/>
  <c r="J60" i="7"/>
  <c r="BE106" i="7"/>
  <c r="BE108" i="7"/>
  <c r="BE125" i="7"/>
  <c r="BE132" i="7"/>
  <c r="BE144" i="7"/>
  <c r="BE153" i="7"/>
  <c r="BE159" i="7"/>
  <c r="BE163" i="7"/>
  <c r="BE181" i="7"/>
  <c r="BK92" i="6"/>
  <c r="J92" i="6"/>
  <c r="J34" i="6" s="1"/>
  <c r="F63" i="7"/>
  <c r="BE104" i="7"/>
  <c r="BE115" i="7"/>
  <c r="BE140" i="7"/>
  <c r="BE149" i="7"/>
  <c r="BE102" i="7"/>
  <c r="BE123" i="7"/>
  <c r="BE134" i="7"/>
  <c r="BE136" i="7"/>
  <c r="BE151" i="7"/>
  <c r="BE165" i="7"/>
  <c r="BE173" i="7"/>
  <c r="BE174" i="7"/>
  <c r="BE176" i="7"/>
  <c r="BE183" i="7"/>
  <c r="BE121" i="7"/>
  <c r="BE138" i="7"/>
  <c r="BE142" i="7"/>
  <c r="BE177" i="7"/>
  <c r="F89" i="6"/>
  <c r="BE96" i="6"/>
  <c r="BE104" i="6"/>
  <c r="BE106" i="6"/>
  <c r="BE109" i="6"/>
  <c r="BE113" i="6"/>
  <c r="E52" i="6"/>
  <c r="J60" i="6"/>
  <c r="BE94" i="6"/>
  <c r="BE95" i="6"/>
  <c r="BE97" i="6"/>
  <c r="BE100" i="6"/>
  <c r="BE107" i="6"/>
  <c r="BE110" i="6"/>
  <c r="BE98" i="6"/>
  <c r="BE112" i="6"/>
  <c r="BE99" i="6"/>
  <c r="BE102" i="6"/>
  <c r="BE103" i="6"/>
  <c r="BE101" i="6"/>
  <c r="BE105" i="6"/>
  <c r="BE108" i="6"/>
  <c r="BE111" i="6"/>
  <c r="BE114" i="6"/>
  <c r="J67" i="4"/>
  <c r="J60" i="5"/>
  <c r="E77" i="5"/>
  <c r="F88" i="5"/>
  <c r="BE92" i="5"/>
  <c r="BE98" i="5"/>
  <c r="J93" i="4"/>
  <c r="J68" i="4"/>
  <c r="BE94" i="5"/>
  <c r="BE97" i="5"/>
  <c r="BE101" i="5"/>
  <c r="BE103" i="5"/>
  <c r="BE105" i="5"/>
  <c r="BE93" i="5"/>
  <c r="BE96" i="5"/>
  <c r="BE99" i="5"/>
  <c r="BE102" i="5"/>
  <c r="BE104" i="5"/>
  <c r="BE95" i="5"/>
  <c r="BE106" i="5"/>
  <c r="BE107" i="5"/>
  <c r="BE110" i="5"/>
  <c r="BE100" i="5"/>
  <c r="BE108" i="5"/>
  <c r="BE109" i="5"/>
  <c r="E52" i="4"/>
  <c r="BE96" i="4"/>
  <c r="J60" i="4"/>
  <c r="BE94" i="4"/>
  <c r="BE95" i="4"/>
  <c r="BE98" i="4"/>
  <c r="F63" i="4"/>
  <c r="BE97" i="4"/>
  <c r="BE99" i="4"/>
  <c r="BE100" i="4"/>
  <c r="E87" i="3"/>
  <c r="F98" i="3"/>
  <c r="BE124" i="3"/>
  <c r="J93" i="2"/>
  <c r="J68" i="2"/>
  <c r="BE109" i="3"/>
  <c r="BE115" i="3"/>
  <c r="BE117" i="3"/>
  <c r="BE120" i="3"/>
  <c r="BE133" i="3"/>
  <c r="J67" i="2"/>
  <c r="J60" i="3"/>
  <c r="BE112" i="3"/>
  <c r="BE128" i="3"/>
  <c r="BE104" i="3"/>
  <c r="BE126" i="3"/>
  <c r="BE130" i="3"/>
  <c r="E78" i="2"/>
  <c r="F89" i="2"/>
  <c r="BE101" i="2"/>
  <c r="BE103" i="2"/>
  <c r="BE110" i="2"/>
  <c r="BE115" i="2"/>
  <c r="BE116" i="2"/>
  <c r="BE119" i="2"/>
  <c r="BE131" i="2"/>
  <c r="BE137" i="2"/>
  <c r="BE157" i="2"/>
  <c r="BE166" i="2"/>
  <c r="BE167" i="2"/>
  <c r="BE169" i="2"/>
  <c r="BE174" i="2"/>
  <c r="BE180" i="2"/>
  <c r="BE183" i="2"/>
  <c r="BE193" i="2"/>
  <c r="BE196" i="2"/>
  <c r="BE198" i="2"/>
  <c r="BE201" i="2"/>
  <c r="BE204" i="2"/>
  <c r="BE214" i="2"/>
  <c r="BE217" i="2"/>
  <c r="BE222" i="2"/>
  <c r="BE225" i="2"/>
  <c r="BE96" i="2"/>
  <c r="BE109" i="2"/>
  <c r="BE113" i="2"/>
  <c r="BE114" i="2"/>
  <c r="BE125" i="2"/>
  <c r="BE129" i="2"/>
  <c r="BE145" i="2"/>
  <c r="BE155" i="2"/>
  <c r="BE168" i="2"/>
  <c r="BE173" i="2"/>
  <c r="BE181" i="2"/>
  <c r="BE189" i="2"/>
  <c r="BE197" i="2"/>
  <c r="BE212" i="2"/>
  <c r="BE215" i="2"/>
  <c r="BE216" i="2"/>
  <c r="BE218" i="2"/>
  <c r="J60" i="2"/>
  <c r="BE105" i="2"/>
  <c r="BE107" i="2"/>
  <c r="BE112" i="2"/>
  <c r="BE117" i="2"/>
  <c r="BE120" i="2"/>
  <c r="BE127" i="2"/>
  <c r="BE139" i="2"/>
  <c r="BE141" i="2"/>
  <c r="BE149" i="2"/>
  <c r="BE153" i="2"/>
  <c r="BE159" i="2"/>
  <c r="BE163" i="2"/>
  <c r="BE172" i="2"/>
  <c r="BE175" i="2"/>
  <c r="BE176" i="2"/>
  <c r="BE178" i="2"/>
  <c r="BE182" i="2"/>
  <c r="BE186" i="2"/>
  <c r="BE188" i="2"/>
  <c r="BE190" i="2"/>
  <c r="BE192" i="2"/>
  <c r="BE194" i="2"/>
  <c r="BE203" i="2"/>
  <c r="BE207" i="2"/>
  <c r="BE219" i="2"/>
  <c r="BE223" i="2"/>
  <c r="BE200" i="2"/>
  <c r="BE220" i="2"/>
  <c r="BE224" i="2"/>
  <c r="BE99" i="2"/>
  <c r="BE102" i="2"/>
  <c r="BE104" i="2"/>
  <c r="BE108" i="2"/>
  <c r="BE111" i="2"/>
  <c r="BE118" i="2"/>
  <c r="BE122" i="2"/>
  <c r="BE124" i="2"/>
  <c r="BE135" i="2"/>
  <c r="BE143" i="2"/>
  <c r="BE165" i="2"/>
  <c r="BE170" i="2"/>
  <c r="BE185" i="2"/>
  <c r="BE205" i="2"/>
  <c r="BE206" i="2"/>
  <c r="BE208" i="2"/>
  <c r="BE209" i="2"/>
  <c r="BE211" i="2"/>
  <c r="BE94" i="2"/>
  <c r="BE98" i="2"/>
  <c r="BE106" i="2"/>
  <c r="BE121" i="2"/>
  <c r="BE123" i="2"/>
  <c r="BE133" i="2"/>
  <c r="BE147" i="2"/>
  <c r="BE151" i="2"/>
  <c r="BE161" i="2"/>
  <c r="BE171" i="2"/>
  <c r="BE177" i="2"/>
  <c r="BE179" i="2"/>
  <c r="BE184" i="2"/>
  <c r="BE187" i="2"/>
  <c r="BE191" i="2"/>
  <c r="BE195" i="2"/>
  <c r="BE199" i="2"/>
  <c r="BE202" i="2"/>
  <c r="BE210" i="2"/>
  <c r="BE213" i="2"/>
  <c r="BE221" i="2"/>
  <c r="BE226" i="2"/>
  <c r="J38" i="7"/>
  <c r="AW64" i="1" s="1"/>
  <c r="F40" i="4"/>
  <c r="BC60" i="1" s="1"/>
  <c r="F39" i="10"/>
  <c r="BB69" i="1" s="1"/>
  <c r="J38" i="2"/>
  <c r="AW58" i="1"/>
  <c r="F40" i="12"/>
  <c r="BC71" i="1" s="1"/>
  <c r="J38" i="8"/>
  <c r="AW65" i="1" s="1"/>
  <c r="F40" i="17"/>
  <c r="BC79" i="1" s="1"/>
  <c r="F35" i="20"/>
  <c r="BB83" i="1"/>
  <c r="J38" i="9"/>
  <c r="AW68" i="1" s="1"/>
  <c r="F38" i="4"/>
  <c r="BA60" i="1" s="1"/>
  <c r="J38" i="6"/>
  <c r="AW63" i="1" s="1"/>
  <c r="F38" i="10"/>
  <c r="BA69" i="1"/>
  <c r="F38" i="11"/>
  <c r="BA70" i="1" s="1"/>
  <c r="J38" i="13"/>
  <c r="AW73" i="1" s="1"/>
  <c r="F38" i="16"/>
  <c r="BA78" i="1" s="1"/>
  <c r="F39" i="17"/>
  <c r="BB79" i="1"/>
  <c r="F39" i="19"/>
  <c r="BB82" i="1" s="1"/>
  <c r="F38" i="2"/>
  <c r="BA58" i="1" s="1"/>
  <c r="F41" i="14"/>
  <c r="BD74" i="1" s="1"/>
  <c r="F38" i="18"/>
  <c r="BA81" i="1"/>
  <c r="F40" i="3"/>
  <c r="BC59" i="1" s="1"/>
  <c r="F40" i="9"/>
  <c r="BC68" i="1" s="1"/>
  <c r="J38" i="19"/>
  <c r="AW82" i="1"/>
  <c r="F41" i="4"/>
  <c r="BD60" i="1"/>
  <c r="F38" i="6"/>
  <c r="BA63" i="1"/>
  <c r="F39" i="9"/>
  <c r="BB68" i="1" s="1"/>
  <c r="F40" i="6"/>
  <c r="BC63" i="1"/>
  <c r="F41" i="10"/>
  <c r="BD69" i="1" s="1"/>
  <c r="F38" i="14"/>
  <c r="BA74" i="1" s="1"/>
  <c r="J38" i="18"/>
  <c r="AW81" i="1" s="1"/>
  <c r="J34" i="20"/>
  <c r="AW83" i="1"/>
  <c r="F39" i="2"/>
  <c r="BB58" i="1" s="1"/>
  <c r="F38" i="12"/>
  <c r="BA71" i="1" s="1"/>
  <c r="J38" i="15"/>
  <c r="AW75" i="1" s="1"/>
  <c r="F39" i="7"/>
  <c r="BB64" i="1"/>
  <c r="J38" i="11"/>
  <c r="AW70" i="1"/>
  <c r="F41" i="13"/>
  <c r="BD73" i="1" s="1"/>
  <c r="F40" i="16"/>
  <c r="BC78" i="1"/>
  <c r="J38" i="17"/>
  <c r="AW79" i="1"/>
  <c r="F36" i="20"/>
  <c r="BC83" i="1"/>
  <c r="J38" i="4"/>
  <c r="AW60" i="1" s="1"/>
  <c r="F39" i="6"/>
  <c r="BB63" i="1"/>
  <c r="J38" i="10"/>
  <c r="AW69" i="1"/>
  <c r="F40" i="11"/>
  <c r="BC70" i="1"/>
  <c r="F39" i="13"/>
  <c r="BB73" i="1" s="1"/>
  <c r="F38" i="15"/>
  <c r="BA75" i="1"/>
  <c r="F41" i="17"/>
  <c r="BD79" i="1"/>
  <c r="F37" i="20"/>
  <c r="BD83" i="1"/>
  <c r="F41" i="5"/>
  <c r="BD61" i="1" s="1"/>
  <c r="F40" i="10"/>
  <c r="BC69" i="1"/>
  <c r="F40" i="13"/>
  <c r="BC73" i="1" s="1"/>
  <c r="F41" i="15"/>
  <c r="BD75" i="1" s="1"/>
  <c r="F41" i="3"/>
  <c r="BD59" i="1" s="1"/>
  <c r="J34" i="5"/>
  <c r="F41" i="7"/>
  <c r="BD64" i="1"/>
  <c r="F41" i="12"/>
  <c r="BD71" i="1"/>
  <c r="F40" i="15"/>
  <c r="BC75" i="1" s="1"/>
  <c r="J38" i="3"/>
  <c r="AW59" i="1"/>
  <c r="F41" i="9"/>
  <c r="BD68" i="1"/>
  <c r="F41" i="18"/>
  <c r="BD81" i="1"/>
  <c r="J34" i="4"/>
  <c r="AS66" i="1"/>
  <c r="F38" i="3"/>
  <c r="BA59" i="1"/>
  <c r="F41" i="6"/>
  <c r="BD63" i="1" s="1"/>
  <c r="F38" i="9"/>
  <c r="BA68" i="1" s="1"/>
  <c r="F38" i="19"/>
  <c r="BA82" i="1" s="1"/>
  <c r="AS56" i="1"/>
  <c r="AS55" i="1"/>
  <c r="F39" i="5"/>
  <c r="BB61" i="1" s="1"/>
  <c r="F41" i="8"/>
  <c r="BD65" i="1" s="1"/>
  <c r="J38" i="16"/>
  <c r="AW78" i="1" s="1"/>
  <c r="J34" i="16"/>
  <c r="F40" i="18"/>
  <c r="BC81" i="1"/>
  <c r="F39" i="3"/>
  <c r="BB59" i="1"/>
  <c r="F38" i="7"/>
  <c r="BA64" i="1" s="1"/>
  <c r="F39" i="11"/>
  <c r="BB70" i="1"/>
  <c r="F39" i="12"/>
  <c r="BB71" i="1"/>
  <c r="F39" i="14"/>
  <c r="BB74" i="1" s="1"/>
  <c r="F39" i="16"/>
  <c r="BB78" i="1" s="1"/>
  <c r="F39" i="18"/>
  <c r="BB81" i="1"/>
  <c r="F41" i="2"/>
  <c r="BD58" i="1" s="1"/>
  <c r="F41" i="11"/>
  <c r="BD70" i="1" s="1"/>
  <c r="F38" i="13"/>
  <c r="BA73" i="1" s="1"/>
  <c r="F38" i="17"/>
  <c r="BA79" i="1"/>
  <c r="F41" i="19"/>
  <c r="BD82" i="1" s="1"/>
  <c r="F40" i="5"/>
  <c r="BC61" i="1" s="1"/>
  <c r="F38" i="8"/>
  <c r="BA65" i="1" s="1"/>
  <c r="J38" i="14"/>
  <c r="AW74" i="1"/>
  <c r="F34" i="20"/>
  <c r="BA83" i="1" s="1"/>
  <c r="AS76" i="1"/>
  <c r="F38" i="5"/>
  <c r="BA61" i="1" s="1"/>
  <c r="F39" i="8"/>
  <c r="BB65" i="1"/>
  <c r="J38" i="12"/>
  <c r="AW71" i="1"/>
  <c r="F39" i="15"/>
  <c r="BB75" i="1"/>
  <c r="F40" i="7"/>
  <c r="BC64" i="1" s="1"/>
  <c r="F40" i="14"/>
  <c r="BC74" i="1"/>
  <c r="F40" i="2"/>
  <c r="BC58" i="1" s="1"/>
  <c r="F40" i="19"/>
  <c r="BC82" i="1" s="1"/>
  <c r="F39" i="4"/>
  <c r="BB60" i="1" s="1"/>
  <c r="J38" i="5"/>
  <c r="AW61" i="1"/>
  <c r="F40" i="8"/>
  <c r="BC65" i="1" s="1"/>
  <c r="F41" i="16"/>
  <c r="BD78" i="1" s="1"/>
  <c r="J34" i="9" l="1"/>
  <c r="J67" i="9"/>
  <c r="J67" i="13"/>
  <c r="J34" i="13"/>
  <c r="T100" i="7"/>
  <c r="J95" i="19"/>
  <c r="J69" i="19" s="1"/>
  <c r="J67" i="12"/>
  <c r="J102" i="8"/>
  <c r="J69" i="8" s="1"/>
  <c r="R100" i="8"/>
  <c r="T101" i="3"/>
  <c r="R99" i="10"/>
  <c r="R101" i="3"/>
  <c r="P101" i="3"/>
  <c r="AU59" i="1"/>
  <c r="T101" i="15"/>
  <c r="T100" i="15"/>
  <c r="R100" i="7"/>
  <c r="P84" i="20"/>
  <c r="AU83" i="1"/>
  <c r="R100" i="14"/>
  <c r="P119" i="7"/>
  <c r="P100" i="7"/>
  <c r="AU64" i="1"/>
  <c r="AU62" i="1" s="1"/>
  <c r="T101" i="8"/>
  <c r="T100" i="8" s="1"/>
  <c r="T84" i="20"/>
  <c r="T99" i="10"/>
  <c r="T100" i="14"/>
  <c r="P101" i="8"/>
  <c r="P100" i="8"/>
  <c r="AU65" i="1"/>
  <c r="R84" i="20"/>
  <c r="P119" i="14"/>
  <c r="P100" i="14" s="1"/>
  <c r="AU74" i="1" s="1"/>
  <c r="AU72" i="1" s="1"/>
  <c r="R101" i="15"/>
  <c r="R100" i="15" s="1"/>
  <c r="AG60" i="1"/>
  <c r="AG58" i="1"/>
  <c r="AN58" i="1" s="1"/>
  <c r="BK91" i="20"/>
  <c r="J91" i="20" s="1"/>
  <c r="J61" i="20" s="1"/>
  <c r="BK102" i="3"/>
  <c r="J102" i="3"/>
  <c r="J68" i="3" s="1"/>
  <c r="BK122" i="10"/>
  <c r="BK99" i="10" s="1"/>
  <c r="J99" i="10" s="1"/>
  <c r="J67" i="10" s="1"/>
  <c r="J122" i="10"/>
  <c r="J73" i="10"/>
  <c r="BK92" i="11"/>
  <c r="J92" i="11" s="1"/>
  <c r="J67" i="11" s="1"/>
  <c r="BK122" i="3"/>
  <c r="J122" i="3" s="1"/>
  <c r="J73" i="3" s="1"/>
  <c r="BK131" i="3"/>
  <c r="J131" i="3"/>
  <c r="J76" i="3" s="1"/>
  <c r="BK239" i="8"/>
  <c r="J239" i="8"/>
  <c r="J75" i="8"/>
  <c r="BK179" i="14"/>
  <c r="J179" i="14" s="1"/>
  <c r="J75" i="14" s="1"/>
  <c r="BK92" i="18"/>
  <c r="J92" i="18"/>
  <c r="J67" i="18" s="1"/>
  <c r="AG82" i="1"/>
  <c r="J67" i="19"/>
  <c r="J94" i="19"/>
  <c r="J68" i="19" s="1"/>
  <c r="AG78" i="1"/>
  <c r="BK100" i="15"/>
  <c r="J100" i="15" s="1"/>
  <c r="J67" i="15" s="1"/>
  <c r="AG73" i="1"/>
  <c r="AG71" i="1"/>
  <c r="AG68" i="1"/>
  <c r="BK100" i="8"/>
  <c r="J100" i="8" s="1"/>
  <c r="J67" i="8" s="1"/>
  <c r="AG64" i="1"/>
  <c r="AG62" i="1" s="1"/>
  <c r="J67" i="7"/>
  <c r="AG63" i="1"/>
  <c r="J67" i="6"/>
  <c r="AG61" i="1"/>
  <c r="BB57" i="1"/>
  <c r="J37" i="10"/>
  <c r="AV69" i="1"/>
  <c r="AT69" i="1"/>
  <c r="BC80" i="1"/>
  <c r="AY80" i="1" s="1"/>
  <c r="J37" i="4"/>
  <c r="AV60" i="1" s="1"/>
  <c r="AT60" i="1" s="1"/>
  <c r="AN60" i="1" s="1"/>
  <c r="BA62" i="1"/>
  <c r="AW62" i="1"/>
  <c r="F37" i="11"/>
  <c r="AZ70" i="1" s="1"/>
  <c r="J37" i="13"/>
  <c r="AV73" i="1" s="1"/>
  <c r="AT73" i="1" s="1"/>
  <c r="AN73" i="1" s="1"/>
  <c r="BD80" i="1"/>
  <c r="AU57" i="1"/>
  <c r="F37" i="3"/>
  <c r="AZ59" i="1" s="1"/>
  <c r="J37" i="7"/>
  <c r="AV64" i="1" s="1"/>
  <c r="AT64" i="1" s="1"/>
  <c r="BD72" i="1"/>
  <c r="F37" i="18"/>
  <c r="AZ81" i="1" s="1"/>
  <c r="J37" i="11"/>
  <c r="AV70" i="1"/>
  <c r="AT70" i="1"/>
  <c r="BB72" i="1"/>
  <c r="AX72" i="1"/>
  <c r="BC77" i="1"/>
  <c r="F37" i="19"/>
  <c r="AZ82" i="1" s="1"/>
  <c r="F37" i="15"/>
  <c r="AZ75" i="1"/>
  <c r="F37" i="9"/>
  <c r="AZ68" i="1" s="1"/>
  <c r="F37" i="8"/>
  <c r="AZ65" i="1"/>
  <c r="BA57" i="1"/>
  <c r="AW57" i="1"/>
  <c r="F37" i="7"/>
  <c r="AZ64" i="1"/>
  <c r="BD62" i="1"/>
  <c r="F37" i="10"/>
  <c r="AZ69" i="1"/>
  <c r="F37" i="14"/>
  <c r="AZ74" i="1" s="1"/>
  <c r="F37" i="4"/>
  <c r="AZ60" i="1"/>
  <c r="F37" i="12"/>
  <c r="AZ71" i="1" s="1"/>
  <c r="F37" i="16"/>
  <c r="AZ78" i="1"/>
  <c r="AU77" i="1"/>
  <c r="J37" i="19"/>
  <c r="AV82" i="1"/>
  <c r="AT82" i="1"/>
  <c r="AN82" i="1" s="1"/>
  <c r="J37" i="2"/>
  <c r="AV58" i="1"/>
  <c r="AT58" i="1"/>
  <c r="J37" i="17"/>
  <c r="AV79" i="1"/>
  <c r="AT79" i="1"/>
  <c r="F37" i="6"/>
  <c r="AZ63" i="1"/>
  <c r="F37" i="13"/>
  <c r="AZ73" i="1"/>
  <c r="AU67" i="1"/>
  <c r="BD57" i="1"/>
  <c r="BB62" i="1"/>
  <c r="AX62" i="1" s="1"/>
  <c r="BC67" i="1"/>
  <c r="AY67" i="1"/>
  <c r="BD67" i="1"/>
  <c r="J37" i="14"/>
  <c r="AV74" i="1" s="1"/>
  <c r="AT74" i="1" s="1"/>
  <c r="J34" i="17"/>
  <c r="AG79" i="1" s="1"/>
  <c r="AG77" i="1" s="1"/>
  <c r="AU80" i="1"/>
  <c r="J37" i="5"/>
  <c r="AV61" i="1" s="1"/>
  <c r="AT61" i="1" s="1"/>
  <c r="AN61" i="1" s="1"/>
  <c r="BC72" i="1"/>
  <c r="AY72" i="1" s="1"/>
  <c r="BB77" i="1"/>
  <c r="AX77" i="1"/>
  <c r="F37" i="17"/>
  <c r="AZ79" i="1" s="1"/>
  <c r="J37" i="9"/>
  <c r="AV68" i="1" s="1"/>
  <c r="AT68" i="1" s="1"/>
  <c r="AN68" i="1" s="1"/>
  <c r="J33" i="20"/>
  <c r="AV83" i="1"/>
  <c r="AT83" i="1"/>
  <c r="J37" i="3"/>
  <c r="AV59" i="1" s="1"/>
  <c r="AT59" i="1" s="1"/>
  <c r="BB67" i="1"/>
  <c r="AX67" i="1" s="1"/>
  <c r="J37" i="15"/>
  <c r="AV75" i="1"/>
  <c r="AT75" i="1"/>
  <c r="BA80" i="1"/>
  <c r="AW80" i="1" s="1"/>
  <c r="F33" i="20"/>
  <c r="AZ83" i="1"/>
  <c r="F37" i="5"/>
  <c r="AZ61" i="1"/>
  <c r="J37" i="12"/>
  <c r="AV71" i="1"/>
  <c r="AT71" i="1" s="1"/>
  <c r="AN71" i="1" s="1"/>
  <c r="AS54" i="1"/>
  <c r="J37" i="6"/>
  <c r="AV63" i="1" s="1"/>
  <c r="AT63" i="1" s="1"/>
  <c r="AN63" i="1" s="1"/>
  <c r="BA72" i="1"/>
  <c r="AW72" i="1" s="1"/>
  <c r="BD77" i="1"/>
  <c r="BB80" i="1"/>
  <c r="AX80" i="1"/>
  <c r="F37" i="2"/>
  <c r="AZ58" i="1" s="1"/>
  <c r="BA77" i="1"/>
  <c r="J37" i="18"/>
  <c r="AV81" i="1" s="1"/>
  <c r="AT81" i="1" s="1"/>
  <c r="BA67" i="1"/>
  <c r="BC57" i="1"/>
  <c r="BC62" i="1"/>
  <c r="AY62" i="1"/>
  <c r="J37" i="8"/>
  <c r="AV65" i="1"/>
  <c r="AT65" i="1" s="1"/>
  <c r="J37" i="16"/>
  <c r="AV78" i="1" s="1"/>
  <c r="AT78" i="1" s="1"/>
  <c r="AN78" i="1" s="1"/>
  <c r="AU66" i="1" l="1"/>
  <c r="AN64" i="1"/>
  <c r="BK100" i="14"/>
  <c r="J100" i="14" s="1"/>
  <c r="J67" i="14" s="1"/>
  <c r="BK84" i="20"/>
  <c r="J84" i="20"/>
  <c r="J59" i="20" s="1"/>
  <c r="BK101" i="3"/>
  <c r="J101" i="3"/>
  <c r="J34" i="3" s="1"/>
  <c r="AG59" i="1" s="1"/>
  <c r="AG57" i="1" s="1"/>
  <c r="AN57" i="1" s="1"/>
  <c r="J43" i="19"/>
  <c r="AN79" i="1"/>
  <c r="J43" i="17"/>
  <c r="J43" i="16"/>
  <c r="J43" i="13"/>
  <c r="J43" i="12"/>
  <c r="J43" i="9"/>
  <c r="J43" i="7"/>
  <c r="J43" i="6"/>
  <c r="J43" i="5"/>
  <c r="J43" i="4"/>
  <c r="J43" i="2"/>
  <c r="AU56" i="1"/>
  <c r="AU55" i="1" s="1"/>
  <c r="AU76" i="1"/>
  <c r="J30" i="20"/>
  <c r="AG83" i="1" s="1"/>
  <c r="AY57" i="1"/>
  <c r="J34" i="15"/>
  <c r="AG75" i="1"/>
  <c r="AN75" i="1"/>
  <c r="BD66" i="1"/>
  <c r="BA56" i="1"/>
  <c r="AW56" i="1"/>
  <c r="BC56" i="1"/>
  <c r="AY56" i="1"/>
  <c r="J34" i="8"/>
  <c r="AG65" i="1"/>
  <c r="AN65" i="1"/>
  <c r="AZ80" i="1"/>
  <c r="AV80" i="1"/>
  <c r="AT80" i="1"/>
  <c r="J34" i="11"/>
  <c r="AG70" i="1"/>
  <c r="BB76" i="1"/>
  <c r="AX76" i="1"/>
  <c r="J34" i="14"/>
  <c r="AG74" i="1" s="1"/>
  <c r="AG72" i="1" s="1"/>
  <c r="AX57" i="1"/>
  <c r="AZ72" i="1"/>
  <c r="AV72" i="1"/>
  <c r="AT72" i="1"/>
  <c r="AW67" i="1"/>
  <c r="BA76" i="1"/>
  <c r="AW76" i="1" s="1"/>
  <c r="AZ77" i="1"/>
  <c r="AV77" i="1"/>
  <c r="AZ62" i="1"/>
  <c r="AV62" i="1"/>
  <c r="AT62" i="1"/>
  <c r="AN62" i="1"/>
  <c r="BD56" i="1"/>
  <c r="BB56" i="1"/>
  <c r="J34" i="10"/>
  <c r="AG69" i="1"/>
  <c r="AZ67" i="1"/>
  <c r="BC66" i="1"/>
  <c r="AY66" i="1"/>
  <c r="BC76" i="1"/>
  <c r="AY76" i="1"/>
  <c r="AW77" i="1"/>
  <c r="BB66" i="1"/>
  <c r="AX66" i="1"/>
  <c r="BD76" i="1"/>
  <c r="J34" i="18"/>
  <c r="AG81" i="1" s="1"/>
  <c r="AG80" i="1" s="1"/>
  <c r="AG76" i="1" s="1"/>
  <c r="AY77" i="1"/>
  <c r="AZ57" i="1"/>
  <c r="AV57" i="1"/>
  <c r="AT57" i="1"/>
  <c r="BA66" i="1"/>
  <c r="AW66" i="1"/>
  <c r="J43" i="3" l="1"/>
  <c r="J43" i="11"/>
  <c r="J43" i="10"/>
  <c r="J43" i="18"/>
  <c r="J39" i="20"/>
  <c r="J67" i="3"/>
  <c r="J43" i="15"/>
  <c r="AN72" i="1"/>
  <c r="J43" i="14"/>
  <c r="AN74" i="1"/>
  <c r="J43" i="8"/>
  <c r="AN59" i="1"/>
  <c r="AN69" i="1"/>
  <c r="AN70" i="1"/>
  <c r="AN81" i="1"/>
  <c r="AN83" i="1"/>
  <c r="AN80" i="1"/>
  <c r="AU54" i="1"/>
  <c r="AG56" i="1"/>
  <c r="AZ56" i="1"/>
  <c r="AV56" i="1" s="1"/>
  <c r="AT56" i="1" s="1"/>
  <c r="BA55" i="1"/>
  <c r="AW55" i="1" s="1"/>
  <c r="AZ76" i="1"/>
  <c r="AV76" i="1" s="1"/>
  <c r="AT76" i="1" s="1"/>
  <c r="AN76" i="1" s="1"/>
  <c r="AG67" i="1"/>
  <c r="AN67" i="1" s="1"/>
  <c r="AT77" i="1"/>
  <c r="AN77" i="1"/>
  <c r="BC55" i="1"/>
  <c r="AY55" i="1" s="1"/>
  <c r="AZ66" i="1"/>
  <c r="AV66" i="1"/>
  <c r="AT66" i="1"/>
  <c r="BB55" i="1"/>
  <c r="AX55" i="1"/>
  <c r="BD55" i="1"/>
  <c r="AX56" i="1"/>
  <c r="AV67" i="1"/>
  <c r="AT67" i="1" s="1"/>
  <c r="AN56" i="1" l="1"/>
  <c r="BD54" i="1"/>
  <c r="W33" i="1"/>
  <c r="BB54" i="1"/>
  <c r="AX54" i="1" s="1"/>
  <c r="BC54" i="1"/>
  <c r="W32" i="1" s="1"/>
  <c r="AZ55" i="1"/>
  <c r="AV55" i="1" s="1"/>
  <c r="AT55" i="1" s="1"/>
  <c r="BA54" i="1"/>
  <c r="W30" i="1"/>
  <c r="AG66" i="1"/>
  <c r="AN66" i="1" l="1"/>
  <c r="AG55" i="1"/>
  <c r="AG54" i="1" s="1"/>
  <c r="AK26" i="1" s="1"/>
  <c r="AW54" i="1"/>
  <c r="AK30" i="1"/>
  <c r="AZ54" i="1"/>
  <c r="AV54" i="1" s="1"/>
  <c r="AK29" i="1" s="1"/>
  <c r="W31" i="1"/>
  <c r="AY54" i="1"/>
  <c r="AN55" i="1" l="1"/>
  <c r="AK35" i="1"/>
  <c r="AT54" i="1"/>
  <c r="AN54" i="1"/>
  <c r="W29" i="1"/>
</calcChain>
</file>

<file path=xl/sharedStrings.xml><?xml version="1.0" encoding="utf-8"?>
<sst xmlns="http://schemas.openxmlformats.org/spreadsheetml/2006/main" count="13996" uniqueCount="1622">
  <si>
    <t>Export Komplet</t>
  </si>
  <si>
    <t>VZ</t>
  </si>
  <si>
    <t>2.0</t>
  </si>
  <si>
    <t>ZAMOK</t>
  </si>
  <si>
    <t>False</t>
  </si>
  <si>
    <t>{4dc13fe9-dd95-4aa3-a0f7-36061fbc87f7}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</si>
  <si>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</si>
  <si>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</si>
  <si>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</si>
  <si>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</si>
  <si>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</si>
  <si>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</si>
  <si>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</si>
  <si>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</si>
  <si>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000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</si>
  <si>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</si>
  <si>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</si>
  <si>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PZS v ŽST Litoměřice horní nádraží_OPRAVA č. 1</t>
  </si>
  <si>
    <t>KSO:</t>
  </si>
  <si>
    <t>828 89 1</t>
  </si>
  <si>
    <t>CC-CZ:</t>
  </si>
  <si>
    <t>21229</t>
  </si>
  <si>
    <t>Místo:</t>
  </si>
  <si>
    <t xml:space="preserve"> </t>
  </si>
  <si>
    <t>Datum:</t>
  </si>
  <si>
    <t>28. 2. 2022</t>
  </si>
  <si>
    <t>CZ-CPV:</t>
  </si>
  <si>
    <t>45316213-1</t>
  </si>
  <si>
    <t>CZ-CPA:</t>
  </si>
  <si>
    <t>43.21.10</t>
  </si>
  <si>
    <t>Zadavatel:</t>
  </si>
  <si>
    <t>IČ:</t>
  </si>
  <si>
    <t/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</si>
  <si>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</si>
  <si>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</si>
  <si>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</si>
  <si>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</si>
  <si>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</si>
  <si>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</si>
  <si>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</si>
  <si>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</si>
  <si>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</si>
  <si>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</si>
  <si>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</si>
  <si>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</si>
  <si>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</si>
  <si>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</si>
  <si>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</si>
  <si>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</si>
  <si>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</si>
  <si>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</si>
  <si>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</si>
  <si>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</si>
  <si>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</si>
  <si>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</si>
  <si>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</si>
  <si>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</si>
  <si>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</si>
  <si>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</si>
  <si>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</si>
  <si>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</si>
  <si>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</si>
  <si>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</si>
  <si>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</si>
  <si>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</si>
  <si>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</si>
  <si>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</si>
  <si>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</si>
  <si>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</si>
  <si>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</si>
  <si>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</si>
  <si>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</si>
  <si>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</si>
  <si>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</si>
  <si>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</si>
  <si>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</si>
  <si>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</si>
  <si>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</si>
  <si>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</si>
  <si>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D.1.1.3</t>
  </si>
  <si>
    <t>Přejezdové zabezpečovací zařízení (PZZ)</t>
  </si>
  <si>
    <t>PRO</t>
  </si>
  <si>
    <t>1</t>
  </si>
  <si>
    <t>{b5b57e85-925e-492f-bcb9-44fc817147d5}</t>
  </si>
  <si>
    <t>2</t>
  </si>
  <si>
    <t>PS 01-01-31</t>
  </si>
  <si>
    <t>Železniční přejezd v km 42,883 (P3338), PZS</t>
  </si>
  <si>
    <t>Soupis</t>
  </si>
  <si>
    <t>{792b6faa-0301-45a1-ad7c-7e42445fce87}</t>
  </si>
  <si>
    <t>01</t>
  </si>
  <si>
    <t>3</t>
  </si>
  <si>
    <t>{9ebd3225-0815-49af-a0d2-a3ad691c6dc0}</t>
  </si>
  <si>
    <t>/</t>
  </si>
  <si>
    <t>01.1</t>
  </si>
  <si>
    <t>Technologická část - ÚOŽI</t>
  </si>
  <si>
    <t>4</t>
  </si>
  <si>
    <t>{46d7fb91-73c9-404b-a91f-8e4594b80f0e}</t>
  </si>
  <si>
    <t>01.2</t>
  </si>
  <si>
    <t>Stavební část - URS</t>
  </si>
  <si>
    <t>{1c0556d5-9616-4ef2-b966-cd10a7dc3ff1}</t>
  </si>
  <si>
    <t>01.3</t>
  </si>
  <si>
    <t>Demontáže</t>
  </si>
  <si>
    <t>{15a9f136-6e21-4e69-8cc5-3d1c16d1afab}</t>
  </si>
  <si>
    <t>01.4</t>
  </si>
  <si>
    <t>Dodávky SSZT - NEOCEŇOVAT</t>
  </si>
  <si>
    <t>{2e89bf2e-b7db-4364-84cb-f04329ed2422}</t>
  </si>
  <si>
    <t>03</t>
  </si>
  <si>
    <t>Kabelizace</t>
  </si>
  <si>
    <t>{6d901108-3079-4304-8273-2675330667fa}</t>
  </si>
  <si>
    <t>03.1</t>
  </si>
  <si>
    <t>Technologická část</t>
  </si>
  <si>
    <t>{f67c9cc4-5250-4429-a42e-5da8271d9080}</t>
  </si>
  <si>
    <t>03.2</t>
  </si>
  <si>
    <t>Stavební část</t>
  </si>
  <si>
    <t>{0a96d48b-1da6-408c-8f5c-af7424dec7ec}</t>
  </si>
  <si>
    <t>04</t>
  </si>
  <si>
    <t>Železniční přejezd v km 42,883 (P3338), osazení technol. objektu</t>
  </si>
  <si>
    <t>{5bbac1b4-719a-43e9-9a0f-0d32967d6fe7}</t>
  </si>
  <si>
    <t>PS 01-01-32</t>
  </si>
  <si>
    <t>Železniční přejezd v km 43,449 (P3339), PZS</t>
  </si>
  <si>
    <t>{80ecb379-22e6-4ea8-9211-81cf19cfc3b1}</t>
  </si>
  <si>
    <t>{8f330de9-3703-4317-b43e-516e5ea84faa}</t>
  </si>
  <si>
    <t>{57447081-48ad-41b4-8ce3-f01ccf51c5b5}</t>
  </si>
  <si>
    <t>{dde24c0f-2d92-41a5-86c8-b0fd8a61f148}</t>
  </si>
  <si>
    <t>{ff538c09-aab2-4615-a2fd-f1bcdfa380a4}</t>
  </si>
  <si>
    <t>{6be85c13-405c-4d97-b1e7-8921e1495343}</t>
  </si>
  <si>
    <t>{abd3b77e-2078-4405-bd03-8af18b5bfeee}</t>
  </si>
  <si>
    <t>{445cf3e1-85ae-4dc8-a289-4afd8dad6133}</t>
  </si>
  <si>
    <t>{b2b7eb6e-adbb-4de7-b73a-fdefa40300d2}</t>
  </si>
  <si>
    <t>Železniční přejezd v km 43,449 (P3339), osazení technol. objektu</t>
  </si>
  <si>
    <t>{0a7bf62f-6c19-4db2-ac36-472b0f4abf78}</t>
  </si>
  <si>
    <t>D.2.3.6</t>
  </si>
  <si>
    <t>Rozvody nn</t>
  </si>
  <si>
    <t>STA</t>
  </si>
  <si>
    <t>{bdc4267a-19bc-4f72-8eb1-8a0559837c36}</t>
  </si>
  <si>
    <t>SO 01-86-01</t>
  </si>
  <si>
    <t>Železniční přejezd v km 42,883 (P3338), přípojka napájení nn</t>
  </si>
  <si>
    <t>{d9c0a45f-53d3-4620-a1b3-a11ed767bd77}</t>
  </si>
  <si>
    <t>{bc9ba85c-c96c-4853-8a78-de4ed3bd36fd}</t>
  </si>
  <si>
    <t>02</t>
  </si>
  <si>
    <t>{5e711b6c-a263-4e7c-9603-adfd56cea088}</t>
  </si>
  <si>
    <t>SO 01-86-02</t>
  </si>
  <si>
    <t>Železniční přejezd v km 43,449 (P3339), přípojka napájení nn</t>
  </si>
  <si>
    <t>{c4deaff0-42e2-4466-8293-dec5c4606637}</t>
  </si>
  <si>
    <t>{57c2ae9e-3ae4-4dd3-b4fd-bd9deae8fce3}</t>
  </si>
  <si>
    <t>{d668b6bf-78a3-47f4-a1e1-8108ccfb0aaa}</t>
  </si>
  <si>
    <t>VON</t>
  </si>
  <si>
    <t>Vedlejší a ostatní rozpočtové náklady</t>
  </si>
  <si>
    <t>{da6f91af-d48b-40ee-9065-3396a578b34f}</t>
  </si>
  <si>
    <t>KRYCÍ LIST SOUPISU PRACÍ</t>
  </si>
  <si>
    <t>Objekt:</t>
  </si>
  <si>
    <t>D.1.1.3 - Přejezdové zabezpečovací zařízení (PZZ)</t>
  </si>
  <si>
    <t>Soupis:</t>
  </si>
  <si>
    <t>PS 01-01-31 - Železniční přejezd v km 42,883 (P3338), PZS</t>
  </si>
  <si>
    <t>Úroveň 4:</t>
  </si>
  <si>
    <t>01.1 - Technologická část - ÚOŽI</t>
  </si>
  <si>
    <t>REKAPITULACE ČLENĚNÍ SOUPISU PRACÍ</t>
  </si>
  <si>
    <t>Kód dílu - Popis</t>
  </si>
  <si>
    <t>Cena celkem [CZK]</t>
  </si>
  <si>
    <t>-1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</si>
  <si>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</si>
  <si>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</si>
  <si>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</si>
  <si>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</si>
  <si>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</si>
  <si>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</si>
  <si>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</si>
  <si>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</si>
  <si>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</si>
  <si>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</si>
  <si>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</si>
  <si>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</si>
  <si>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</si>
  <si>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</si>
  <si>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OST</t>
  </si>
  <si>
    <t>Ostatní</t>
  </si>
  <si>
    <t>ROZPOCET</t>
  </si>
  <si>
    <t>M</t>
  </si>
  <si>
    <t>7494004945r</t>
  </si>
  <si>
    <t>Kompaktní jističe Kompaktní jističe do 160A Vypínací spouště AC/DC 110 V</t>
  </si>
  <si>
    <t>kus</t>
  </si>
  <si>
    <t>128</t>
  </si>
  <si>
    <t>-1550884866</t>
  </si>
  <si>
    <t>P</t>
  </si>
  <si>
    <t>Poznámka k položce:_x000D_
ZP-ASA/24</t>
  </si>
  <si>
    <t>7494010105r</t>
  </si>
  <si>
    <t>Přístroje pro spínání a ovládání Ovladače, signálky Ovladače Otočný přepínač kompletní</t>
  </si>
  <si>
    <t>Sborník UOŽI 01 2021</t>
  </si>
  <si>
    <t>-151810273</t>
  </si>
  <si>
    <t>Poznámka k položce:_x000D_
S 40 JD 2203 C06</t>
  </si>
  <si>
    <t>7593000010</t>
  </si>
  <si>
    <t>Dobíječe, usměrňovače, napáječe Usměrňovač E230 G12/25, na polici/na zeď/na DIN lištu, základní stavová indikace opticky i bezpotenciálově, teplotní kompenzace</t>
  </si>
  <si>
    <t>Sborník UOŽI 01 2022</t>
  </si>
  <si>
    <t>-205992552</t>
  </si>
  <si>
    <t>7494005313r</t>
  </si>
  <si>
    <t>Kompaktní jističe Kompaktní jističe Jističe do 630A Pomocné kontakty</t>
  </si>
  <si>
    <t>-1596807079</t>
  </si>
  <si>
    <t>Poznámka k položce:_x000D_
ZP-IHK</t>
  </si>
  <si>
    <t>5</t>
  </si>
  <si>
    <t>7494009288r</t>
  </si>
  <si>
    <t>Přístroje pro spínání a ovládání Stykače a nadproudová relé Stykače Hlídací proudové relé - HRN33</t>
  </si>
  <si>
    <t>1635562846</t>
  </si>
  <si>
    <t>6</t>
  </si>
  <si>
    <t>K</t>
  </si>
  <si>
    <t>7494151010</t>
  </si>
  <si>
    <t>Montáž modulárních rozvodnic min. IP 30, počet modulů do 72</t>
  </si>
  <si>
    <t>64</t>
  </si>
  <si>
    <t>-1176353515</t>
  </si>
  <si>
    <t>7</t>
  </si>
  <si>
    <t>7494000008</t>
  </si>
  <si>
    <t>Rozvodnicové a rozváděčové skříně Distri Rozvodnicové skříně DistriTon Plastové Nástěnné (IP40) pro nástěnnou montáž, neprůhledné dveře, počet řad 3, počet modulů v řadě 14, krytí IP40, PE+N, barva bílá, materiál: plast</t>
  </si>
  <si>
    <t>-119107592</t>
  </si>
  <si>
    <t>8</t>
  </si>
  <si>
    <t>7494153015</t>
  </si>
  <si>
    <t>Montáž prázdných plastových kabelových skříní min. IP 44, výšky do 800 mm, hloubky do 320 mm kompaktní pilíř š 660-1 060 mm</t>
  </si>
  <si>
    <t>1012399654</t>
  </si>
  <si>
    <t>9</t>
  </si>
  <si>
    <t>7493601300</t>
  </si>
  <si>
    <t>Kabelové a zásuvkové skříně, elektroměrové rozvaděče Prázdné skříně a pilíře Skříň plastová kompaktní pilíř včetně základu, IP44, šířka do 600 mm, výška do 1.000 mm, hloubka do 400 mm, PUR lak</t>
  </si>
  <si>
    <t>-1608475331</t>
  </si>
  <si>
    <t>10</t>
  </si>
  <si>
    <t>7493601040</t>
  </si>
  <si>
    <t>Kabelové a zásuvkové skříně, elektroměrové rozvaděče Prázdné skříně a pilíře Sokly a základy pro plastové pilíře, sokl venkovní min. IP44, šíře 420mm, výška 600mm, hloubka 216mm</t>
  </si>
  <si>
    <t>-1566085762</t>
  </si>
  <si>
    <t>11</t>
  </si>
  <si>
    <t>7494351010</t>
  </si>
  <si>
    <t>Montáž jističů (do 10 kA) jednopólových do 20 A</t>
  </si>
  <si>
    <t>506686411</t>
  </si>
  <si>
    <t>12</t>
  </si>
  <si>
    <t>7494351020</t>
  </si>
  <si>
    <t>Montáž jističů (do 10 kA) dvoupólových nebo 1+N pólových do 20 A</t>
  </si>
  <si>
    <t>-251692583</t>
  </si>
  <si>
    <t>13</t>
  </si>
  <si>
    <t>7494351022</t>
  </si>
  <si>
    <t>Montáž jističů (do 10 kA) dvoupólových nebo 1+N pólových přes 20 do 63 A</t>
  </si>
  <si>
    <t>1049872276</t>
  </si>
  <si>
    <t>14</t>
  </si>
  <si>
    <t>7494351030</t>
  </si>
  <si>
    <t>Montáž jističů (do 10 kA) třípólových do 20 A</t>
  </si>
  <si>
    <t>-1905435145</t>
  </si>
  <si>
    <t>7494351040</t>
  </si>
  <si>
    <t>Montáž jističů (do 10 kA) tři+N pólových do 20 A</t>
  </si>
  <si>
    <t>-189023592</t>
  </si>
  <si>
    <t>16</t>
  </si>
  <si>
    <t>7494457530r</t>
  </si>
  <si>
    <t>Montáž lišt propojovacích</t>
  </si>
  <si>
    <t>-443564994</t>
  </si>
  <si>
    <t>17</t>
  </si>
  <si>
    <t>7494551020</t>
  </si>
  <si>
    <t>Montáž vačkových silových spínačů - vypínačů třípólových nebo čtyřpólových do 25 A - vypínač 0-1</t>
  </si>
  <si>
    <t>-826212127</t>
  </si>
  <si>
    <t>18</t>
  </si>
  <si>
    <t>7494004546</t>
  </si>
  <si>
    <t>Modulární přístroje Ostatní přístroje -modulární přístroje Vypínače In 63 A, Ue DC 1000 V, 4pól, šířka 4 moduly, náhrada za např. 5TE2 515-1</t>
  </si>
  <si>
    <t>-2038593118</t>
  </si>
  <si>
    <t>19</t>
  </si>
  <si>
    <t>7494551022</t>
  </si>
  <si>
    <t>Montáž vačkových silových spínačů - vypínačů třípólových nebo čtyřpólových do 63 A - vypínač 0-1</t>
  </si>
  <si>
    <t>238956179</t>
  </si>
  <si>
    <t>20</t>
  </si>
  <si>
    <t>7494004538</t>
  </si>
  <si>
    <t>Modulární přístroje Ostatní přístroje -modulární přístroje Vypínače In 63 A, Ue AC 250/440 V, 3+N-pól</t>
  </si>
  <si>
    <t>-1943002993</t>
  </si>
  <si>
    <t>7494552020</t>
  </si>
  <si>
    <t>Montáž vačkových silových spínačů - přepínačů třípólových do 63 A - přepínač 1-0-1</t>
  </si>
  <si>
    <t>-1317170792</t>
  </si>
  <si>
    <t>22</t>
  </si>
  <si>
    <t>7494010084</t>
  </si>
  <si>
    <t>Přístroje pro spínání a ovládání Ovladače, signálky Ovladače CM přepínač 2 polohy 1zap+1vyp 20A</t>
  </si>
  <si>
    <t>-898351666</t>
  </si>
  <si>
    <t>23</t>
  </si>
  <si>
    <t>7494009464</t>
  </si>
  <si>
    <t>Přístroje pro spínání a ovládání Stykače a nadproudová relé Stykače pro spínání kondenzátorů Instalační stykače AC/DC pomocný kontakt 1x zapínací kontakt, 1x rozpínací kontakt</t>
  </si>
  <si>
    <t>136517163</t>
  </si>
  <si>
    <t>24</t>
  </si>
  <si>
    <t>7494559010</t>
  </si>
  <si>
    <t>Montáž relé modulárního</t>
  </si>
  <si>
    <t>381275896</t>
  </si>
  <si>
    <t>25</t>
  </si>
  <si>
    <t>7494559020</t>
  </si>
  <si>
    <t>Montáž relé paticového včetně patice</t>
  </si>
  <si>
    <t>210743921</t>
  </si>
  <si>
    <t>26</t>
  </si>
  <si>
    <t>7593330040</t>
  </si>
  <si>
    <t>Výměnné díly Relé NMŠ 1-2000 (HM0404221990407)</t>
  </si>
  <si>
    <t>1296071100</t>
  </si>
  <si>
    <t>27</t>
  </si>
  <si>
    <t>7593330100</t>
  </si>
  <si>
    <t>Výměnné díly Relé NMŠ 1-3,4 (HM0404221990413)</t>
  </si>
  <si>
    <t>-1107683210</t>
  </si>
  <si>
    <t>28</t>
  </si>
  <si>
    <t>7593330310</t>
  </si>
  <si>
    <t>Výměnné díly Relé NMPŠ 4-1000/200 (HM0404221990434)</t>
  </si>
  <si>
    <t>-2040064682</t>
  </si>
  <si>
    <t>29</t>
  </si>
  <si>
    <t>7494003336</t>
  </si>
  <si>
    <t>Modulární přístroje Jističe do 80 A; 10 kA 2-pólové In 32 A, Ue AC 230/400 V / DC 144 V, charakteristika C, 2pól, Icn 10 kA</t>
  </si>
  <si>
    <t>305516230</t>
  </si>
  <si>
    <t>Poznámka k položce:_x000D_
PL7</t>
  </si>
  <si>
    <t>30</t>
  </si>
  <si>
    <t>7494003332</t>
  </si>
  <si>
    <t>Modulární přístroje Jističe do 80 A; 10 kA 2-pólové In 20 A, Ue AC 230/400 V / DC 144 V, charakteristika C, 2pól, Icn 10 kA</t>
  </si>
  <si>
    <t>-703707724</t>
  </si>
  <si>
    <t>31</t>
  </si>
  <si>
    <t>7494003320</t>
  </si>
  <si>
    <t>Modulární přístroje Jističe do 80 A; 10 kA 2-pólové In 4 A, Ue AC 230/400 V / DC 144 V, charakteristika C, 2pól, Icn 10 kA</t>
  </si>
  <si>
    <t>1308697845</t>
  </si>
  <si>
    <t>32</t>
  </si>
  <si>
    <t>7494003184</t>
  </si>
  <si>
    <t>Modulární přístroje Jističe do 80 A; 10 kA 1-pólové In 1 A, Ue AC 230 V / DC 72 V, charakteristika D, 1pól, Icn 10 kA</t>
  </si>
  <si>
    <t>-226978578</t>
  </si>
  <si>
    <t>33</t>
  </si>
  <si>
    <t>7494003354</t>
  </si>
  <si>
    <t>Modulární přístroje Jističe do 80 A; 10 kA 2-pólové In 2 A, Ue AC 230/400 V / DC 144 V, charakteristika D, 2pól, Icn 10 kA</t>
  </si>
  <si>
    <t>-1990239303</t>
  </si>
  <si>
    <t>34</t>
  </si>
  <si>
    <t>7494003350</t>
  </si>
  <si>
    <t>Modulární přístroje Jističe do 80 A; 10 kA 2-pólové In 1 A, Ue AC 230/400 V / DC 144 V, charakteristika D, 2pól, Icn 10 kA</t>
  </si>
  <si>
    <t>-117550897</t>
  </si>
  <si>
    <t>35</t>
  </si>
  <si>
    <t>7494003348</t>
  </si>
  <si>
    <t>Modulární přístroje Jističe do 80 A; 10 kA 2-pólové In 0,5 A, Ue AC 230/400 V / DC 144 V, charakteristika D, 2pól, Icn 10 kA</t>
  </si>
  <si>
    <t>-158386881</t>
  </si>
  <si>
    <t>36</t>
  </si>
  <si>
    <t>7494003492r</t>
  </si>
  <si>
    <t>Modulární přístroje Jističe do 80 A; 10 kA 4-pólové In 0,5 A, Ue AC 230/400 V / DC 216 V, charakteristika C, 4-pól, Icn 10 kA</t>
  </si>
  <si>
    <t>-1448559790</t>
  </si>
  <si>
    <t>37</t>
  </si>
  <si>
    <t>7494003146</t>
  </si>
  <si>
    <t>Modulární přístroje Jističe do 80 A; 10 kA 1-pólové In 0,5 A, Ue AC 230 V / DC 72 V, charakteristika C, 1pól, Icn 10 kA</t>
  </si>
  <si>
    <t>-86832154</t>
  </si>
  <si>
    <t>38</t>
  </si>
  <si>
    <t>7494003234</t>
  </si>
  <si>
    <t>Modulární přístroje Jističe do 80 A; 10 kA 1+N-pólové In 2 A, Ue AC 230 V / DC 72 V, charakteristika C, 1+N-pól, Icn 10 kA</t>
  </si>
  <si>
    <t>341108733</t>
  </si>
  <si>
    <t>39</t>
  </si>
  <si>
    <t>7494003216</t>
  </si>
  <si>
    <t>Modulární přístroje Jističe do 80 A; 10 kA 1+N-pólové In 10 A, Ue AC 230 V / DC 72 V, charakteristika B, 1+N-pól, Icn 10 kA</t>
  </si>
  <si>
    <t>1437664001</t>
  </si>
  <si>
    <t>40</t>
  </si>
  <si>
    <t>7494003214</t>
  </si>
  <si>
    <t>Modulární přístroje Jističe do 80 A; 10 kA 1+N-pólové In 6 A, Ue AC 230 V / DC 72 V, charakteristika B, 1+N-pól, Icn 10 kA</t>
  </si>
  <si>
    <t>-1042541649</t>
  </si>
  <si>
    <t>41</t>
  </si>
  <si>
    <t>7494003242</t>
  </si>
  <si>
    <t>Modulární přístroje Jističe do 80 A; 10 kA 1+N-pólové In 10 A, Ue AC 230 V / DC 72 V, charakteristika C, 1+N-pól, Icn 10 kA</t>
  </si>
  <si>
    <t>1135059326</t>
  </si>
  <si>
    <t>42</t>
  </si>
  <si>
    <t>7494003384</t>
  </si>
  <si>
    <t>Modulární přístroje Jističe do 80 A; 10 kA 3-pólové In 13 A, Ue AC 230/400 V / DC 216 V, charakteristika B, 3pól, Icn 10 kA</t>
  </si>
  <si>
    <t>1512192919</t>
  </si>
  <si>
    <t>43</t>
  </si>
  <si>
    <t>7494003472</t>
  </si>
  <si>
    <t>Modulární přístroje Jističe do 80 A; 10 kA 3+N-pólové In 6 A, Ue AC 230/400 V / DC 216 V, charakteristika B, 3+N-pól, Icn 10 kA</t>
  </si>
  <si>
    <t>-704768967</t>
  </si>
  <si>
    <t>44</t>
  </si>
  <si>
    <t>7494004164</t>
  </si>
  <si>
    <t>Modulární přístroje Přepěťové ochrany Svodiče přepětí oddělovací tlumivka mezi svodiče typu 2 a 3</t>
  </si>
  <si>
    <t>-1871106404</t>
  </si>
  <si>
    <t>Poznámka k položce:_x000D_
Tlumivka RTO-16</t>
  </si>
  <si>
    <t>45</t>
  </si>
  <si>
    <t>7494004534</t>
  </si>
  <si>
    <t>Modulární přístroje Ostatní přístroje -modulární přístroje Vypínače In 32 A, Ue AC 250/440 V, 3+N-pól</t>
  </si>
  <si>
    <t>-1328740345</t>
  </si>
  <si>
    <t>Poznámka k položce:_x000D_
Hlavní vypínač IS-25/4</t>
  </si>
  <si>
    <t>46</t>
  </si>
  <si>
    <t>7494004158</t>
  </si>
  <si>
    <t>Modulární přístroje Přepěťové ochrany Svodiče přepětí typ 3, náhradní díl, Imax 3 kA, Uc AC 253 V, pouze výměnný modul, varistor, např. pro SVD-253, 1+N-pól</t>
  </si>
  <si>
    <t>-179234995</t>
  </si>
  <si>
    <t>Poznámka k položce:_x000D_
Přepěťová ochrana DA275DJ</t>
  </si>
  <si>
    <t>47</t>
  </si>
  <si>
    <t>7593321458</t>
  </si>
  <si>
    <t>Prvky Svodič přepětí, jmenovité napětí 600V, s dálkovou signalizací poruchy</t>
  </si>
  <si>
    <t>-2069433968</t>
  </si>
  <si>
    <t>Poznámka k položce:_x000D_
Přepěťová ochrana SPI-35/440</t>
  </si>
  <si>
    <t>48</t>
  </si>
  <si>
    <t>7593321520</t>
  </si>
  <si>
    <t>Prvky Ochrana přepěťová SLP-275 V/4 S, 40 kA (8/20) - čtyřpólový varistorový svodič přepětí, vyjímatelný modul, optická signalizace poruchy, možnost blokace modulu</t>
  </si>
  <si>
    <t>1773695174</t>
  </si>
  <si>
    <t>Poznámka k položce:_x000D_
Přepěťová ochrana SLP-275V/4S</t>
  </si>
  <si>
    <t>49</t>
  </si>
  <si>
    <t>7593320382r</t>
  </si>
  <si>
    <t>Propojovací lišta Z-GV-U/3</t>
  </si>
  <si>
    <t>-1442150405</t>
  </si>
  <si>
    <t>50</t>
  </si>
  <si>
    <t>7593330160</t>
  </si>
  <si>
    <t>Výměnné díly Relé NMŠ 2-4000 (HM0404221990419)</t>
  </si>
  <si>
    <t>-732034523</t>
  </si>
  <si>
    <t>51</t>
  </si>
  <si>
    <t>7593330120</t>
  </si>
  <si>
    <t>Výměnné díly Relé NMŠ 1-1500 (HM0404221990415)</t>
  </si>
  <si>
    <t>1278312068</t>
  </si>
  <si>
    <t>52</t>
  </si>
  <si>
    <t>7494559030</t>
  </si>
  <si>
    <t>Montáž relé příslušenství k relé</t>
  </si>
  <si>
    <t>756340905</t>
  </si>
  <si>
    <t>53</t>
  </si>
  <si>
    <t>7494653035</t>
  </si>
  <si>
    <t>Montáž příslušenství spínací jednotky</t>
  </si>
  <si>
    <t>1653048719</t>
  </si>
  <si>
    <t>54</t>
  </si>
  <si>
    <t>7593100900</t>
  </si>
  <si>
    <t>Měniče Měnič DC 24V/24V spínaný, s galvanickýmoddělením, stabilizovaný</t>
  </si>
  <si>
    <t>-812753972</t>
  </si>
  <si>
    <t>55</t>
  </si>
  <si>
    <t>7590115010</t>
  </si>
  <si>
    <t>Montáž objektu rozměru do 6,0 x 3,0 m</t>
  </si>
  <si>
    <t>1294432984</t>
  </si>
  <si>
    <t>56</t>
  </si>
  <si>
    <t>7590110120</t>
  </si>
  <si>
    <t>Domky, přístřešky Reléový domek - výška 3,10 m - podle zvl. požadavků a předložené dokumentace vč. základní výbavy rozvaděče, osvětlení, dvou zásuvek, ventilátoru a topení 3x2 m</t>
  </si>
  <si>
    <t>1216233075</t>
  </si>
  <si>
    <t>57</t>
  </si>
  <si>
    <t>7590115030</t>
  </si>
  <si>
    <t>Montáž objektu střechy sedlové nebo valbové rel. domku rozměru do 3x3 m</t>
  </si>
  <si>
    <t>2057236542</t>
  </si>
  <si>
    <t>58</t>
  </si>
  <si>
    <t>7590110400</t>
  </si>
  <si>
    <t>Domky, přístřešky Střecha sedlová  rel.domku - podle zvl. požadavků a předložené dokumentace 3x2 m</t>
  </si>
  <si>
    <t>1618139168</t>
  </si>
  <si>
    <t>59</t>
  </si>
  <si>
    <t>7590110700</t>
  </si>
  <si>
    <t>Domky, přístřešky Okapy a děšťové svody - pro rel. domek podle zvl. požadavků a  předložené dokumentace 3x2 m</t>
  </si>
  <si>
    <t>841526109</t>
  </si>
  <si>
    <t>60</t>
  </si>
  <si>
    <t>7590110614</t>
  </si>
  <si>
    <t>Domky, přístřešky Domky s integrovanou betonovou střechou Základový fundament pro reléový domek (pro domek 1,7 m x 1,7 m jsou potřeba 3 ks, pro domek 1,7 m x 3 m jsou potřeba 4 ks)</t>
  </si>
  <si>
    <t>623143848</t>
  </si>
  <si>
    <t>61</t>
  </si>
  <si>
    <t>7590125030</t>
  </si>
  <si>
    <t>Montáž skříně PSK, SKP, SPP</t>
  </si>
  <si>
    <t>1044805906</t>
  </si>
  <si>
    <t>62</t>
  </si>
  <si>
    <t>7590120175</t>
  </si>
  <si>
    <t>Skříně Skříň přístroj.pro přejezdy sp 133/313.1.12 (HM0354399998281)</t>
  </si>
  <si>
    <t>-479944819</t>
  </si>
  <si>
    <t>63</t>
  </si>
  <si>
    <t>7590120150</t>
  </si>
  <si>
    <t>Skříně Skříňka pro venk.ovl.PZ  (HM0404134130000)</t>
  </si>
  <si>
    <t>256</t>
  </si>
  <si>
    <t>159666737</t>
  </si>
  <si>
    <t>7591505010</t>
  </si>
  <si>
    <t>Vypracování a projednání přechodné úpravy provozu na pozemní komunikaci při vypnutí přejezdového zabezpečovacího zařízení</t>
  </si>
  <si>
    <t>-1447159374</t>
  </si>
  <si>
    <t>65</t>
  </si>
  <si>
    <t>7591505020</t>
  </si>
  <si>
    <t>Pronájem přechodného dopravního značení při vypnutí přejezdového zabezpečovacího zařízení za 1 týden základní sestavy</t>
  </si>
  <si>
    <t>667425258</t>
  </si>
  <si>
    <t>66</t>
  </si>
  <si>
    <t>7591505030</t>
  </si>
  <si>
    <t>Osazení přechodného dopravního značení při vypnutí přejezdového zabezpečovacího zařízení základní sestavy</t>
  </si>
  <si>
    <t>-726294562</t>
  </si>
  <si>
    <t>67</t>
  </si>
  <si>
    <t>7592815044</t>
  </si>
  <si>
    <t>Montáž plastového výstražníku AŽD 97 s jednou skříní</t>
  </si>
  <si>
    <t>-1169742402</t>
  </si>
  <si>
    <t>68</t>
  </si>
  <si>
    <t>7592835036</t>
  </si>
  <si>
    <t>Montáž součástí stojanu se závorou břevna závorového nad 5,5 m s kontrolou celistvosti</t>
  </si>
  <si>
    <t>-1765529729</t>
  </si>
  <si>
    <t>69</t>
  </si>
  <si>
    <t>7592820750</t>
  </si>
  <si>
    <t>Součásti výstražníku Zdroj akust.signálu pro nevido ZN 24 24V (HM0404229200020)</t>
  </si>
  <si>
    <t>-1233549035</t>
  </si>
  <si>
    <t>70</t>
  </si>
  <si>
    <t>7592825110</t>
  </si>
  <si>
    <t>Montáž výstražného kříže</t>
  </si>
  <si>
    <t>-1015535204</t>
  </si>
  <si>
    <t>71</t>
  </si>
  <si>
    <t>7592825105</t>
  </si>
  <si>
    <t>Montáž zařízení pro nevidomé (do jednoho výstražníku)</t>
  </si>
  <si>
    <t>43342485</t>
  </si>
  <si>
    <t>72</t>
  </si>
  <si>
    <t>7592835020</t>
  </si>
  <si>
    <t>Montáž součástí stojanu se závorou stojanu závory nízkého</t>
  </si>
  <si>
    <t>-1973654787</t>
  </si>
  <si>
    <t>73</t>
  </si>
  <si>
    <t>7592905012</t>
  </si>
  <si>
    <t>Montáž článku niklokadmiového kapacity přes 200 Ah</t>
  </si>
  <si>
    <t>-1114620376</t>
  </si>
  <si>
    <t>74</t>
  </si>
  <si>
    <t>7592910190</t>
  </si>
  <si>
    <t>Baterie Staniční akumulátory NiCd článek 1,2 V/300 Ah C5 s vláknitou elektrodou, cena včetně spojovacího materiálu a bateriového nosiče či stojanu</t>
  </si>
  <si>
    <t>65014984</t>
  </si>
  <si>
    <t>75</t>
  </si>
  <si>
    <t>7592905072</t>
  </si>
  <si>
    <t>Montáž rekombinační zátky nad 300 Ah</t>
  </si>
  <si>
    <t>578656161</t>
  </si>
  <si>
    <t>76</t>
  </si>
  <si>
    <t>7592910315</t>
  </si>
  <si>
    <t>Baterie Staniční akumulátory Rekombinační zátka AquaGen Premium Top V (použití od 301 Ah)</t>
  </si>
  <si>
    <t>1975682482</t>
  </si>
  <si>
    <t>77</t>
  </si>
  <si>
    <t>7593005010</t>
  </si>
  <si>
    <t>Montáž dobíječe, usměrňovače, napáječe do stojanové řady - včetně připojení vodičů elektrické sítě ss rozvodu a uzemnění, přezkoušení funkce</t>
  </si>
  <si>
    <t>-417895005</t>
  </si>
  <si>
    <t>78</t>
  </si>
  <si>
    <t>7592810904</t>
  </si>
  <si>
    <t>Reléový stojan PZS vystrojený na jednokolejné trati s automatickými závorami 2 - 4 kusy výstražníků - kategorie dle ČSN 34 2650 ed.2: PZS 3(2) S,B(N),I(L)</t>
  </si>
  <si>
    <t>komplet</t>
  </si>
  <si>
    <t>-493600892</t>
  </si>
  <si>
    <t>79</t>
  </si>
  <si>
    <t>7593315106</t>
  </si>
  <si>
    <t>Montáž zabezpečovacího stojanu s elektronickými prvky a panely - upevnění stojanu do stojanové řady, připojení ochranného uzemnění a informativní kontrola zapojení</t>
  </si>
  <si>
    <t>945888252</t>
  </si>
  <si>
    <t>80</t>
  </si>
  <si>
    <t>7593315120</t>
  </si>
  <si>
    <t>Montáž stojanové řady pro 1 stojan - sestavení dodané konstrukce, vyměření místa a usazení stojanové řady, montáž ochranných plechů a roštu stojanové řady, ukotvení</t>
  </si>
  <si>
    <t>966981674</t>
  </si>
  <si>
    <t>81</t>
  </si>
  <si>
    <t>7593310880</t>
  </si>
  <si>
    <t>Konstrukční díly Řada stojan. pro 1 stojan 19 polí inov. (HM0404215990311)</t>
  </si>
  <si>
    <t>-892547180</t>
  </si>
  <si>
    <t>82</t>
  </si>
  <si>
    <t>7593315380</t>
  </si>
  <si>
    <t>Montáž panelu reléového</t>
  </si>
  <si>
    <t>-692402665</t>
  </si>
  <si>
    <t>83</t>
  </si>
  <si>
    <t>7593325050</t>
  </si>
  <si>
    <t>Montáž jednotky do panelu (kazety)</t>
  </si>
  <si>
    <t>942980723</t>
  </si>
  <si>
    <t>84</t>
  </si>
  <si>
    <t>7593320981</t>
  </si>
  <si>
    <t>Prvky Kazeta FISCHER 16TE</t>
  </si>
  <si>
    <t>1786429274</t>
  </si>
  <si>
    <t>85</t>
  </si>
  <si>
    <t>7593335080</t>
  </si>
  <si>
    <t>Montáž kmitače</t>
  </si>
  <si>
    <t>-2101820092</t>
  </si>
  <si>
    <t>86</t>
  </si>
  <si>
    <t>7593321149</t>
  </si>
  <si>
    <t>Prvky Elektronický kmitač pro PZS s elektronickou stabilizací napětí pro každou žárovku, 6 desek spínačů</t>
  </si>
  <si>
    <t>1082195089</t>
  </si>
  <si>
    <t>87</t>
  </si>
  <si>
    <t>7593501825</t>
  </si>
  <si>
    <t>Trasy kabelového vedení Lokátory a markery Ball Marker 1428 - XR ID, fialový zabezpečováci zapisovatelný</t>
  </si>
  <si>
    <t>374374201</t>
  </si>
  <si>
    <t>88</t>
  </si>
  <si>
    <t>7593505270</t>
  </si>
  <si>
    <t>Montáž kabelového označníku Ball Marker - upevnění kabelového označníku na plášť kabelu upevňovacími prvky</t>
  </si>
  <si>
    <t>912691178</t>
  </si>
  <si>
    <t>89</t>
  </si>
  <si>
    <t>7598095120</t>
  </si>
  <si>
    <t>Přezkoušení a regulace časové jednotky</t>
  </si>
  <si>
    <t>74102986</t>
  </si>
  <si>
    <t>90</t>
  </si>
  <si>
    <t>7593335170</t>
  </si>
  <si>
    <t>Montáž universální časovací jednotky</t>
  </si>
  <si>
    <t>-1228061267</t>
  </si>
  <si>
    <t>91</t>
  </si>
  <si>
    <t>7593320426</t>
  </si>
  <si>
    <t>Prvky Jednotka časová CJS (CV755139004)</t>
  </si>
  <si>
    <t>-1502623996</t>
  </si>
  <si>
    <t>92</t>
  </si>
  <si>
    <t>7593320429</t>
  </si>
  <si>
    <t>Prvky Jednotka časová CJP (CV755139005)</t>
  </si>
  <si>
    <t>-441989267</t>
  </si>
  <si>
    <t>93</t>
  </si>
  <si>
    <t>7593330470</t>
  </si>
  <si>
    <t>Výměnné díly Filtr časové jednotky  (HM0404229990227)</t>
  </si>
  <si>
    <t>-1537801501</t>
  </si>
  <si>
    <t>94</t>
  </si>
  <si>
    <t>7593320414</t>
  </si>
  <si>
    <t>Prvky Deska propojovací DPN (CV755135004)</t>
  </si>
  <si>
    <t>-842503807</t>
  </si>
  <si>
    <t>95</t>
  </si>
  <si>
    <t>7593310080</t>
  </si>
  <si>
    <t>Konstrukční díly Destička pro odpor  (CV721235058)</t>
  </si>
  <si>
    <t>1048851218</t>
  </si>
  <si>
    <t>96</t>
  </si>
  <si>
    <t>7594305025</t>
  </si>
  <si>
    <t>Montáž součástí počítače náprav přepěťové ochrany napájení</t>
  </si>
  <si>
    <t>545036526</t>
  </si>
  <si>
    <t>97</t>
  </si>
  <si>
    <t>7593320477</t>
  </si>
  <si>
    <t>Prvky Ochrana přepěť.pro nap.bat PONB 94 (HM0358239992984)</t>
  </si>
  <si>
    <t>-1344059512</t>
  </si>
  <si>
    <t>98</t>
  </si>
  <si>
    <t>7592010186</t>
  </si>
  <si>
    <t>Kolové senzory a snímače počítačů náprav Přepěťová ochrana EPO</t>
  </si>
  <si>
    <t>-2051747600</t>
  </si>
  <si>
    <t>99</t>
  </si>
  <si>
    <t>7593330420</t>
  </si>
  <si>
    <t>Výměnné díly Hlídač napětí baterie HNB/24V (HM0404221990502)</t>
  </si>
  <si>
    <t>838615060</t>
  </si>
  <si>
    <t>100</t>
  </si>
  <si>
    <t>7596915030</t>
  </si>
  <si>
    <t>Montáž telefonního objektu VTO 3 - 11 plastového ve sloupu</t>
  </si>
  <si>
    <t>861200702</t>
  </si>
  <si>
    <t>101</t>
  </si>
  <si>
    <t>7596910050</t>
  </si>
  <si>
    <t>Venkovní telefonní objekty Objekt telef.venk.VTO 9 plastový sloupek (CV540329009)</t>
  </si>
  <si>
    <t>926036179</t>
  </si>
  <si>
    <t>102</t>
  </si>
  <si>
    <t>7590725014</t>
  </si>
  <si>
    <t>Montáž doplňujících součástí ke světelnému návěstidlu skříně návěstních transformátorů</t>
  </si>
  <si>
    <t>1129358013</t>
  </si>
  <si>
    <t>103</t>
  </si>
  <si>
    <t>7598095075</t>
  </si>
  <si>
    <t>Přezkoušení a regulace proudokruhu světelných návěstidel</t>
  </si>
  <si>
    <t>1560941923</t>
  </si>
  <si>
    <t>104</t>
  </si>
  <si>
    <t>7598095150</t>
  </si>
  <si>
    <t>Regulovaní a aktivování automatického přejezdového zařízení se závorami</t>
  </si>
  <si>
    <t>991796472</t>
  </si>
  <si>
    <t>105</t>
  </si>
  <si>
    <t>7598095210</t>
  </si>
  <si>
    <t>Měření zabezpečovacího relé před uvedením do provozu</t>
  </si>
  <si>
    <t>-1886304916</t>
  </si>
  <si>
    <t>106</t>
  </si>
  <si>
    <t>7598095225</t>
  </si>
  <si>
    <t>Kapacitní zkouška baterie staniční (bez ohledu na počet článků)</t>
  </si>
  <si>
    <t>-1363325718</t>
  </si>
  <si>
    <t>107</t>
  </si>
  <si>
    <t>7598095505</t>
  </si>
  <si>
    <t>Komplexní zkouška automatických přejezdových zabezpečovacích zařízení se závorami jednokolejné</t>
  </si>
  <si>
    <t>-1241908479</t>
  </si>
  <si>
    <t>108</t>
  </si>
  <si>
    <t>7598095560</t>
  </si>
  <si>
    <t>Vyhotovení protokolu UTZ pro PZZ se závorou jedna kolej - vykonání prohlídky a zkoušky včetně vyhotovení protokolu podle vyhl. 100/1995 Sb.</t>
  </si>
  <si>
    <t>-546279817</t>
  </si>
  <si>
    <t>109</t>
  </si>
  <si>
    <t>7498150520</t>
  </si>
  <si>
    <t>Vyhotovení výchozí revizní zprávy pro opravné práce pro objem investičních nákladů přes 500 000 do 1 000 000 Kč</t>
  </si>
  <si>
    <t>1979749901</t>
  </si>
  <si>
    <t>110</t>
  </si>
  <si>
    <t>7498150525</t>
  </si>
  <si>
    <t>Vyhotovení výchozí revizní zprávy příplatek za každých dalších i započatých 500 000 Kč přes 1 000 000 Kč</t>
  </si>
  <si>
    <t>-775792520</t>
  </si>
  <si>
    <t>01.2 - Stavební část - URS</t>
  </si>
  <si>
    <t>HSV - Práce a dodávky HSV</t>
  </si>
  <si>
    <t xml:space="preserve">    1 - Zemní práce</t>
  </si>
  <si>
    <t xml:space="preserve">    2 - Zakládání</t>
  </si>
  <si>
    <t xml:space="preserve">    9 - Ostatní konstrukce a práce, bourání</t>
  </si>
  <si>
    <t xml:space="preserve">    997 - Přesun sutě</t>
  </si>
  <si>
    <t>PSV - Práce a dodávky PSV</t>
  </si>
  <si>
    <t xml:space="preserve">    741 - Elektroinstalace - silnoproud</t>
  </si>
  <si>
    <t xml:space="preserve">    767 - Konstrukce zámečnické</t>
  </si>
  <si>
    <t>M - Práce a dodávky M</t>
  </si>
  <si>
    <t xml:space="preserve">    46-M - Zemní práce při extr.mont.pracích</t>
  </si>
  <si>
    <t>HSV</t>
  </si>
  <si>
    <t>Práce a dodávky HSV</t>
  </si>
  <si>
    <t>Zemní práce</t>
  </si>
  <si>
    <t>174111101</t>
  </si>
  <si>
    <t>Zásyp sypaninou z jakékoliv horniny ručně s uložením výkopku ve vrstvách se zhutněním jam, šachet, rýh nebo kolem objektů v těchto vykopávkách</t>
  </si>
  <si>
    <t>m3</t>
  </si>
  <si>
    <t>CS ÚRS 2022 02</t>
  </si>
  <si>
    <t>-1851850237</t>
  </si>
  <si>
    <t>Online PSC</t>
  </si>
  <si>
    <t>https://podminky.urs.cz/item/CS_URS_2022_02/174111101</t>
  </si>
  <si>
    <t>VV</t>
  </si>
  <si>
    <t>"zásyp po starých základech"</t>
  </si>
  <si>
    <t>(0,51*0,71*1,35)*2</t>
  </si>
  <si>
    <t>Zakládání</t>
  </si>
  <si>
    <t>275121111</t>
  </si>
  <si>
    <t>Osazení základových prefabrikovaných železobetonových konstrukcí patek hmotnosti jednotlivě do 5 t</t>
  </si>
  <si>
    <t>200214888</t>
  </si>
  <si>
    <t>https://podminky.urs.cz/item/CS_URS_2022_02/275121111</t>
  </si>
  <si>
    <t>Ostatní konstrukce a práce, bourání</t>
  </si>
  <si>
    <t>965011111</t>
  </si>
  <si>
    <t>Demontáž základových prefabrikovaných konstrukcí z betonu železového patek hmotnosti jednotlivě do 5 t</t>
  </si>
  <si>
    <t>-549796520</t>
  </si>
  <si>
    <t>https://podminky.urs.cz/item/CS_URS_2022_02/965011111</t>
  </si>
  <si>
    <t>997</t>
  </si>
  <si>
    <t>Přesun sutě</t>
  </si>
  <si>
    <t>997002511</t>
  </si>
  <si>
    <t>Vodorovné přemístění suti a vybouraných hmot bez naložení, se složením a hrubým urovnáním na vzdálenost do 1 km</t>
  </si>
  <si>
    <t>t</t>
  </si>
  <si>
    <t>-1606727630</t>
  </si>
  <si>
    <t>https://podminky.urs.cz/item/CS_URS_2022_02/997002511</t>
  </si>
  <si>
    <t>997002519</t>
  </si>
  <si>
    <t>Vodorovné přemístění suti a vybouraných hmot bez naložení, se složením a hrubým urovnáním Příplatek k ceně za každý další i započatý 1 km přes 1 km</t>
  </si>
  <si>
    <t>-1366190394</t>
  </si>
  <si>
    <t>https://podminky.urs.cz/item/CS_URS_2022_02/997002519</t>
  </si>
  <si>
    <t>2,5*99</t>
  </si>
  <si>
    <t>997013602</t>
  </si>
  <si>
    <t>Poplatek za uložení stavebního odpadu na skládce (skládkovné) z armovaného betonu zatříděného do Katalogu odpadů pod kódem 17 01 01</t>
  </si>
  <si>
    <t>-1983851557</t>
  </si>
  <si>
    <t>https://podminky.urs.cz/item/CS_URS_2022_02/997013602</t>
  </si>
  <si>
    <t>PSV</t>
  </si>
  <si>
    <t>Práce a dodávky PSV</t>
  </si>
  <si>
    <t>741</t>
  </si>
  <si>
    <t>Elektroinstalace - silnoproud</t>
  </si>
  <si>
    <t>741375021</t>
  </si>
  <si>
    <t>Montáž modulového osvětlovacího systému se zapojením vodičů světelných zdrojů zářivkových, délky do 1100 mm</t>
  </si>
  <si>
    <t>1227163947</t>
  </si>
  <si>
    <t>https://podminky.urs.cz/item/CS_URS_2022_02/741375021</t>
  </si>
  <si>
    <t>34814453</t>
  </si>
  <si>
    <t>svítidlo zářivkové stropní nepřímé, mřížka parabolická, elektronický předřadník, 2x36W</t>
  </si>
  <si>
    <t>400217672</t>
  </si>
  <si>
    <t>767</t>
  </si>
  <si>
    <t>Konstrukce zámečnické</t>
  </si>
  <si>
    <t>767662210</t>
  </si>
  <si>
    <t>Montáž mříží otvíravých</t>
  </si>
  <si>
    <t>m2</t>
  </si>
  <si>
    <t>1833967397</t>
  </si>
  <si>
    <t>https://podminky.urs.cz/item/CS_URS_2022_02/767662210</t>
  </si>
  <si>
    <t>54912000</t>
  </si>
  <si>
    <t>mříž pro stavení otvory otvíravá</t>
  </si>
  <si>
    <t>-487254018</t>
  </si>
  <si>
    <t>Práce a dodávky M</t>
  </si>
  <si>
    <t>46-M</t>
  </si>
  <si>
    <t>Zemní práce při extr.mont.pracích</t>
  </si>
  <si>
    <t>460131114</t>
  </si>
  <si>
    <t>Hloubení nezapažených jam ručně včetně urovnání dna s přemístěním výkopku do vzdálenosti 3 m od okraje jámy nebo s naložením na dopravní prostředek v hornině třídy těžitelnosti II skupiny 4</t>
  </si>
  <si>
    <t>-911677402</t>
  </si>
  <si>
    <t>https://podminky.urs.cz/item/CS_URS_2022_02/460131114</t>
  </si>
  <si>
    <t>"Pro domek"</t>
  </si>
  <si>
    <t>6*1,5*1*1</t>
  </si>
  <si>
    <t>"Pro výstražníky"</t>
  </si>
  <si>
    <t>2*1*1*1,5</t>
  </si>
  <si>
    <t>Součet</t>
  </si>
  <si>
    <t>01.3 - Demontáže</t>
  </si>
  <si>
    <t>7590117010</t>
  </si>
  <si>
    <t>Demontáž objektu rozměru do 6,0 x 3,0 m - včetně odpojení zařízení od kabelových rozvodů</t>
  </si>
  <si>
    <t>-1724458713</t>
  </si>
  <si>
    <t>7592817010</t>
  </si>
  <si>
    <t>Demontáž výstražníku</t>
  </si>
  <si>
    <t>1541359076</t>
  </si>
  <si>
    <t>7592837010</t>
  </si>
  <si>
    <t>Demontáž součástí stojanu se závorou podstavce</t>
  </si>
  <si>
    <t>1435588740</t>
  </si>
  <si>
    <t>7592837012</t>
  </si>
  <si>
    <t>Demontáž součástí stojanu se závorou víka podstavce</t>
  </si>
  <si>
    <t>-229676355</t>
  </si>
  <si>
    <t>7592907012</t>
  </si>
  <si>
    <t>Demontáž článku niklokadmiového kapacity přes 200 Ah</t>
  </si>
  <si>
    <t>-104996520</t>
  </si>
  <si>
    <t>7593007010</t>
  </si>
  <si>
    <t>Demontáž dobíječe, usměrňovače, napáječe ze stojanové řady</t>
  </si>
  <si>
    <t>1508286321</t>
  </si>
  <si>
    <t>7593317360</t>
  </si>
  <si>
    <t>Demontáž stojanu P 67 ze stojanové řady</t>
  </si>
  <si>
    <t>229502743</t>
  </si>
  <si>
    <t>01.4 - Dodávky SSZT - NEOCEŇOVAT</t>
  </si>
  <si>
    <t>7590190060</t>
  </si>
  <si>
    <t>Klíč šroubového závěru (CV721049001)</t>
  </si>
  <si>
    <t>KUS</t>
  </si>
  <si>
    <t>-1801431152</t>
  </si>
  <si>
    <t>7592810030</t>
  </si>
  <si>
    <t>Výstražníky Výstražník V3  (CV708289004)</t>
  </si>
  <si>
    <t>-534328178</t>
  </si>
  <si>
    <t>7592820430</t>
  </si>
  <si>
    <t>Nosič výstražníku (CV708285051)</t>
  </si>
  <si>
    <t>-502779727</t>
  </si>
  <si>
    <t>7592820550</t>
  </si>
  <si>
    <t>Přijímač AS úplný (CV708285107)</t>
  </si>
  <si>
    <t>1011496205</t>
  </si>
  <si>
    <t>Zdroj akust.signálu pro nevido ZN 24 24V (HM0404229200020)</t>
  </si>
  <si>
    <t>-1876681167</t>
  </si>
  <si>
    <t>7592820785</t>
  </si>
  <si>
    <t>Kryt odnimatelnýZV kompletní (HM0404229991015)</t>
  </si>
  <si>
    <t>1419673918</t>
  </si>
  <si>
    <t>7592830010</t>
  </si>
  <si>
    <t>Stojan závory s pohonem- P1V (CV708409001)</t>
  </si>
  <si>
    <t>192199532</t>
  </si>
  <si>
    <t>7592830163</t>
  </si>
  <si>
    <t>Součásti stojanu se závorou Břevno závory  KC 7,5m</t>
  </si>
  <si>
    <t>-979726561</t>
  </si>
  <si>
    <t>7592830169</t>
  </si>
  <si>
    <t>Unašeč břevna závory KC (CV708405068)</t>
  </si>
  <si>
    <t>-1446645437</t>
  </si>
  <si>
    <t>7592830200</t>
  </si>
  <si>
    <t>Křidla s protizávaž.velkým (CV7084Q5007)</t>
  </si>
  <si>
    <t>143668365</t>
  </si>
  <si>
    <t>7592820110</t>
  </si>
  <si>
    <t>Nosič kříže (CV708405063)</t>
  </si>
  <si>
    <t>2085999662</t>
  </si>
  <si>
    <t>7592830639R</t>
  </si>
  <si>
    <t>Skříňka svorkovnice dřev. b. (CV708455540)</t>
  </si>
  <si>
    <t>352832995</t>
  </si>
  <si>
    <t>7592820010</t>
  </si>
  <si>
    <t>Součásti výstražníku Stožár výstražníku SVN  (CV708275020)</t>
  </si>
  <si>
    <t>33841354</t>
  </si>
  <si>
    <t>7592820202R</t>
  </si>
  <si>
    <t>Kříž výstr.jednokol.kompl. refl.A32a zvýrazněný (HM0404229200108)</t>
  </si>
  <si>
    <t>1629250460</t>
  </si>
  <si>
    <t>7592830870R</t>
  </si>
  <si>
    <t>Kabel propojovací pro břevna bez svítilen na PZA100/AŽD99 (CV708455074)*</t>
  </si>
  <si>
    <t>-1085358054</t>
  </si>
  <si>
    <t>7590720425</t>
  </si>
  <si>
    <t>Součásti světelných návěstidel Základ svět.náv. T I Z 51x71x135cm (HM0592110090000)</t>
  </si>
  <si>
    <t>-343614516</t>
  </si>
  <si>
    <t>7590720435</t>
  </si>
  <si>
    <t>Základ svět.náv. TIIIZ 53x73x170cm (HM0592110140000)</t>
  </si>
  <si>
    <t>-115866345</t>
  </si>
  <si>
    <t>7590190040</t>
  </si>
  <si>
    <t>Ostatní Uzávěr šroubový  (CV721039001)</t>
  </si>
  <si>
    <t>-997667411</t>
  </si>
  <si>
    <t>7590720515</t>
  </si>
  <si>
    <t>Součásti světelných návěstidel Žárovka SIG 1820 12V 20/20W, dvouvláknová (HM0347260050001)</t>
  </si>
  <si>
    <t>-1097360210</t>
  </si>
  <si>
    <t>03.1 - Technologická část</t>
  </si>
  <si>
    <t>7492553010</t>
  </si>
  <si>
    <t>Montáž kabelů 2- a 3-žílových Cu do 16 mm2</t>
  </si>
  <si>
    <t>m</t>
  </si>
  <si>
    <t>1203361685</t>
  </si>
  <si>
    <t>7492501690</t>
  </si>
  <si>
    <t>Kabely, vodiče, šňůry Cu - nn Kabel silový 2 a 3-žílový Cu, plastová izolace CYKY 2O1,5 (2Dx1,5)</t>
  </si>
  <si>
    <t>-2098658249</t>
  </si>
  <si>
    <t>7492501740</t>
  </si>
  <si>
    <t>Kabely, vodiče, šňůry Cu - nn Kabel silový 2 a 3-žílový Cu, plastová izolace CYKY 3O1,5 (3Ax1,5)</t>
  </si>
  <si>
    <t>-1236711331</t>
  </si>
  <si>
    <t>7492502030</t>
  </si>
  <si>
    <t>Kabely, vodiče, šňůry Cu - nn Kabel silový 4 a 5-žílový Cu, plastová izolace CYKY 5J6 (5Cx6)</t>
  </si>
  <si>
    <t>557034413</t>
  </si>
  <si>
    <t>7492554010</t>
  </si>
  <si>
    <t>Montáž kabelů 4- a 5-žílových Cu do 16 mm2</t>
  </si>
  <si>
    <t>-1628021164</t>
  </si>
  <si>
    <t>7492501870</t>
  </si>
  <si>
    <t>Kabely, vodiče, šňůry Cu - nn Kabel silový 4 a 5-žílový Cu, plastová izolace CYKY 4O10 (4Dx10)</t>
  </si>
  <si>
    <t>2042790622</t>
  </si>
  <si>
    <t>7590525178</t>
  </si>
  <si>
    <t>Montáž kabelu úložného volně uloženého s jádrem 0,8 mm TCEKE do 50 XN</t>
  </si>
  <si>
    <t>-237437369</t>
  </si>
  <si>
    <t>7590520604</t>
  </si>
  <si>
    <t>Venkovní vedení kabelová - metalické sítě Plněné 4x0,8 TCEPKPFLEY 3 x 4 x 0,8</t>
  </si>
  <si>
    <t>-203771929</t>
  </si>
  <si>
    <t>7590525230</t>
  </si>
  <si>
    <t>Montáž kabelu návěstního volně uloženého s jádrem 1 mm Cu TCEKEZE, TCEKFE, TCEKPFLEY, TCEKPFLEZE do 7 P</t>
  </si>
  <si>
    <t>-905715681</t>
  </si>
  <si>
    <t>7590525231</t>
  </si>
  <si>
    <t>Montáž kabelu návěstního volně uloženého s jádrem 1 mm Cu TCEKEZE, TCEKFE, TCEKPFLEY, TCEKPFLEZE do 16 P - příprava kabelového bubnu a přistavení na místo tažení, odvinutí, naměření, odřezání a uložení kabelu do kabelového lože nebo žlabu, protažení překážkami, včetně přípravných a závěrečných prací, přeměření izolačního stavu kabelu, uzavření konců kabelu, přemístění kabelového bubnu</t>
  </si>
  <si>
    <t>1229086481</t>
  </si>
  <si>
    <t>7590521514</t>
  </si>
  <si>
    <t>Venkovní vedení kabelová - metalické sítě Plněné, párované s ochr. vodičem TCEKPFLEY 3 P 1,0 D</t>
  </si>
  <si>
    <t>1726380879</t>
  </si>
  <si>
    <t>7590521534</t>
  </si>
  <si>
    <t>Venkovní vedení kabelová - metalické sítě Plněné, párované s ochr. vodičem TCEKPFLEY 12 P 1,0 D</t>
  </si>
  <si>
    <t>-744838422</t>
  </si>
  <si>
    <t>7590521529</t>
  </si>
  <si>
    <t>Venkovní vedení kabelová - metalické sítě Plněné, párované s ochr. vodičem TCEKPFLEY 7 P 1,0 D</t>
  </si>
  <si>
    <t>2014371422</t>
  </si>
  <si>
    <t>7492751020</t>
  </si>
  <si>
    <t>Montáž ukončení kabelů nn v rozvaděči nebo na přístroji izolovaných s označením 2 - 5-ti žílových do 2,5 mm2</t>
  </si>
  <si>
    <t>2041744768</t>
  </si>
  <si>
    <t>7492751022</t>
  </si>
  <si>
    <t>Montáž ukončení kabelů nn v rozvaděči nebo na přístroji izolovaných s označením 2 - 5-ti žílových do 25 mm2 - montáž kabelové koncovky nebo záklopky včetně odizolování pláště a izolace žil kabelu, ukončení žil v rozvaděči, upevnění kabelových ok, roz. trubice, zakončení stínění apod.</t>
  </si>
  <si>
    <t>1535283916</t>
  </si>
  <si>
    <t>7590525410</t>
  </si>
  <si>
    <t>Montáž spojky rovné pro plastové kabely párové rovné o průměru 1,0 mm PE plášť bez pancíře S 1 do 6 žil - přistavení elektrického agregátu, změření izolačního odporu, vlastní montáž spojky, sestavení montážního stojanu, upnutí kabelu do stojanu, spojení žil, svaření spojky, uvolnění kabelu, uložení spojky v jámě</t>
  </si>
  <si>
    <t>512</t>
  </si>
  <si>
    <t>1762261407</t>
  </si>
  <si>
    <t>7590541429</t>
  </si>
  <si>
    <t>Slaboproudé rozvody, kabely pro přívod a vnitřní instalaci Spojky metalických kabelů a příslušenství Teplem smrštitelná zesílená spojka pro netlakované kabely XAGA 500-43/8-150/EY</t>
  </si>
  <si>
    <t>-595047043</t>
  </si>
  <si>
    <t>7590555072</t>
  </si>
  <si>
    <t>Montáž formy pro kabel TCEKE, TCEKES přes délku 0,5 m 5 XN - odstranění pláště na jednom konci kabelu, odstranění izolace z konců žil na svorkovnici, zhotovení vodní zábrany, zformování a konečná úprava kabelu, kontrolní a závěrečné měření na kabelu, zapojení po měření, montáž příchytky a štítku kabelové formy</t>
  </si>
  <si>
    <t>760682681</t>
  </si>
  <si>
    <t>7590555132</t>
  </si>
  <si>
    <t>Montáž forma pro kabely TCEKPFLE, TCEKPFLEY, TCEKPFLEZE, TCEKPFLEZY do 3 P 1,0 - odstranění pláště na jednom konci kabelu, odstranění izolace z konců žil na svorkovnici, zhotovení vodní zábrany, zformování a konečná úprava kabelu, kontrolní a závěrečné měření na kabelu, zapojení po měření, montáž příchytky a štítku kabelové formy</t>
  </si>
  <si>
    <t>40543026</t>
  </si>
  <si>
    <t>7590555136</t>
  </si>
  <si>
    <t>Montáž forma pro kabely TCEKPFLE, TCEKPFLEY, TCEKPFLEZE, TCEKPFLEZY do 7 P 1,0</t>
  </si>
  <si>
    <t>-291954909</t>
  </si>
  <si>
    <t>7590555138</t>
  </si>
  <si>
    <t>Montáž forma pro kabely TCEKPFLE, TCEKPFLEY, TCEKPFLEZE, TCEKPFLEZY do 12 P 1,0 - odstranění pláště na jednom konci kabelu, odstranění izolace z konců žil na svorkovnici, zhotovení vodní zábrany, zformování a konečná úprava kabelu, kontrolní a závěrečné měření na kabelu, zapojení po měření, montáž příchytky a štítku kabelové formy</t>
  </si>
  <si>
    <t>-1068384518</t>
  </si>
  <si>
    <t>03.2 - Stavební část</t>
  </si>
  <si>
    <t>5 - Komunikace pozemní</t>
  </si>
  <si>
    <t>9 - Ostatní konstrukce a práce, bourání</t>
  </si>
  <si>
    <t>VRN - Vedlejší rozpočtové náklady</t>
  </si>
  <si>
    <t xml:space="preserve">    VRN7 - Provozní vlivy</t>
  </si>
  <si>
    <t>Komunikace pozemní</t>
  </si>
  <si>
    <t>565176111</t>
  </si>
  <si>
    <t>Asfaltový beton vrstva podkladní ACP 22 (obalované kamenivo hrubozrnné - OKH) s rozprostřením a zhutněním v pruhu šířky přes 1,5 do 3 m, po zhutnění tl. 100 mm</t>
  </si>
  <si>
    <t>-1121202309</t>
  </si>
  <si>
    <t>https://podminky.urs.cz/item/CS_URS_2022_02/565176111</t>
  </si>
  <si>
    <t>573111112</t>
  </si>
  <si>
    <t>Postřik infiltrační PI z asfaltu silničního s posypem kamenivem, v množství 1,00 kg/m2</t>
  </si>
  <si>
    <t>130524619</t>
  </si>
  <si>
    <t>https://podminky.urs.cz/item/CS_URS_2022_02/573111112</t>
  </si>
  <si>
    <t>573211109</t>
  </si>
  <si>
    <t>Postřik spojovací PS bez posypu kamenivem z asfaltu silničního, v množství 0,50 kg/m2</t>
  </si>
  <si>
    <t>-1113063578</t>
  </si>
  <si>
    <t>https://podminky.urs.cz/item/CS_URS_2022_02/573211109</t>
  </si>
  <si>
    <t>577144111</t>
  </si>
  <si>
    <t>Asfaltový beton vrstva obrusná ACO 11 (ABS) s rozprostřením a se zhutněním z nemodifikovaného asfaltu v pruhu šířky do 3 m tř. I, po zhutnění tl. 50 mm</t>
  </si>
  <si>
    <t>738342612</t>
  </si>
  <si>
    <t>https://podminky.urs.cz/item/CS_URS_2022_02/577144111</t>
  </si>
  <si>
    <t>596212210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</si>
  <si>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do 50 m2</t>
  </si>
  <si>
    <t>-1876063255</t>
  </si>
  <si>
    <t>https://podminky.urs.cz/item/CS_URS_2022_02/596212210</t>
  </si>
  <si>
    <t>59245213</t>
  </si>
  <si>
    <t>dlažba zámková tvaru I 196x161x80mm přírodní</t>
  </si>
  <si>
    <t>-1085324291</t>
  </si>
  <si>
    <t>15*1,03 'Přepočtené koeficientem množství</t>
  </si>
  <si>
    <t>928621012</t>
  </si>
  <si>
    <t>Zálivka asfaltová podél jedné strany hlavy kolejnice nebo mezi zádlažbovými panely průřezu 40 x 80 mm</t>
  </si>
  <si>
    <t>2075573415</t>
  </si>
  <si>
    <t>https://podminky.urs.cz/item/CS_URS_2022_02/928621012</t>
  </si>
  <si>
    <t>931994172</t>
  </si>
  <si>
    <t>Těsnění spáry betonové konstrukce pásy, profily, tmely pásem izolačním bitumenovým a asfaltovaným šířky do 500 mm spáry dilatační</t>
  </si>
  <si>
    <t>-1974945039</t>
  </si>
  <si>
    <t>https://podminky.urs.cz/item/CS_URS_2022_02/931994172</t>
  </si>
  <si>
    <t>113107042</t>
  </si>
  <si>
    <t>Odstranění podkladů nebo krytů při překopech inženýrských sítí s přemístěním hmot na skládku ve vzdálenosti do 3 m nebo s naložením na dopravní prostředek ručně živičných, o tl. vrstvy přes 50 do 100 mm</t>
  </si>
  <si>
    <t>-1930411735</t>
  </si>
  <si>
    <t>https://podminky.urs.cz/item/CS_URS_2022_02/113107042</t>
  </si>
  <si>
    <t>113154226</t>
  </si>
  <si>
    <t>Frézování živičného podkladu nebo krytu s naložením na dopravní prostředek plochy přes 500 do 1 000 m2 bez překážek v trase pruhu šířky do 1 m, tloušťky vrstvy 300 mm</t>
  </si>
  <si>
    <t>2047554007</t>
  </si>
  <si>
    <t>https://podminky.urs.cz/item/CS_URS_2022_02/113154226</t>
  </si>
  <si>
    <t>131313101</t>
  </si>
  <si>
    <t>Hloubení jam v soudržných horninách třídy těžitelnosti II, skupiny 4 ručně</t>
  </si>
  <si>
    <t>465390410</t>
  </si>
  <si>
    <t>2*7*1*2*1,5</t>
  </si>
  <si>
    <t>131351104</t>
  </si>
  <si>
    <t>Hloubení nezapažených jam a zářezů strojně s urovnáním dna do předepsaného profilu a spádu v hornině třídy těžitelnosti II skupiny 4 přes 100 do 500 m3</t>
  </si>
  <si>
    <t>-1857859148</t>
  </si>
  <si>
    <t>https://podminky.urs.cz/item/CS_URS_2022_02/131351104</t>
  </si>
  <si>
    <t>132212211</t>
  </si>
  <si>
    <t>Hloubení rýh šířky přes 800 do 2 000 mm ručně zapažených i nezapažených, s urovnáním dna do předepsaného profilu a spádu v hornině třídy těžitelnosti I skupiny 3 soudržných</t>
  </si>
  <si>
    <t>CS ÚRS 2021 02</t>
  </si>
  <si>
    <t>1093055604</t>
  </si>
  <si>
    <t>https://podminky.urs.cz/item/CS_URS_2021_02/132212211</t>
  </si>
  <si>
    <t>58344171</t>
  </si>
  <si>
    <t>štěrkodrť frakce 0/32</t>
  </si>
  <si>
    <t>530781952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</si>
  <si>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</si>
  <si>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</si>
  <si>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-1888141915</t>
  </si>
  <si>
    <t>https://podminky.urs.cz/item/CS_URS_2022_02/162751117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</si>
  <si>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</si>
  <si>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</si>
  <si>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737719765</t>
  </si>
  <si>
    <t>https://podminky.urs.cz/item/CS_URS_2022_02/162751119</t>
  </si>
  <si>
    <t>167151101</t>
  </si>
  <si>
    <t>Nakládání, skládání a překládání neulehlého výkopku nebo sypaniny strojně nakládání, množství do 100 m3, z horniny třídy těžitelnosti I, skupiny 1 až 3</t>
  </si>
  <si>
    <t>-1550408364</t>
  </si>
  <si>
    <t>https://podminky.urs.cz/item/CS_URS_2022_02/167151101</t>
  </si>
  <si>
    <t>167151121</t>
  </si>
  <si>
    <t>Nakládání, skládání a překládání neulehlého výkopku nebo sypaniny strojně skládání nebo překládání, z hornin třídy těžitelnosti I, skupiny 1 až 3</t>
  </si>
  <si>
    <t>-2085928185</t>
  </si>
  <si>
    <t>https://podminky.urs.cz/item/CS_URS_2022_02/167151121</t>
  </si>
  <si>
    <t>171251201</t>
  </si>
  <si>
    <t>Uložení sypaniny na skládky nebo meziskládky bez hutnění s upravením uložené sypaniny do předepsaného tvaru</t>
  </si>
  <si>
    <t>1943473870</t>
  </si>
  <si>
    <t>https://podminky.urs.cz/item/CS_URS_2022_02/171251201</t>
  </si>
  <si>
    <t>862225823</t>
  </si>
  <si>
    <t>181351113</t>
  </si>
  <si>
    <t>Rozprostření a urovnání ornice v rovině nebo ve svahu sklonu do 1:5 strojně při souvislé ploše přes 500 m2, tl. vrstvy do 200 mm</t>
  </si>
  <si>
    <t>-302058167</t>
  </si>
  <si>
    <t>https://podminky.urs.cz/item/CS_URS_2022_02/181351113</t>
  </si>
  <si>
    <t>997013501</t>
  </si>
  <si>
    <t>Odvoz suti a vybouraných hmot na skládku nebo meziskládku se složením, na vzdálenost do 1 km</t>
  </si>
  <si>
    <t>-1480852260</t>
  </si>
  <si>
    <t>https://podminky.urs.cz/item/CS_URS_2022_02/997013501</t>
  </si>
  <si>
    <t>997013509</t>
  </si>
  <si>
    <t>Odvoz suti a vybouraných hmot na skládku nebo meziskládku se složením, na vzdálenost Příplatek k ceně za každý další i započatý 1 km přes 1 km</t>
  </si>
  <si>
    <t>-926650439</t>
  </si>
  <si>
    <t>https://podminky.urs.cz/item/CS_URS_2022_02/997013509</t>
  </si>
  <si>
    <t>997221645</t>
  </si>
  <si>
    <t>Poplatek za uložení stavebního odpadu na skládce (skládkovné) asfaltového bez obsahu dehtu zatříděného do Katalogu odpadů pod kódem 17 03 02</t>
  </si>
  <si>
    <t>-668707584</t>
  </si>
  <si>
    <t>https://podminky.urs.cz/item/CS_URS_2022_02/997221645</t>
  </si>
  <si>
    <t>997221655</t>
  </si>
  <si>
    <t>Poplatek za uložení stavebního odpadu na skládce (skládkovné) zeminy a kamení zatříděného do Katalogu odpadů pod kódem 17 05 04</t>
  </si>
  <si>
    <t>503135495</t>
  </si>
  <si>
    <t>https://podminky.urs.cz/item/CS_URS_2022_02/997221655</t>
  </si>
  <si>
    <t>460150164</t>
  </si>
  <si>
    <t>Hloubení zapažených i nezapažených kabelových rýh ručně včetně urovnání dna s přemístěním výkopku do vzdálenosti 3 m od okraje jámy nebo s naložením na dopravní prostředek šířky 35 cm hloubky 80 cm v hornině třídy těžitelnosti II skupiny 4</t>
  </si>
  <si>
    <t>1948713330</t>
  </si>
  <si>
    <t>https://podminky.urs.cz/item/CS_URS_2022_02/460150164</t>
  </si>
  <si>
    <t>460421182</t>
  </si>
  <si>
    <t>Kabelové lože z písku včetně podsypu, zhutnění a urovnání povrchu pro kabely vn a vvn zakryté plastovou fólií, šířky přes 25 do 50 cm</t>
  </si>
  <si>
    <t>77345990</t>
  </si>
  <si>
    <t>https://podminky.urs.cz/item/CS_URS_2022_02/460421182</t>
  </si>
  <si>
    <t>460431273</t>
  </si>
  <si>
    <t>Zásyp kabelových rýh ručně s přemístění sypaniny ze vzdálenosti do 10 m, s uložením výkopku ve vrstvách včetně zhutnění a úpravy povrchu šířky 50 cm hloubky 70 cm z horniny třídy těžitelnosti II skupiny 4</t>
  </si>
  <si>
    <t>305137387</t>
  </si>
  <si>
    <t>https://podminky.urs.cz/item/CS_URS_2022_02/460431273</t>
  </si>
  <si>
    <t>460490012</t>
  </si>
  <si>
    <t>Výstražná fólie z PVC pro krytí kabelů včetně vyrovnání povrchu rýhy, rozvinutí a uložení fólie šířky do 25 cm</t>
  </si>
  <si>
    <t>-1106434985</t>
  </si>
  <si>
    <t>https://podminky.urs.cz/item/CS_URS_2022_02/460490012</t>
  </si>
  <si>
    <t>460560164</t>
  </si>
  <si>
    <t>Zásyp kabelových rýh ručně s přemístění sypaniny ze vzdálenosti do 10 m, s uložením výkopku ve vrstvách včetně zhutnění a úpravy povrchu šířky 35 cm hloubky 80 cm z horniny třídy těžitelnosti II skupiny 4</t>
  </si>
  <si>
    <t>831280603</t>
  </si>
  <si>
    <t>https://podminky.urs.cz/item/CS_URS_2022_02/460560164</t>
  </si>
  <si>
    <t>460631127</t>
  </si>
  <si>
    <t>Zemní protlaky neřízený zemní protlak (krtek) v hornině třídy těžitelnosti I a II skupiny 3 a 4 průměr protlaku přes 125 do 160 mm</t>
  </si>
  <si>
    <t>129925364</t>
  </si>
  <si>
    <t>https://podminky.urs.cz/item/CS_URS_2022_02/460631127</t>
  </si>
  <si>
    <t>3*9</t>
  </si>
  <si>
    <t>2*7</t>
  </si>
  <si>
    <t>2*9</t>
  </si>
  <si>
    <t>28613904</t>
  </si>
  <si>
    <t>potrubí plynovodní PE 100RC SDR 17,6 PN 0,1MPa tyče 12m 160x9,1mm</t>
  </si>
  <si>
    <t>-396532391</t>
  </si>
  <si>
    <t>460510274</t>
  </si>
  <si>
    <t>Osazení kabelových kanálů včetně utěsnění, vyspárování a zakrytí víkem ze žlabů plastových do rýhy, bez výkopových prací vnější šířky přes 10 do 20 cm</t>
  </si>
  <si>
    <t>1877736864</t>
  </si>
  <si>
    <t>https://podminky.urs.cz/item/CS_URS_2022_02/460510274</t>
  </si>
  <si>
    <t>34575152</t>
  </si>
  <si>
    <t>žlab kabelový s víkem PVC (200x126)</t>
  </si>
  <si>
    <t>-1411488125</t>
  </si>
  <si>
    <t>468021132</t>
  </si>
  <si>
    <t>Vytrhání dlažby včetně ručního rozebrání, vytřídění, odhozu na hromady nebo naložení na dopravní prostředek a očistění kostek nebo dlaždic z pískového podkladu z kostek mozaikových, spáry nezalité</t>
  </si>
  <si>
    <t>-1573056186</t>
  </si>
  <si>
    <t>https://podminky.urs.cz/item/CS_URS_2022_02/468021132</t>
  </si>
  <si>
    <t>VRN</t>
  </si>
  <si>
    <t>Vedlejší rozpočtové náklady</t>
  </si>
  <si>
    <t>VRN7</t>
  </si>
  <si>
    <t>Provozní vlivy</t>
  </si>
  <si>
    <t>073002000</t>
  </si>
  <si>
    <t>Ztížený pohyb vozidel v centrech měst</t>
  </si>
  <si>
    <t>%</t>
  </si>
  <si>
    <t>1024</t>
  </si>
  <si>
    <t>-2098334479</t>
  </si>
  <si>
    <t>https://podminky.urs.cz/item/CS_URS_2021_02/073002000</t>
  </si>
  <si>
    <t>079002000</t>
  </si>
  <si>
    <t>Ostatní provozní vlivy</t>
  </si>
  <si>
    <t>kpl</t>
  </si>
  <si>
    <t>445684706</t>
  </si>
  <si>
    <t>https://podminky.urs.cz/item/CS_URS_2021_02/079002000</t>
  </si>
  <si>
    <t>Úroveň 3:</t>
  </si>
  <si>
    <t>04 - Železniční přejezd v km 42,883 (P3338), osazení technol. objektu</t>
  </si>
  <si>
    <t>Litoměřice</t>
  </si>
  <si>
    <t>Správa železnic, státní organizace</t>
  </si>
  <si>
    <t>VIAMONT Projekt, s.r.o.</t>
  </si>
  <si>
    <t xml:space="preserve">    5 - Komunikace pozemní</t>
  </si>
  <si>
    <t xml:space="preserve">    998 - Přesun hmot</t>
  </si>
  <si>
    <t xml:space="preserve">    21-M - Elektromontáže</t>
  </si>
  <si>
    <t>113107324</t>
  </si>
  <si>
    <t>Odstranění podkladů nebo krytů strojně plochy jednotlivě do 50 m2 s přemístěním hmot na skládku na vzdálenost do 3 m nebo s naložením na dopravní prostředek z kameniva hrubého drceného, o tl. vrstvy přes 300 do 400 mm</t>
  </si>
  <si>
    <t>1854373240</t>
  </si>
  <si>
    <t>https://podminky.urs.cz/item/CS_URS_2022_02/113107324</t>
  </si>
  <si>
    <t>"stávající podklad pod panely, v. cca 300 mm"</t>
  </si>
  <si>
    <t>5*6</t>
  </si>
  <si>
    <t>113151111</t>
  </si>
  <si>
    <t>Rozebírání zpevněných ploch s přemístěním na skládku na vzdálenost do 20 m nebo s naložením na dopravní prostředek ze silničních panelů</t>
  </si>
  <si>
    <t>1910916078</t>
  </si>
  <si>
    <t>https://podminky.urs.cz/item/CS_URS_2022_02/113151111</t>
  </si>
  <si>
    <t>"stávající podklad ze silničních panelů"</t>
  </si>
  <si>
    <t>4*5</t>
  </si>
  <si>
    <t>122311101</t>
  </si>
  <si>
    <t>Odkopávky a prokopávky ručně zapažené i nezapažené v hornině třídy těžitelnosti II skupiny 4</t>
  </si>
  <si>
    <t>1938021254</t>
  </si>
  <si>
    <t>https://podminky.urs.cz/item/CS_URS_2022_02/122311101</t>
  </si>
  <si>
    <t>"ČTÚ odkopávky pro dlažbu"</t>
  </si>
  <si>
    <t>5*4*0,2</t>
  </si>
  <si>
    <t>Hloubení jam ručně zapažených i nezapažených s urovnáním dna do předepsaného profilu a spádu v hornině třídy těžitelnosti II skupiny 4 soudržných</t>
  </si>
  <si>
    <t>235651051</t>
  </si>
  <si>
    <t>https://podminky.urs.cz/item/CS_URS_2021_02/131313101</t>
  </si>
  <si>
    <t>"patky podsypy a podkladní beton"</t>
  </si>
  <si>
    <t>0,5*0,5*0,3*6</t>
  </si>
  <si>
    <t>"patky"</t>
  </si>
  <si>
    <t>0,5*0,5*0,4*6</t>
  </si>
  <si>
    <t>"obsyp patek"</t>
  </si>
  <si>
    <t>(0,8*0,15*0,4*2+0,5*0,15*0,4*2)*6</t>
  </si>
  <si>
    <t>132312111</t>
  </si>
  <si>
    <t>Hloubení rýh šířky do 800 mm ručně zapažených i nezapažených, s urovnáním dna do předepsaného profilu a spádu v hornině třídy těžitelnosti II skupiny 4 soudržných</t>
  </si>
  <si>
    <t>-672202324</t>
  </si>
  <si>
    <t>https://podminky.urs.cz/item/CS_URS_2021_02/132312111</t>
  </si>
  <si>
    <t>"obruby "</t>
  </si>
  <si>
    <t>(0,3*0,3*(2*5+2*4+2*3+2*2))*0,25</t>
  </si>
  <si>
    <t>162211321</t>
  </si>
  <si>
    <t>Vodorovné přemístění výkopku nebo sypaniny stavebním kolečkem s vyprázdněním kolečka na hromady nebo do dopravního prostředku na vzdálenost do 10 m z horniny třídy těžitelnosti II, skupiny 4 a 5</t>
  </si>
  <si>
    <t>-1715046908</t>
  </si>
  <si>
    <t>https://podminky.urs.cz/item/CS_URS_2022_02/162211321</t>
  </si>
  <si>
    <t>162211329</t>
  </si>
  <si>
    <t>Vodorovné přemístění výkopku nebo sypaniny stavebním kolečkem s vyprázdněním kolečka na hromady nebo do dopravního prostředku na vzdálenost do 10 m Příplatek za každých dalších 10 m k ceně -1321</t>
  </si>
  <si>
    <t>-1815669771</t>
  </si>
  <si>
    <t>https://podminky.urs.cz/item/CS_URS_2022_02/162211329</t>
  </si>
  <si>
    <t>"do 30 m"</t>
  </si>
  <si>
    <t>0,936*20</t>
  </si>
  <si>
    <t>-1834615285</t>
  </si>
  <si>
    <t>3*4*0,2</t>
  </si>
  <si>
    <t>1371605438</t>
  </si>
  <si>
    <t>"skládka do 15 km"</t>
  </si>
  <si>
    <t>4,08*5</t>
  </si>
  <si>
    <t>167111122</t>
  </si>
  <si>
    <t>Nakládání, skládání a překládání neulehlého výkopku nebo sypaniny ručně skládání nebo překládání, z hornin třídy těžitelnosti II, skupiny 4 a 5</t>
  </si>
  <si>
    <t>1557853801</t>
  </si>
  <si>
    <t>https://podminky.urs.cz/item/CS_URS_2022_02/167111122</t>
  </si>
  <si>
    <t>0,936</t>
  </si>
  <si>
    <t>171201221</t>
  </si>
  <si>
    <t>-1950240217</t>
  </si>
  <si>
    <t>https://podminky.urs.cz/item/CS_URS_2022_02/171201221</t>
  </si>
  <si>
    <t>4,08*1,6</t>
  </si>
  <si>
    <t>-81880479</t>
  </si>
  <si>
    <t>4,08</t>
  </si>
  <si>
    <t>-1263100533</t>
  </si>
  <si>
    <t>174111109</t>
  </si>
  <si>
    <t>Zásyp sypaninou z jakékoliv horniny ručně Příplatek k ceně za prohození sypaniny sítem</t>
  </si>
  <si>
    <t>657155968</t>
  </si>
  <si>
    <t>https://podminky.urs.cz/item/CS_URS_2022_02/174111109</t>
  </si>
  <si>
    <t>181951112</t>
  </si>
  <si>
    <t>Úprava pláně vyrovnáním výškových rozdílů strojně v hornině třídy těžitelnosti I, skupiny 1 až 3 se zhutněním</t>
  </si>
  <si>
    <t>374843435</t>
  </si>
  <si>
    <t>https://podminky.urs.cz/item/CS_URS_2022_02/181951112</t>
  </si>
  <si>
    <t>5*4</t>
  </si>
  <si>
    <t>213141111</t>
  </si>
  <si>
    <t>Zřízení vrstvy z geotextilie filtrační, separační, odvodňovací, ochranné, výztužné nebo protierozní v rovině nebo ve sklonu do 1:5, šířky do 3 m</t>
  </si>
  <si>
    <t>599585601</t>
  </si>
  <si>
    <t>https://podminky.urs.cz/item/CS_URS_2022_02/213141111</t>
  </si>
  <si>
    <t>"dlažba, separační vrstva"</t>
  </si>
  <si>
    <t>69311081</t>
  </si>
  <si>
    <t>geotextilie netkaná separační, ochranná, filtrační, drenážní PES 300g/m2</t>
  </si>
  <si>
    <t>1790228149</t>
  </si>
  <si>
    <t>271532212</t>
  </si>
  <si>
    <t>Podsyp pod základové konstrukce se zhutněním a urovnáním povrchu z kameniva hrubého, frakce 16 - 32 mm</t>
  </si>
  <si>
    <t>-1521386210</t>
  </si>
  <si>
    <t>https://podminky.urs.cz/item/CS_URS_2022_02/271532212</t>
  </si>
  <si>
    <t>"patky podsypy"</t>
  </si>
  <si>
    <t>0,5*0,5*0,15*6</t>
  </si>
  <si>
    <t>275313511</t>
  </si>
  <si>
    <t>Základy z betonu prostého patky a bloky z betonu kamenem neprokládaného tř. C 12/15</t>
  </si>
  <si>
    <t>80629964</t>
  </si>
  <si>
    <t>https://podminky.urs.cz/item/CS_URS_2022_02/275313511</t>
  </si>
  <si>
    <t>"patky podkladní betony</t>
  </si>
  <si>
    <t>279113136</t>
  </si>
  <si>
    <t>Základové zdi z tvárnic ztraceného bednění včetně výplně z betonu bez zvláštních nároků na vliv prostředí třídy C 16/20, tloušťky zdiva přes 400 do 500 mm</t>
  </si>
  <si>
    <t>-1206683061</t>
  </si>
  <si>
    <t>https://podminky.urs.cz/item/CS_URS_2022_02/279113136</t>
  </si>
  <si>
    <t>0,5*6*0,5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</si>
  <si>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</si>
  <si>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</si>
  <si>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-1707083848</t>
  </si>
  <si>
    <t>https://podminky.urs.cz/item/CS_URS_2022_02/279361821</t>
  </si>
  <si>
    <t>"10505 pr. 10, 12 bm/m2, 0,62kg/bm profilu"</t>
  </si>
  <si>
    <t>1,5*12*0,62*0,001*1,05</t>
  </si>
  <si>
    <t>564750111</t>
  </si>
  <si>
    <t>Podklad nebo kryt z kameniva hrubého drceného vel. 16-32 mm s rozprostřením a zhutněním plochy přes 100 m2, po zhutnění tl. 150 mm</t>
  </si>
  <si>
    <t>-1739988168</t>
  </si>
  <si>
    <t>https://podminky.urs.cz/item/CS_URS_2022_02/564750111</t>
  </si>
  <si>
    <t>"podklad pro dlažbu a pod objektem"</t>
  </si>
  <si>
    <t>596811311</t>
  </si>
  <si>
    <t>Kladení velkoformátové dlažby pozemních komunikací a komunikací pro pěší s ložem z kameniva tl. 40 mm, s vyplněním spár, s hutněním, vibrováním a se smetením přebytečného materiálu tl. do 100 mm, velikosti dlaždic do 0,5 m2, pro plochy do 300 m2</t>
  </si>
  <si>
    <t>2048180687</t>
  </si>
  <si>
    <t>https://podminky.urs.cz/item/CS_URS_2022_02/596811311</t>
  </si>
  <si>
    <t>5*4-(3*2)</t>
  </si>
  <si>
    <t>LGB.1218720</t>
  </si>
  <si>
    <t>dlažba desková betonová 50x50x5cm šedá</t>
  </si>
  <si>
    <t>25514761</t>
  </si>
  <si>
    <t>14*1,03 'Přepočtené koeficientem množství</t>
  </si>
  <si>
    <t>916231113</t>
  </si>
  <si>
    <t>Osazení chodníkového obrubníku betonového se zřízením lože, s vyplněním a zatřením spár cementovou maltou ležatého s boční opěrou z betonu prostého, do lože z betonu prostého</t>
  </si>
  <si>
    <t>450282710</t>
  </si>
  <si>
    <t>https://podminky.urs.cz/item/CS_URS_2022_02/916231113</t>
  </si>
  <si>
    <t>"CHODNÍKOVÉ OBRUBY 500/80/250, PŘÍRODNÍ "</t>
  </si>
  <si>
    <t>2*5+2*4+2*3+2*2</t>
  </si>
  <si>
    <t>59217036</t>
  </si>
  <si>
    <t>obrubník betonový parkový přírodní 500x80x250mm</t>
  </si>
  <si>
    <t>1345932263</t>
  </si>
  <si>
    <t>1860233832</t>
  </si>
  <si>
    <t>-1920702949</t>
  </si>
  <si>
    <t>997002611</t>
  </si>
  <si>
    <t>Nakládání suti a vybouraných hmot na dopravní prostředek pro vodorovné přemístění</t>
  </si>
  <si>
    <t>-970061484</t>
  </si>
  <si>
    <t>https://podminky.urs.cz/item/CS_URS_2022_02/997002611</t>
  </si>
  <si>
    <t>-1985652238</t>
  </si>
  <si>
    <t>997013655</t>
  </si>
  <si>
    <t>-447292037</t>
  </si>
  <si>
    <t>https://podminky.urs.cz/item/CS_URS_2022_02/997013655</t>
  </si>
  <si>
    <t>998</t>
  </si>
  <si>
    <t>Přesun hmot</t>
  </si>
  <si>
    <t>998012021</t>
  </si>
  <si>
    <t>Přesun hmot pro budovy občanské výstavby, bydlení, výrobu a služby s nosnou svislou konstrukcí monolitickou betonovou tyčovou nebo plošnou s jakýkoliv obvodovým pláštěm kromě vyzdívaného vodorovná dopravní vzdálenost do 100 m pro budovy výšky do 6 m</t>
  </si>
  <si>
    <t>-902900652</t>
  </si>
  <si>
    <t>https://podminky.urs.cz/item/CS_URS_2022_02/998012021</t>
  </si>
  <si>
    <t>21-M</t>
  </si>
  <si>
    <t>Elektromontáže</t>
  </si>
  <si>
    <t>210220001</t>
  </si>
  <si>
    <t>Montáž uzemňovacího vedení s upevněním, propojením a připojením pomocí svorek na povrchu vodičů FeZn páskou průřezu do 120 mm2</t>
  </si>
  <si>
    <t>434696473</t>
  </si>
  <si>
    <t>https://podminky.urs.cz/item/CS_URS_2022_02/210220001</t>
  </si>
  <si>
    <t>35442062</t>
  </si>
  <si>
    <t>pás zemnící 30x4mm FeZn</t>
  </si>
  <si>
    <t>kg</t>
  </si>
  <si>
    <t>1250374432</t>
  </si>
  <si>
    <t>1,05*30</t>
  </si>
  <si>
    <t>35441986</t>
  </si>
  <si>
    <t>svorka odbočovací a spojovací pro pásek 30x4mm, FeZn</t>
  </si>
  <si>
    <t>-570439630</t>
  </si>
  <si>
    <t>PS 01-01-32 - Železniční přejezd v km 43,449 (P3339), PZS</t>
  </si>
  <si>
    <t>7499151010</t>
  </si>
  <si>
    <t>Dokončovací práce na elektrickém zařízení - uvádění zařízení do provozu, drobné montážní práce v rozvaděčích, koordinaci se zhotoviteli souvisejících zařízení apod.</t>
  </si>
  <si>
    <t>hod</t>
  </si>
  <si>
    <t>-1218712613</t>
  </si>
  <si>
    <t>Poznámka k položce:_x000D_
2x3 m</t>
  </si>
  <si>
    <t>994897370</t>
  </si>
  <si>
    <t>7590615120</t>
  </si>
  <si>
    <t>Montáž sekce kontrolní skříně - včetně zapojení</t>
  </si>
  <si>
    <t>-1140564118</t>
  </si>
  <si>
    <t>7592505030</t>
  </si>
  <si>
    <t>Montáž vybavení diagnostického zařízení PZS</t>
  </si>
  <si>
    <t>1295501719</t>
  </si>
  <si>
    <t>Poznámka k položce:_x000D_
2x MUZA _x000D_
2x POKL 94</t>
  </si>
  <si>
    <t>7592835034</t>
  </si>
  <si>
    <t>Montáž součástí stojanu se závorou břevna závorového do 5,5 m s kontrolou celistvosti</t>
  </si>
  <si>
    <t>-323462732</t>
  </si>
  <si>
    <t>7593315100</t>
  </si>
  <si>
    <t>Montáž zabezpečovacího stojanu reléového</t>
  </si>
  <si>
    <t>-244815461</t>
  </si>
  <si>
    <t>Montáž stojanové řady pro 1 stojan</t>
  </si>
  <si>
    <t>111</t>
  </si>
  <si>
    <t>112</t>
  </si>
  <si>
    <t>113</t>
  </si>
  <si>
    <t>1 - Zemní práce</t>
  </si>
  <si>
    <t>2 - Zakládání</t>
  </si>
  <si>
    <t>997 - Přesun sutě</t>
  </si>
  <si>
    <t>741 - Elektroinstalace - silnoproud</t>
  </si>
  <si>
    <t>46-M - Zemní práce při extr.mont.pracích</t>
  </si>
  <si>
    <t>-1501721750</t>
  </si>
  <si>
    <t>(0,51*0,71*1,35)*3</t>
  </si>
  <si>
    <t>-1806262032</t>
  </si>
  <si>
    <t>-2021069849</t>
  </si>
  <si>
    <t>-1885787149</t>
  </si>
  <si>
    <t>398897007</t>
  </si>
  <si>
    <t>-1459634098</t>
  </si>
  <si>
    <t>-1081747180</t>
  </si>
  <si>
    <t>1836634398</t>
  </si>
  <si>
    <t>-635466635</t>
  </si>
  <si>
    <t>759378947</t>
  </si>
  <si>
    <t>-795384087</t>
  </si>
  <si>
    <t>4*1*1*1,5</t>
  </si>
  <si>
    <t>-1440211087</t>
  </si>
  <si>
    <t>-389453825</t>
  </si>
  <si>
    <t>1760097563</t>
  </si>
  <si>
    <t>7592837032</t>
  </si>
  <si>
    <t>Demontáž součástí stojanu se závorou břevna závorového nad 5,5 m</t>
  </si>
  <si>
    <t>1773473907</t>
  </si>
  <si>
    <t>7592837040</t>
  </si>
  <si>
    <t>Demontáž součástí stojanu se závorou soupravy křídel s protizávažím</t>
  </si>
  <si>
    <t>747604332</t>
  </si>
  <si>
    <t>7592837080</t>
  </si>
  <si>
    <t>Demontáž součástí stojanu se závorou motoru pohonu závory</t>
  </si>
  <si>
    <t>-466194184</t>
  </si>
  <si>
    <t>7592837090</t>
  </si>
  <si>
    <t>Demontáž stojanu se závorou bez výstražníku</t>
  </si>
  <si>
    <t>1407494427</t>
  </si>
  <si>
    <t>-927260912</t>
  </si>
  <si>
    <t>763394846</t>
  </si>
  <si>
    <t>Demontáž stojanu ze stojanové řady</t>
  </si>
  <si>
    <t>1592873659</t>
  </si>
  <si>
    <t>7592830020</t>
  </si>
  <si>
    <t>Stojan závory s pohonem- L1V (CV708409002)</t>
  </si>
  <si>
    <t>-891289069</t>
  </si>
  <si>
    <t>7592830164</t>
  </si>
  <si>
    <t>Součásti stojanu se závorou Břevno závory  KC 6,5m (CV708405026)</t>
  </si>
  <si>
    <t>-1884483937</t>
  </si>
  <si>
    <t>7592830167</t>
  </si>
  <si>
    <t>Břevno závory  KC 5 m (CV708405029)</t>
  </si>
  <si>
    <t>1823315108</t>
  </si>
  <si>
    <t>1539074447</t>
  </si>
  <si>
    <t>-635667948</t>
  </si>
  <si>
    <t>2138541934</t>
  </si>
  <si>
    <t>-1037027214</t>
  </si>
  <si>
    <t>-1424158052</t>
  </si>
  <si>
    <t>-64462367</t>
  </si>
  <si>
    <t>-758639676</t>
  </si>
  <si>
    <t>-1416593950</t>
  </si>
  <si>
    <t>1044460027</t>
  </si>
  <si>
    <t>699573097</t>
  </si>
  <si>
    <t>1037022646</t>
  </si>
  <si>
    <t>-1398933689</t>
  </si>
  <si>
    <t>-1230402089</t>
  </si>
  <si>
    <t>-1569430231</t>
  </si>
  <si>
    <t>-730331363</t>
  </si>
  <si>
    <t>-244745521</t>
  </si>
  <si>
    <t>-1923495746</t>
  </si>
  <si>
    <t>-1550066465</t>
  </si>
  <si>
    <t>-1377901417</t>
  </si>
  <si>
    <t>-1427992284</t>
  </si>
  <si>
    <t>14*1*1,5*2</t>
  </si>
  <si>
    <t>3*14</t>
  </si>
  <si>
    <t>04 - Železniční přejezd v km 43,449 (P3339), osazení technol. objektu</t>
  </si>
  <si>
    <t>1236007362</t>
  </si>
  <si>
    <t>5*8</t>
  </si>
  <si>
    <t>-1293615791</t>
  </si>
  <si>
    <t>4*7</t>
  </si>
  <si>
    <t>14955336</t>
  </si>
  <si>
    <t>"odkopávka stávajícího svahu u výstražníku A"</t>
  </si>
  <si>
    <t>3*3*0,8</t>
  </si>
  <si>
    <t>-1850280119</t>
  </si>
  <si>
    <t>267315252</t>
  </si>
  <si>
    <t>-410310800</t>
  </si>
  <si>
    <t>667540284</t>
  </si>
  <si>
    <t>869810025</t>
  </si>
  <si>
    <t>-1906964810</t>
  </si>
  <si>
    <t>11,28*5</t>
  </si>
  <si>
    <t>1771027748</t>
  </si>
  <si>
    <t>1388898802</t>
  </si>
  <si>
    <t>11,28*1,6</t>
  </si>
  <si>
    <t>675390096</t>
  </si>
  <si>
    <t>11,28</t>
  </si>
  <si>
    <t>1988563128</t>
  </si>
  <si>
    <t>552896927</t>
  </si>
  <si>
    <t>-1510491627</t>
  </si>
  <si>
    <t>-1280429660</t>
  </si>
  <si>
    <t>-1295923783</t>
  </si>
  <si>
    <t>1460794218</t>
  </si>
  <si>
    <t>772401640</t>
  </si>
  <si>
    <t>1560823087</t>
  </si>
  <si>
    <t>-590798442</t>
  </si>
  <si>
    <t>1876792278</t>
  </si>
  <si>
    <t>-1991062643</t>
  </si>
  <si>
    <t>52945991</t>
  </si>
  <si>
    <t>-1313437321</t>
  </si>
  <si>
    <t>850654441</t>
  </si>
  <si>
    <t>962042321</t>
  </si>
  <si>
    <t>Bourání zdiva z betonu prostého nadzákladového objemu přes 1 m3</t>
  </si>
  <si>
    <t>1999213730</t>
  </si>
  <si>
    <t>https://podminky.urs.cz/item/CS_URS_2022_02/962042321</t>
  </si>
  <si>
    <t>"bourání opěrky u výstražníku B včetně základu"</t>
  </si>
  <si>
    <t>5*0,5*1,25</t>
  </si>
  <si>
    <t>966052121</t>
  </si>
  <si>
    <t>Bourání plotových sloupků a vzpěr železobetonových výšky do 2,5 m s betonovou patkou</t>
  </si>
  <si>
    <t>1094571322</t>
  </si>
  <si>
    <t>https://podminky.urs.cz/item/CS_URS_2022_02/966052121</t>
  </si>
  <si>
    <t>976071111</t>
  </si>
  <si>
    <t>Vybourání kovových madel, zábradlí, dvířek, zděří, kotevních želez madel a zábradlí</t>
  </si>
  <si>
    <t>-197756804</t>
  </si>
  <si>
    <t>https://podminky.urs.cz/item/CS_URS_2022_02/976071111</t>
  </si>
  <si>
    <t>1,5*5</t>
  </si>
  <si>
    <t>1328211749</t>
  </si>
  <si>
    <t>-1925855175</t>
  </si>
  <si>
    <t>40,855*14</t>
  </si>
  <si>
    <t>1116312626</t>
  </si>
  <si>
    <t>997013601</t>
  </si>
  <si>
    <t>Poplatek za uložení stavebního odpadu na skládce (skládkovné) z prostého betonu zatříděného do Katalogu odpadů pod kódem 17 01 01</t>
  </si>
  <si>
    <t>-1287617074</t>
  </si>
  <si>
    <t>https://podminky.urs.cz/item/CS_URS_2022_02/997013601</t>
  </si>
  <si>
    <t>6,875</t>
  </si>
  <si>
    <t>1151725409</t>
  </si>
  <si>
    <t>9,94</t>
  </si>
  <si>
    <t>-1382711364</t>
  </si>
  <si>
    <t>23,20</t>
  </si>
  <si>
    <t>356179387</t>
  </si>
  <si>
    <t>1339114634</t>
  </si>
  <si>
    <t>-1567130200</t>
  </si>
  <si>
    <t>354312466</t>
  </si>
  <si>
    <t>D.2.3.6 - Rozvody nn</t>
  </si>
  <si>
    <t>SO 01-86-01 - Železniční přejezd v km 42,883 (P3338), přípojka napájení nn</t>
  </si>
  <si>
    <t>01 - Technologická část</t>
  </si>
  <si>
    <t>7493600830</t>
  </si>
  <si>
    <t>Kabelové a zásuvkové skříně, elektroměrové rozvaděče Skříně elektroměrové pro přímé měření Rozváděč pro jednosazbový třífázový elektroměr do 80A kompaktní pilíř včetně základu</t>
  </si>
  <si>
    <t>728276047</t>
  </si>
  <si>
    <t>7593500115</t>
  </si>
  <si>
    <t>Trasy kabelového vedení Kabelové žlaby (120x100) spojka plast</t>
  </si>
  <si>
    <t>356480091</t>
  </si>
  <si>
    <t>7492501880</t>
  </si>
  <si>
    <t>Kabely, vodiče, šňůry Cu - nn Kabel silový 4 a 5-žílový Cu, plastová izolace CYKY 4J16 (4Bx16)</t>
  </si>
  <si>
    <t>-1481752483</t>
  </si>
  <si>
    <t>7593500110</t>
  </si>
  <si>
    <t>Trasy kabelového vedení Kabelové žlaby (120x100) spodní + vrchní díl plast</t>
  </si>
  <si>
    <t>-356324203</t>
  </si>
  <si>
    <t>7491251025</t>
  </si>
  <si>
    <t>Montáž lišt elektroinstalačních, kabelových žlabů z PVC-U jednokomorových zaklapávacích rozměru 100/100 - 100/150 mm - na konstrukci, omítku apod. včetně spojek, ohybů, rohů, bez krabic</t>
  </si>
  <si>
    <t>156240632</t>
  </si>
  <si>
    <t>1069669060</t>
  </si>
  <si>
    <t>7493655035</t>
  </si>
  <si>
    <t>Montáž skříní elektroměrových venkovních pro přímé měření do 80 A pro připojení kabelů do 16 mm2 v sestavě s elektroměrným rozvaděčem pro připojení kabelů do 240 mm2 s 1-2 sadami pojistkových spodků kompaktní pilíř - včetně elektrovýzbroje, neobsahuje cenu za zemní práce</t>
  </si>
  <si>
    <t>-1370846489</t>
  </si>
  <si>
    <t>7494003386</t>
  </si>
  <si>
    <t>Modulární přístroje Jističe do 80 A; 10 kA 3-pólové In 16 A, Ue AC 230/400 V / DC 216 V, charakteristika B, 3pól, Icn 10 kA</t>
  </si>
  <si>
    <t>-1418091349</t>
  </si>
  <si>
    <t>-1097529138</t>
  </si>
  <si>
    <t>7496672010</t>
  </si>
  <si>
    <t>Demontáž rozvaděčů vlastní spotřeby bez bateriírií</t>
  </si>
  <si>
    <t>-617124174</t>
  </si>
  <si>
    <t>7498150515</t>
  </si>
  <si>
    <t>Vyhotovení výchozí revizní zprávy pro opravné práce pro objem investičních nákladů přes 100 000 do 500 000 Kč - celková prohlídka zařízení provozního souboru nebo stavebního objektu včetně měření, zkoušek zařízení tohoto provozního souboru nebo stavebního objektu revizním technikem na zařízení podle požadavku ČSN, včetně hodnocení a vyhotovení celkové revizní zprávy</t>
  </si>
  <si>
    <t>1965123204</t>
  </si>
  <si>
    <t>7498151015</t>
  </si>
  <si>
    <t>Provedení technické prohlídky a zkoušky na silnoproudém zařízení, zařízení TV, zařízení NS, transformoven, EPZ pro opravné práce pro objem investičních nákladů přes 100 000 do 500 000 Kč - celková prohlídka zařízení provozního souboru nebo stavebního objektu včetně měření, zařízení tohoto provozního souboru nebo stavebního objektu právnickou osobou na zařízení podle požadavku ČSN, včetně hodnocení a vyhotovení protokolu</t>
  </si>
  <si>
    <t>1531938459</t>
  </si>
  <si>
    <t>02 - Stavební část</t>
  </si>
  <si>
    <t>460161173</t>
  </si>
  <si>
    <t>-651276560</t>
  </si>
  <si>
    <t>https://podminky.urs.cz/item/CS_URS_2022_02/460161173</t>
  </si>
  <si>
    <t>460431183</t>
  </si>
  <si>
    <t>439288258</t>
  </si>
  <si>
    <t>https://podminky.urs.cz/item/CS_URS_2022_02/460431183</t>
  </si>
  <si>
    <t>2138607089</t>
  </si>
  <si>
    <t>1677872428</t>
  </si>
  <si>
    <t>460662512</t>
  </si>
  <si>
    <t>-13265662</t>
  </si>
  <si>
    <t>https://podminky.urs.cz/item/CS_URS_2022_02/460662512</t>
  </si>
  <si>
    <t>460671112</t>
  </si>
  <si>
    <t>1107646680</t>
  </si>
  <si>
    <t>https://podminky.urs.cz/item/CS_URS_2022_02/460671112</t>
  </si>
  <si>
    <t>SO 01-86-02 - Železniční přejezd v km 43,449 (P3339), přípojka napájení nn</t>
  </si>
  <si>
    <t>76187001</t>
  </si>
  <si>
    <t>949435914</t>
  </si>
  <si>
    <t>72724384</t>
  </si>
  <si>
    <t>1225955951</t>
  </si>
  <si>
    <t>1851147752</t>
  </si>
  <si>
    <t>-501901037</t>
  </si>
  <si>
    <t>-426238653</t>
  </si>
  <si>
    <t>-133585589</t>
  </si>
  <si>
    <t>-450725027</t>
  </si>
  <si>
    <t>Montáž kabelů 4- a 5-žílových Cu do 16 mm2 - uložení do země, chráničky, na rošty, pod omítku apod.</t>
  </si>
  <si>
    <t>1914492485</t>
  </si>
  <si>
    <t>302701950</t>
  </si>
  <si>
    <t>2134084822</t>
  </si>
  <si>
    <t>1148093964</t>
  </si>
  <si>
    <t>VON - Vedlejší a ostatní rozpočtové náklady</t>
  </si>
  <si>
    <t xml:space="preserve">    VRN1 - Průzkumné, geodetické a projektové práce</t>
  </si>
  <si>
    <t xml:space="preserve">    VRN6 - Územní vlivy</t>
  </si>
  <si>
    <t xml:space="preserve">    VRN8 - Přesun stavebních kapacit</t>
  </si>
  <si>
    <t>Dokončovací práce na elektrickém zařízení</t>
  </si>
  <si>
    <t>1408339625</t>
  </si>
  <si>
    <t>7592605010</t>
  </si>
  <si>
    <t>Instalace SW do PC</t>
  </si>
  <si>
    <t>-1170105319</t>
  </si>
  <si>
    <t>Poznámka k položce:_x000D_
Úprava ESA</t>
  </si>
  <si>
    <t>7592605020</t>
  </si>
  <si>
    <t>Konfigurace SW v PC</t>
  </si>
  <si>
    <t>900904310</t>
  </si>
  <si>
    <t>022101001</t>
  </si>
  <si>
    <t>Geodetické práce Geodetické práce před opravou</t>
  </si>
  <si>
    <t>184617948</t>
  </si>
  <si>
    <t>022101021</t>
  </si>
  <si>
    <t>Geodetické práce Geodetické práce po ukončení opravy</t>
  </si>
  <si>
    <t>-515896545</t>
  </si>
  <si>
    <t>024101401</t>
  </si>
  <si>
    <t>Inženýrská činnost koordinační a kompletační činnost</t>
  </si>
  <si>
    <t>1523732805</t>
  </si>
  <si>
    <t>VRN1</t>
  </si>
  <si>
    <t>Průzkumné, geodetické a projektové práce</t>
  </si>
  <si>
    <t>013244000</t>
  </si>
  <si>
    <t>Dokumentace pro provádění stavby</t>
  </si>
  <si>
    <t>-2084776256</t>
  </si>
  <si>
    <t>013254000</t>
  </si>
  <si>
    <t>Dokumentace skutečného provedení stavby</t>
  </si>
  <si>
    <t>1052683989</t>
  </si>
  <si>
    <t>VRN6</t>
  </si>
  <si>
    <t>Územní vlivy</t>
  </si>
  <si>
    <t>065002000</t>
  </si>
  <si>
    <t>Mimostaveništní doprava materiálů</t>
  </si>
  <si>
    <t>soubor</t>
  </si>
  <si>
    <t>664915575</t>
  </si>
  <si>
    <t>VRN8</t>
  </si>
  <si>
    <t>Přesun stavebních kapacit</t>
  </si>
  <si>
    <t>081002000</t>
  </si>
  <si>
    <t>Doprava zaměstnanců</t>
  </si>
  <si>
    <t>1824518059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</si>
  <si>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</si>
  <si>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</si>
  <si>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</si>
  <si>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</si>
  <si>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</si>
  <si>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</si>
  <si>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</si>
  <si>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</si>
  <si>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</si>
  <si>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</si>
  <si>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</si>
  <si>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</si>
  <si>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</si>
  <si>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</si>
  <si>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Provozní soubor</t>
  </si>
  <si>
    <t>Vedlejší a ostatní náklady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</si>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</sst>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40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34" fillId="0" borderId="23" xfId="0" applyFont="1" applyBorder="1" applyAlignment="1" applyProtection="1">
      <alignment horizontal="center" vertical="center"/>
    </xf>
    <xf numFmtId="49" fontId="34" fillId="0" borderId="23" xfId="0" applyNumberFormat="1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center" vertical="center" wrapText="1"/>
    </xf>
    <xf numFmtId="167" fontId="34" fillId="0" borderId="23" xfId="0" applyNumberFormat="1" applyFont="1" applyBorder="1" applyAlignment="1" applyProtection="1">
      <alignment vertical="center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</xf>
    <xf numFmtId="0" fontId="35" fillId="0" borderId="4" xfId="0" applyFont="1" applyBorder="1" applyAlignment="1">
      <alignment vertical="center"/>
    </xf>
    <xf numFmtId="0" fontId="34" fillId="2" borderId="15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21" xfId="0" applyFont="1" applyBorder="1" applyAlignment="1" applyProtection="1">
      <alignment horizontal="left" vertical="center"/>
    </xf>
    <xf numFmtId="0" fontId="8" fillId="0" borderId="21" xfId="0" applyFont="1" applyBorder="1" applyAlignment="1" applyProtection="1">
      <alignment vertical="center"/>
    </xf>
    <xf numFmtId="4" fontId="8" fillId="0" borderId="21" xfId="0" applyNumberFormat="1" applyFont="1" applyBorder="1" applyAlignment="1" applyProtection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38" fillId="0" borderId="0" xfId="0" applyFont="1" applyAlignment="1" applyProtection="1">
      <alignment horizontal="left" vertical="center"/>
    </xf>
    <xf numFmtId="0" fontId="39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4" fillId="2" borderId="20" xfId="0" applyFont="1" applyFill="1" applyBorder="1" applyAlignment="1" applyProtection="1">
      <alignment horizontal="left" vertical="center"/>
      <protection locked="0"/>
    </xf>
    <xf numFmtId="0" fontId="34" fillId="0" borderId="21" xfId="0" applyFont="1" applyBorder="1" applyAlignment="1" applyProtection="1">
      <alignment horizontal="center"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167" fontId="21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28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horizontal="left" vertical="center" wrapText="1"/>
    </xf>
    <xf numFmtId="4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4" fontId="8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center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right"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49" fontId="43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767662210" TargetMode="External"/><Relationship Id="rId3" Type="http://schemas.openxmlformats.org/officeDocument/2006/relationships/hyperlink" Target="https://podminky.urs.cz/item/CS_URS_2022_02/965011111" TargetMode="External"/><Relationship Id="rId7" Type="http://schemas.openxmlformats.org/officeDocument/2006/relationships/hyperlink" Target="https://podminky.urs.cz/item/CS_URS_2022_02/741375021" TargetMode="External"/><Relationship Id="rId2" Type="http://schemas.openxmlformats.org/officeDocument/2006/relationships/hyperlink" Target="https://podminky.urs.cz/item/CS_URS_2022_02/275121111" TargetMode="External"/><Relationship Id="rId1" Type="http://schemas.openxmlformats.org/officeDocument/2006/relationships/hyperlink" Target="https://podminky.urs.cz/item/CS_URS_2022_02/174111101" TargetMode="External"/><Relationship Id="rId6" Type="http://schemas.openxmlformats.org/officeDocument/2006/relationships/hyperlink" Target="https://podminky.urs.cz/item/CS_URS_2022_02/997013602" TargetMode="External"/><Relationship Id="rId5" Type="http://schemas.openxmlformats.org/officeDocument/2006/relationships/hyperlink" Target="https://podminky.urs.cz/item/CS_URS_2022_02/997002519" TargetMode="External"/><Relationship Id="rId10" Type="http://schemas.openxmlformats.org/officeDocument/2006/relationships/drawing" Target="../drawings/drawing3.xml"/><Relationship Id="rId4" Type="http://schemas.openxmlformats.org/officeDocument/2006/relationships/hyperlink" Target="https://podminky.urs.cz/item/CS_URS_2022_02/997002511" TargetMode="External"/><Relationship Id="rId9" Type="http://schemas.openxmlformats.org/officeDocument/2006/relationships/hyperlink" Target="https://podminky.urs.cz/item/CS_URS_2022_02/460131114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113107042" TargetMode="External"/><Relationship Id="rId13" Type="http://schemas.openxmlformats.org/officeDocument/2006/relationships/hyperlink" Target="https://podminky.urs.cz/item/CS_URS_2022_02/162751119" TargetMode="External"/><Relationship Id="rId18" Type="http://schemas.openxmlformats.org/officeDocument/2006/relationships/hyperlink" Target="https://podminky.urs.cz/item/CS_URS_2022_02/181351113" TargetMode="External"/><Relationship Id="rId26" Type="http://schemas.openxmlformats.org/officeDocument/2006/relationships/hyperlink" Target="https://podminky.urs.cz/item/CS_URS_2022_02/460490012" TargetMode="External"/><Relationship Id="rId3" Type="http://schemas.openxmlformats.org/officeDocument/2006/relationships/hyperlink" Target="https://podminky.urs.cz/item/CS_URS_2022_02/573211109" TargetMode="External"/><Relationship Id="rId21" Type="http://schemas.openxmlformats.org/officeDocument/2006/relationships/hyperlink" Target="https://podminky.urs.cz/item/CS_URS_2022_02/997221645" TargetMode="External"/><Relationship Id="rId7" Type="http://schemas.openxmlformats.org/officeDocument/2006/relationships/hyperlink" Target="https://podminky.urs.cz/item/CS_URS_2022_02/931994172" TargetMode="External"/><Relationship Id="rId12" Type="http://schemas.openxmlformats.org/officeDocument/2006/relationships/hyperlink" Target="https://podminky.urs.cz/item/CS_URS_2022_02/162751117" TargetMode="External"/><Relationship Id="rId17" Type="http://schemas.openxmlformats.org/officeDocument/2006/relationships/hyperlink" Target="https://podminky.urs.cz/item/CS_URS_2022_02/174111101" TargetMode="External"/><Relationship Id="rId25" Type="http://schemas.openxmlformats.org/officeDocument/2006/relationships/hyperlink" Target="https://podminky.urs.cz/item/CS_URS_2022_02/460431273" TargetMode="External"/><Relationship Id="rId33" Type="http://schemas.openxmlformats.org/officeDocument/2006/relationships/drawing" Target="../drawings/drawing7.xml"/><Relationship Id="rId2" Type="http://schemas.openxmlformats.org/officeDocument/2006/relationships/hyperlink" Target="https://podminky.urs.cz/item/CS_URS_2022_02/573111112" TargetMode="External"/><Relationship Id="rId16" Type="http://schemas.openxmlformats.org/officeDocument/2006/relationships/hyperlink" Target="https://podminky.urs.cz/item/CS_URS_2022_02/171251201" TargetMode="External"/><Relationship Id="rId20" Type="http://schemas.openxmlformats.org/officeDocument/2006/relationships/hyperlink" Target="https://podminky.urs.cz/item/CS_URS_2022_02/997013509" TargetMode="External"/><Relationship Id="rId29" Type="http://schemas.openxmlformats.org/officeDocument/2006/relationships/hyperlink" Target="https://podminky.urs.cz/item/CS_URS_2022_02/460510274" TargetMode="External"/><Relationship Id="rId1" Type="http://schemas.openxmlformats.org/officeDocument/2006/relationships/hyperlink" Target="https://podminky.urs.cz/item/CS_URS_2022_02/565176111" TargetMode="External"/><Relationship Id="rId6" Type="http://schemas.openxmlformats.org/officeDocument/2006/relationships/hyperlink" Target="https://podminky.urs.cz/item/CS_URS_2022_02/928621012" TargetMode="External"/><Relationship Id="rId11" Type="http://schemas.openxmlformats.org/officeDocument/2006/relationships/hyperlink" Target="https://podminky.urs.cz/item/CS_URS_2021_02/132212211" TargetMode="External"/><Relationship Id="rId24" Type="http://schemas.openxmlformats.org/officeDocument/2006/relationships/hyperlink" Target="https://podminky.urs.cz/item/CS_URS_2022_02/460421182" TargetMode="External"/><Relationship Id="rId32" Type="http://schemas.openxmlformats.org/officeDocument/2006/relationships/hyperlink" Target="https://podminky.urs.cz/item/CS_URS_2021_02/079002000" TargetMode="External"/><Relationship Id="rId5" Type="http://schemas.openxmlformats.org/officeDocument/2006/relationships/hyperlink" Target="https://podminky.urs.cz/item/CS_URS_2022_02/596212210" TargetMode="External"/><Relationship Id="rId15" Type="http://schemas.openxmlformats.org/officeDocument/2006/relationships/hyperlink" Target="https://podminky.urs.cz/item/CS_URS_2022_02/167151121" TargetMode="External"/><Relationship Id="rId23" Type="http://schemas.openxmlformats.org/officeDocument/2006/relationships/hyperlink" Target="https://podminky.urs.cz/item/CS_URS_2022_02/460150164" TargetMode="External"/><Relationship Id="rId28" Type="http://schemas.openxmlformats.org/officeDocument/2006/relationships/hyperlink" Target="https://podminky.urs.cz/item/CS_URS_2022_02/460631127" TargetMode="External"/><Relationship Id="rId10" Type="http://schemas.openxmlformats.org/officeDocument/2006/relationships/hyperlink" Target="https://podminky.urs.cz/item/CS_URS_2022_02/131351104" TargetMode="External"/><Relationship Id="rId19" Type="http://schemas.openxmlformats.org/officeDocument/2006/relationships/hyperlink" Target="https://podminky.urs.cz/item/CS_URS_2022_02/997013501" TargetMode="External"/><Relationship Id="rId31" Type="http://schemas.openxmlformats.org/officeDocument/2006/relationships/hyperlink" Target="https://podminky.urs.cz/item/CS_URS_2021_02/073002000" TargetMode="External"/><Relationship Id="rId4" Type="http://schemas.openxmlformats.org/officeDocument/2006/relationships/hyperlink" Target="https://podminky.urs.cz/item/CS_URS_2022_02/577144111" TargetMode="External"/><Relationship Id="rId9" Type="http://schemas.openxmlformats.org/officeDocument/2006/relationships/hyperlink" Target="https://podminky.urs.cz/item/CS_URS_2022_02/113154226" TargetMode="External"/><Relationship Id="rId14" Type="http://schemas.openxmlformats.org/officeDocument/2006/relationships/hyperlink" Target="https://podminky.urs.cz/item/CS_URS_2022_02/167151101" TargetMode="External"/><Relationship Id="rId22" Type="http://schemas.openxmlformats.org/officeDocument/2006/relationships/hyperlink" Target="https://podminky.urs.cz/item/CS_URS_2022_02/997221655" TargetMode="External"/><Relationship Id="rId27" Type="http://schemas.openxmlformats.org/officeDocument/2006/relationships/hyperlink" Target="https://podminky.urs.cz/item/CS_URS_2022_02/460560164" TargetMode="External"/><Relationship Id="rId30" Type="http://schemas.openxmlformats.org/officeDocument/2006/relationships/hyperlink" Target="https://podminky.urs.cz/item/CS_URS_2022_02/468021132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162751117" TargetMode="External"/><Relationship Id="rId13" Type="http://schemas.openxmlformats.org/officeDocument/2006/relationships/hyperlink" Target="https://podminky.urs.cz/item/CS_URS_2022_02/174111101" TargetMode="External"/><Relationship Id="rId18" Type="http://schemas.openxmlformats.org/officeDocument/2006/relationships/hyperlink" Target="https://podminky.urs.cz/item/CS_URS_2022_02/275313511" TargetMode="External"/><Relationship Id="rId26" Type="http://schemas.openxmlformats.org/officeDocument/2006/relationships/hyperlink" Target="https://podminky.urs.cz/item/CS_URS_2022_02/997002611" TargetMode="External"/><Relationship Id="rId3" Type="http://schemas.openxmlformats.org/officeDocument/2006/relationships/hyperlink" Target="https://podminky.urs.cz/item/CS_URS_2022_02/122311101" TargetMode="External"/><Relationship Id="rId21" Type="http://schemas.openxmlformats.org/officeDocument/2006/relationships/hyperlink" Target="https://podminky.urs.cz/item/CS_URS_2022_02/564750111" TargetMode="External"/><Relationship Id="rId7" Type="http://schemas.openxmlformats.org/officeDocument/2006/relationships/hyperlink" Target="https://podminky.urs.cz/item/CS_URS_2022_02/162211329" TargetMode="External"/><Relationship Id="rId12" Type="http://schemas.openxmlformats.org/officeDocument/2006/relationships/hyperlink" Target="https://podminky.urs.cz/item/CS_URS_2022_02/171251201" TargetMode="External"/><Relationship Id="rId17" Type="http://schemas.openxmlformats.org/officeDocument/2006/relationships/hyperlink" Target="https://podminky.urs.cz/item/CS_URS_2022_02/271532212" TargetMode="External"/><Relationship Id="rId25" Type="http://schemas.openxmlformats.org/officeDocument/2006/relationships/hyperlink" Target="https://podminky.urs.cz/item/CS_URS_2022_02/997002519" TargetMode="External"/><Relationship Id="rId2" Type="http://schemas.openxmlformats.org/officeDocument/2006/relationships/hyperlink" Target="https://podminky.urs.cz/item/CS_URS_2022_02/113151111" TargetMode="External"/><Relationship Id="rId16" Type="http://schemas.openxmlformats.org/officeDocument/2006/relationships/hyperlink" Target="https://podminky.urs.cz/item/CS_URS_2022_02/213141111" TargetMode="External"/><Relationship Id="rId20" Type="http://schemas.openxmlformats.org/officeDocument/2006/relationships/hyperlink" Target="https://podminky.urs.cz/item/CS_URS_2022_02/279361821" TargetMode="External"/><Relationship Id="rId29" Type="http://schemas.openxmlformats.org/officeDocument/2006/relationships/hyperlink" Target="https://podminky.urs.cz/item/CS_URS_2022_02/998012021" TargetMode="External"/><Relationship Id="rId1" Type="http://schemas.openxmlformats.org/officeDocument/2006/relationships/hyperlink" Target="https://podminky.urs.cz/item/CS_URS_2022_02/113107324" TargetMode="External"/><Relationship Id="rId6" Type="http://schemas.openxmlformats.org/officeDocument/2006/relationships/hyperlink" Target="https://podminky.urs.cz/item/CS_URS_2022_02/162211321" TargetMode="External"/><Relationship Id="rId11" Type="http://schemas.openxmlformats.org/officeDocument/2006/relationships/hyperlink" Target="https://podminky.urs.cz/item/CS_URS_2022_02/171201221" TargetMode="External"/><Relationship Id="rId24" Type="http://schemas.openxmlformats.org/officeDocument/2006/relationships/hyperlink" Target="https://podminky.urs.cz/item/CS_URS_2022_02/997002511" TargetMode="External"/><Relationship Id="rId5" Type="http://schemas.openxmlformats.org/officeDocument/2006/relationships/hyperlink" Target="https://podminky.urs.cz/item/CS_URS_2021_02/132312111" TargetMode="External"/><Relationship Id="rId15" Type="http://schemas.openxmlformats.org/officeDocument/2006/relationships/hyperlink" Target="https://podminky.urs.cz/item/CS_URS_2022_02/181951112" TargetMode="External"/><Relationship Id="rId23" Type="http://schemas.openxmlformats.org/officeDocument/2006/relationships/hyperlink" Target="https://podminky.urs.cz/item/CS_URS_2022_02/916231113" TargetMode="External"/><Relationship Id="rId28" Type="http://schemas.openxmlformats.org/officeDocument/2006/relationships/hyperlink" Target="https://podminky.urs.cz/item/CS_URS_2022_02/997013655" TargetMode="External"/><Relationship Id="rId10" Type="http://schemas.openxmlformats.org/officeDocument/2006/relationships/hyperlink" Target="https://podminky.urs.cz/item/CS_URS_2022_02/167111122" TargetMode="External"/><Relationship Id="rId19" Type="http://schemas.openxmlformats.org/officeDocument/2006/relationships/hyperlink" Target="https://podminky.urs.cz/item/CS_URS_2022_02/279113136" TargetMode="External"/><Relationship Id="rId31" Type="http://schemas.openxmlformats.org/officeDocument/2006/relationships/drawing" Target="../drawings/drawing8.xml"/><Relationship Id="rId4" Type="http://schemas.openxmlformats.org/officeDocument/2006/relationships/hyperlink" Target="https://podminky.urs.cz/item/CS_URS_2021_02/131313101" TargetMode="External"/><Relationship Id="rId9" Type="http://schemas.openxmlformats.org/officeDocument/2006/relationships/hyperlink" Target="https://podminky.urs.cz/item/CS_URS_2022_02/162751119" TargetMode="External"/><Relationship Id="rId14" Type="http://schemas.openxmlformats.org/officeDocument/2006/relationships/hyperlink" Target="https://podminky.urs.cz/item/CS_URS_2022_02/174111109" TargetMode="External"/><Relationship Id="rId22" Type="http://schemas.openxmlformats.org/officeDocument/2006/relationships/hyperlink" Target="https://podminky.urs.cz/item/CS_URS_2022_02/596811311" TargetMode="External"/><Relationship Id="rId27" Type="http://schemas.openxmlformats.org/officeDocument/2006/relationships/hyperlink" Target="https://podminky.urs.cz/item/CS_URS_2022_02/997013602" TargetMode="External"/><Relationship Id="rId30" Type="http://schemas.openxmlformats.org/officeDocument/2006/relationships/hyperlink" Target="https://podminky.urs.cz/item/CS_URS_2022_02/210220001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767662210" TargetMode="External"/><Relationship Id="rId3" Type="http://schemas.openxmlformats.org/officeDocument/2006/relationships/hyperlink" Target="https://podminky.urs.cz/item/CS_URS_2022_02/965011111" TargetMode="External"/><Relationship Id="rId7" Type="http://schemas.openxmlformats.org/officeDocument/2006/relationships/hyperlink" Target="https://podminky.urs.cz/item/CS_URS_2022_02/741375021" TargetMode="External"/><Relationship Id="rId2" Type="http://schemas.openxmlformats.org/officeDocument/2006/relationships/hyperlink" Target="https://podminky.urs.cz/item/CS_URS_2022_02/275121111" TargetMode="External"/><Relationship Id="rId1" Type="http://schemas.openxmlformats.org/officeDocument/2006/relationships/hyperlink" Target="https://podminky.urs.cz/item/CS_URS_2022_02/174111101" TargetMode="External"/><Relationship Id="rId6" Type="http://schemas.openxmlformats.org/officeDocument/2006/relationships/hyperlink" Target="https://podminky.urs.cz/item/CS_URS_2022_02/997013602" TargetMode="External"/><Relationship Id="rId5" Type="http://schemas.openxmlformats.org/officeDocument/2006/relationships/hyperlink" Target="https://podminky.urs.cz/item/CS_URS_2022_02/997002519" TargetMode="External"/><Relationship Id="rId10" Type="http://schemas.openxmlformats.org/officeDocument/2006/relationships/drawing" Target="../drawings/drawing10.xml"/><Relationship Id="rId4" Type="http://schemas.openxmlformats.org/officeDocument/2006/relationships/hyperlink" Target="https://podminky.urs.cz/item/CS_URS_2022_02/997002511" TargetMode="External"/><Relationship Id="rId9" Type="http://schemas.openxmlformats.org/officeDocument/2006/relationships/hyperlink" Target="https://podminky.urs.cz/item/CS_URS_2022_02/460131114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113107042" TargetMode="External"/><Relationship Id="rId13" Type="http://schemas.openxmlformats.org/officeDocument/2006/relationships/hyperlink" Target="https://podminky.urs.cz/item/CS_URS_2022_02/162751119" TargetMode="External"/><Relationship Id="rId18" Type="http://schemas.openxmlformats.org/officeDocument/2006/relationships/hyperlink" Target="https://podminky.urs.cz/item/CS_URS_2022_02/181351113" TargetMode="External"/><Relationship Id="rId26" Type="http://schemas.openxmlformats.org/officeDocument/2006/relationships/hyperlink" Target="https://podminky.urs.cz/item/CS_URS_2022_02/460490012" TargetMode="External"/><Relationship Id="rId3" Type="http://schemas.openxmlformats.org/officeDocument/2006/relationships/hyperlink" Target="https://podminky.urs.cz/item/CS_URS_2022_02/573211109" TargetMode="External"/><Relationship Id="rId21" Type="http://schemas.openxmlformats.org/officeDocument/2006/relationships/hyperlink" Target="https://podminky.urs.cz/item/CS_URS_2022_02/997221645" TargetMode="External"/><Relationship Id="rId7" Type="http://schemas.openxmlformats.org/officeDocument/2006/relationships/hyperlink" Target="https://podminky.urs.cz/item/CS_URS_2022_02/931994172" TargetMode="External"/><Relationship Id="rId12" Type="http://schemas.openxmlformats.org/officeDocument/2006/relationships/hyperlink" Target="https://podminky.urs.cz/item/CS_URS_2022_02/162751117" TargetMode="External"/><Relationship Id="rId17" Type="http://schemas.openxmlformats.org/officeDocument/2006/relationships/hyperlink" Target="https://podminky.urs.cz/item/CS_URS_2022_02/174111101" TargetMode="External"/><Relationship Id="rId25" Type="http://schemas.openxmlformats.org/officeDocument/2006/relationships/hyperlink" Target="https://podminky.urs.cz/item/CS_URS_2022_02/460431273" TargetMode="External"/><Relationship Id="rId33" Type="http://schemas.openxmlformats.org/officeDocument/2006/relationships/drawing" Target="../drawings/drawing14.xml"/><Relationship Id="rId2" Type="http://schemas.openxmlformats.org/officeDocument/2006/relationships/hyperlink" Target="https://podminky.urs.cz/item/CS_URS_2022_02/573111112" TargetMode="External"/><Relationship Id="rId16" Type="http://schemas.openxmlformats.org/officeDocument/2006/relationships/hyperlink" Target="https://podminky.urs.cz/item/CS_URS_2022_02/171251201" TargetMode="External"/><Relationship Id="rId20" Type="http://schemas.openxmlformats.org/officeDocument/2006/relationships/hyperlink" Target="https://podminky.urs.cz/item/CS_URS_2022_02/997013509" TargetMode="External"/><Relationship Id="rId29" Type="http://schemas.openxmlformats.org/officeDocument/2006/relationships/hyperlink" Target="https://podminky.urs.cz/item/CS_URS_2022_02/460510274" TargetMode="External"/><Relationship Id="rId1" Type="http://schemas.openxmlformats.org/officeDocument/2006/relationships/hyperlink" Target="https://podminky.urs.cz/item/CS_URS_2022_02/565176111" TargetMode="External"/><Relationship Id="rId6" Type="http://schemas.openxmlformats.org/officeDocument/2006/relationships/hyperlink" Target="https://podminky.urs.cz/item/CS_URS_2022_02/928621012" TargetMode="External"/><Relationship Id="rId11" Type="http://schemas.openxmlformats.org/officeDocument/2006/relationships/hyperlink" Target="https://podminky.urs.cz/item/CS_URS_2021_02/132212211" TargetMode="External"/><Relationship Id="rId24" Type="http://schemas.openxmlformats.org/officeDocument/2006/relationships/hyperlink" Target="https://podminky.urs.cz/item/CS_URS_2022_02/460421182" TargetMode="External"/><Relationship Id="rId32" Type="http://schemas.openxmlformats.org/officeDocument/2006/relationships/hyperlink" Target="https://podminky.urs.cz/item/CS_URS_2021_02/079002000" TargetMode="External"/><Relationship Id="rId5" Type="http://schemas.openxmlformats.org/officeDocument/2006/relationships/hyperlink" Target="https://podminky.urs.cz/item/CS_URS_2022_02/596212210" TargetMode="External"/><Relationship Id="rId15" Type="http://schemas.openxmlformats.org/officeDocument/2006/relationships/hyperlink" Target="https://podminky.urs.cz/item/CS_URS_2022_02/167151121" TargetMode="External"/><Relationship Id="rId23" Type="http://schemas.openxmlformats.org/officeDocument/2006/relationships/hyperlink" Target="https://podminky.urs.cz/item/CS_URS_2022_02/460150164" TargetMode="External"/><Relationship Id="rId28" Type="http://schemas.openxmlformats.org/officeDocument/2006/relationships/hyperlink" Target="https://podminky.urs.cz/item/CS_URS_2022_02/460631127" TargetMode="External"/><Relationship Id="rId10" Type="http://schemas.openxmlformats.org/officeDocument/2006/relationships/hyperlink" Target="https://podminky.urs.cz/item/CS_URS_2022_02/131351104" TargetMode="External"/><Relationship Id="rId19" Type="http://schemas.openxmlformats.org/officeDocument/2006/relationships/hyperlink" Target="https://podminky.urs.cz/item/CS_URS_2022_02/997013501" TargetMode="External"/><Relationship Id="rId31" Type="http://schemas.openxmlformats.org/officeDocument/2006/relationships/hyperlink" Target="https://podminky.urs.cz/item/CS_URS_2021_02/073002000" TargetMode="External"/><Relationship Id="rId4" Type="http://schemas.openxmlformats.org/officeDocument/2006/relationships/hyperlink" Target="https://podminky.urs.cz/item/CS_URS_2022_02/577144111" TargetMode="External"/><Relationship Id="rId9" Type="http://schemas.openxmlformats.org/officeDocument/2006/relationships/hyperlink" Target="https://podminky.urs.cz/item/CS_URS_2022_02/113154226" TargetMode="External"/><Relationship Id="rId14" Type="http://schemas.openxmlformats.org/officeDocument/2006/relationships/hyperlink" Target="https://podminky.urs.cz/item/CS_URS_2022_02/167151101" TargetMode="External"/><Relationship Id="rId22" Type="http://schemas.openxmlformats.org/officeDocument/2006/relationships/hyperlink" Target="https://podminky.urs.cz/item/CS_URS_2022_02/997221655" TargetMode="External"/><Relationship Id="rId27" Type="http://schemas.openxmlformats.org/officeDocument/2006/relationships/hyperlink" Target="https://podminky.urs.cz/item/CS_URS_2022_02/460560164" TargetMode="External"/><Relationship Id="rId30" Type="http://schemas.openxmlformats.org/officeDocument/2006/relationships/hyperlink" Target="https://podminky.urs.cz/item/CS_URS_2022_02/468021132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162751117" TargetMode="External"/><Relationship Id="rId13" Type="http://schemas.openxmlformats.org/officeDocument/2006/relationships/hyperlink" Target="https://podminky.urs.cz/item/CS_URS_2022_02/174111101" TargetMode="External"/><Relationship Id="rId18" Type="http://schemas.openxmlformats.org/officeDocument/2006/relationships/hyperlink" Target="https://podminky.urs.cz/item/CS_URS_2022_02/275313511" TargetMode="External"/><Relationship Id="rId26" Type="http://schemas.openxmlformats.org/officeDocument/2006/relationships/hyperlink" Target="https://podminky.urs.cz/item/CS_URS_2022_02/976071111" TargetMode="External"/><Relationship Id="rId3" Type="http://schemas.openxmlformats.org/officeDocument/2006/relationships/hyperlink" Target="https://podminky.urs.cz/item/CS_URS_2022_02/122311101" TargetMode="External"/><Relationship Id="rId21" Type="http://schemas.openxmlformats.org/officeDocument/2006/relationships/hyperlink" Target="https://podminky.urs.cz/item/CS_URS_2022_02/564750111" TargetMode="External"/><Relationship Id="rId34" Type="http://schemas.openxmlformats.org/officeDocument/2006/relationships/hyperlink" Target="https://podminky.urs.cz/item/CS_URS_2022_02/210220001" TargetMode="External"/><Relationship Id="rId7" Type="http://schemas.openxmlformats.org/officeDocument/2006/relationships/hyperlink" Target="https://podminky.urs.cz/item/CS_URS_2022_02/162211329" TargetMode="External"/><Relationship Id="rId12" Type="http://schemas.openxmlformats.org/officeDocument/2006/relationships/hyperlink" Target="https://podminky.urs.cz/item/CS_URS_2022_02/171251201" TargetMode="External"/><Relationship Id="rId17" Type="http://schemas.openxmlformats.org/officeDocument/2006/relationships/hyperlink" Target="https://podminky.urs.cz/item/CS_URS_2022_02/271532212" TargetMode="External"/><Relationship Id="rId25" Type="http://schemas.openxmlformats.org/officeDocument/2006/relationships/hyperlink" Target="https://podminky.urs.cz/item/CS_URS_2022_02/966052121" TargetMode="External"/><Relationship Id="rId33" Type="http://schemas.openxmlformats.org/officeDocument/2006/relationships/hyperlink" Target="https://podminky.urs.cz/item/CS_URS_2022_02/998012021" TargetMode="External"/><Relationship Id="rId2" Type="http://schemas.openxmlformats.org/officeDocument/2006/relationships/hyperlink" Target="https://podminky.urs.cz/item/CS_URS_2022_02/113151111" TargetMode="External"/><Relationship Id="rId16" Type="http://schemas.openxmlformats.org/officeDocument/2006/relationships/hyperlink" Target="https://podminky.urs.cz/item/CS_URS_2022_02/213141111" TargetMode="External"/><Relationship Id="rId20" Type="http://schemas.openxmlformats.org/officeDocument/2006/relationships/hyperlink" Target="https://podminky.urs.cz/item/CS_URS_2022_02/279361821" TargetMode="External"/><Relationship Id="rId29" Type="http://schemas.openxmlformats.org/officeDocument/2006/relationships/hyperlink" Target="https://podminky.urs.cz/item/CS_URS_2022_02/997002611" TargetMode="External"/><Relationship Id="rId1" Type="http://schemas.openxmlformats.org/officeDocument/2006/relationships/hyperlink" Target="https://podminky.urs.cz/item/CS_URS_2022_02/113107324" TargetMode="External"/><Relationship Id="rId6" Type="http://schemas.openxmlformats.org/officeDocument/2006/relationships/hyperlink" Target="https://podminky.urs.cz/item/CS_URS_2022_02/162211321" TargetMode="External"/><Relationship Id="rId11" Type="http://schemas.openxmlformats.org/officeDocument/2006/relationships/hyperlink" Target="https://podminky.urs.cz/item/CS_URS_2022_02/171201221" TargetMode="External"/><Relationship Id="rId24" Type="http://schemas.openxmlformats.org/officeDocument/2006/relationships/hyperlink" Target="https://podminky.urs.cz/item/CS_URS_2022_02/962042321" TargetMode="External"/><Relationship Id="rId32" Type="http://schemas.openxmlformats.org/officeDocument/2006/relationships/hyperlink" Target="https://podminky.urs.cz/item/CS_URS_2022_02/997013655" TargetMode="External"/><Relationship Id="rId5" Type="http://schemas.openxmlformats.org/officeDocument/2006/relationships/hyperlink" Target="https://podminky.urs.cz/item/CS_URS_2021_02/132312111" TargetMode="External"/><Relationship Id="rId15" Type="http://schemas.openxmlformats.org/officeDocument/2006/relationships/hyperlink" Target="https://podminky.urs.cz/item/CS_URS_2022_02/181951112" TargetMode="External"/><Relationship Id="rId23" Type="http://schemas.openxmlformats.org/officeDocument/2006/relationships/hyperlink" Target="https://podminky.urs.cz/item/CS_URS_2022_02/916231113" TargetMode="External"/><Relationship Id="rId28" Type="http://schemas.openxmlformats.org/officeDocument/2006/relationships/hyperlink" Target="https://podminky.urs.cz/item/CS_URS_2022_02/997002519" TargetMode="External"/><Relationship Id="rId10" Type="http://schemas.openxmlformats.org/officeDocument/2006/relationships/hyperlink" Target="https://podminky.urs.cz/item/CS_URS_2022_02/167111122" TargetMode="External"/><Relationship Id="rId19" Type="http://schemas.openxmlformats.org/officeDocument/2006/relationships/hyperlink" Target="https://podminky.urs.cz/item/CS_URS_2022_02/279113136" TargetMode="External"/><Relationship Id="rId31" Type="http://schemas.openxmlformats.org/officeDocument/2006/relationships/hyperlink" Target="https://podminky.urs.cz/item/CS_URS_2022_02/997013602" TargetMode="External"/><Relationship Id="rId4" Type="http://schemas.openxmlformats.org/officeDocument/2006/relationships/hyperlink" Target="https://podminky.urs.cz/item/CS_URS_2021_02/131313101" TargetMode="External"/><Relationship Id="rId9" Type="http://schemas.openxmlformats.org/officeDocument/2006/relationships/hyperlink" Target="https://podminky.urs.cz/item/CS_URS_2022_02/162751119" TargetMode="External"/><Relationship Id="rId14" Type="http://schemas.openxmlformats.org/officeDocument/2006/relationships/hyperlink" Target="https://podminky.urs.cz/item/CS_URS_2022_02/174111109" TargetMode="External"/><Relationship Id="rId22" Type="http://schemas.openxmlformats.org/officeDocument/2006/relationships/hyperlink" Target="https://podminky.urs.cz/item/CS_URS_2022_02/596811311" TargetMode="External"/><Relationship Id="rId27" Type="http://schemas.openxmlformats.org/officeDocument/2006/relationships/hyperlink" Target="https://podminky.urs.cz/item/CS_URS_2022_02/997002511" TargetMode="External"/><Relationship Id="rId30" Type="http://schemas.openxmlformats.org/officeDocument/2006/relationships/hyperlink" Target="https://podminky.urs.cz/item/CS_URS_2022_02/997013601" TargetMode="External"/><Relationship Id="rId35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2/460631127" TargetMode="External"/><Relationship Id="rId2" Type="http://schemas.openxmlformats.org/officeDocument/2006/relationships/hyperlink" Target="https://podminky.urs.cz/item/CS_URS_2022_02/460431183" TargetMode="External"/><Relationship Id="rId1" Type="http://schemas.openxmlformats.org/officeDocument/2006/relationships/hyperlink" Target="https://podminky.urs.cz/item/CS_URS_2022_02/460161173" TargetMode="External"/><Relationship Id="rId6" Type="http://schemas.openxmlformats.org/officeDocument/2006/relationships/drawing" Target="../drawings/drawing17.xml"/><Relationship Id="rId5" Type="http://schemas.openxmlformats.org/officeDocument/2006/relationships/hyperlink" Target="https://podminky.urs.cz/item/CS_URS_2022_02/460671112" TargetMode="External"/><Relationship Id="rId4" Type="http://schemas.openxmlformats.org/officeDocument/2006/relationships/hyperlink" Target="https://podminky.urs.cz/item/CS_URS_2022_02/460662512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2/460631127" TargetMode="External"/><Relationship Id="rId2" Type="http://schemas.openxmlformats.org/officeDocument/2006/relationships/hyperlink" Target="https://podminky.urs.cz/item/CS_URS_2022_02/460431183" TargetMode="External"/><Relationship Id="rId1" Type="http://schemas.openxmlformats.org/officeDocument/2006/relationships/hyperlink" Target="https://podminky.urs.cz/item/CS_URS_2022_02/460161173" TargetMode="External"/><Relationship Id="rId6" Type="http://schemas.openxmlformats.org/officeDocument/2006/relationships/drawing" Target="../drawings/drawing19.xml"/><Relationship Id="rId5" Type="http://schemas.openxmlformats.org/officeDocument/2006/relationships/hyperlink" Target="https://podminky.urs.cz/item/CS_URS_2022_02/460671112" TargetMode="External"/><Relationship Id="rId4" Type="http://schemas.openxmlformats.org/officeDocument/2006/relationships/hyperlink" Target="https://podminky.urs.cz/item/CS_URS_2022_02/460662512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85"/>
  <sheetViews>
    <sheetView showGridLines="0" tabSelected="1" workbookViewId="0"/>
  </sheetViews>
  <sheetFormatPr defaultRowHeight="12.7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81"/>
      <c r="AS2" s="381"/>
      <c r="AT2" s="381"/>
      <c r="AU2" s="381"/>
      <c r="AV2" s="381"/>
      <c r="AW2" s="381"/>
      <c r="AX2" s="381"/>
      <c r="AY2" s="381"/>
      <c r="AZ2" s="381"/>
      <c r="BA2" s="381"/>
      <c r="BB2" s="381"/>
      <c r="BC2" s="381"/>
      <c r="BD2" s="381"/>
      <c r="BE2" s="381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65" t="s">
        <v>14</v>
      </c>
      <c r="L5" s="366"/>
      <c r="M5" s="366"/>
      <c r="N5" s="366"/>
      <c r="O5" s="366"/>
      <c r="P5" s="366"/>
      <c r="Q5" s="366"/>
      <c r="R5" s="366"/>
      <c r="S5" s="366"/>
      <c r="T5" s="366"/>
      <c r="U5" s="366"/>
      <c r="V5" s="366"/>
      <c r="W5" s="366"/>
      <c r="X5" s="366"/>
      <c r="Y5" s="366"/>
      <c r="Z5" s="366"/>
      <c r="AA5" s="366"/>
      <c r="AB5" s="366"/>
      <c r="AC5" s="366"/>
      <c r="AD5" s="366"/>
      <c r="AE5" s="366"/>
      <c r="AF5" s="366"/>
      <c r="AG5" s="366"/>
      <c r="AH5" s="366"/>
      <c r="AI5" s="366"/>
      <c r="AJ5" s="366"/>
      <c r="AK5" s="366"/>
      <c r="AL5" s="366"/>
      <c r="AM5" s="366"/>
      <c r="AN5" s="366"/>
      <c r="AO5" s="366"/>
      <c r="AP5" s="23"/>
      <c r="AQ5" s="23"/>
      <c r="AR5" s="21"/>
      <c r="BE5" s="362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67" t="s">
        <v>17</v>
      </c>
      <c r="L6" s="366"/>
      <c r="M6" s="366"/>
      <c r="N6" s="366"/>
      <c r="O6" s="366"/>
      <c r="P6" s="366"/>
      <c r="Q6" s="366"/>
      <c r="R6" s="366"/>
      <c r="S6" s="366"/>
      <c r="T6" s="366"/>
      <c r="U6" s="366"/>
      <c r="V6" s="366"/>
      <c r="W6" s="366"/>
      <c r="X6" s="366"/>
      <c r="Y6" s="366"/>
      <c r="Z6" s="366"/>
      <c r="AA6" s="366"/>
      <c r="AB6" s="366"/>
      <c r="AC6" s="366"/>
      <c r="AD6" s="366"/>
      <c r="AE6" s="366"/>
      <c r="AF6" s="366"/>
      <c r="AG6" s="366"/>
      <c r="AH6" s="366"/>
      <c r="AI6" s="366"/>
      <c r="AJ6" s="366"/>
      <c r="AK6" s="366"/>
      <c r="AL6" s="366"/>
      <c r="AM6" s="366"/>
      <c r="AN6" s="366"/>
      <c r="AO6" s="366"/>
      <c r="AP6" s="23"/>
      <c r="AQ6" s="23"/>
      <c r="AR6" s="21"/>
      <c r="BE6" s="363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21</v>
      </c>
      <c r="AO7" s="23"/>
      <c r="AP7" s="23"/>
      <c r="AQ7" s="23"/>
      <c r="AR7" s="21"/>
      <c r="BE7" s="363"/>
      <c r="BS7" s="18" t="s">
        <v>6</v>
      </c>
    </row>
    <row r="8" spans="1:74" s="1" customFormat="1" ht="12" customHeight="1">
      <c r="B8" s="22"/>
      <c r="C8" s="23"/>
      <c r="D8" s="30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24</v>
      </c>
      <c r="AL8" s="23"/>
      <c r="AM8" s="23"/>
      <c r="AN8" s="31" t="s">
        <v>25</v>
      </c>
      <c r="AO8" s="23"/>
      <c r="AP8" s="23"/>
      <c r="AQ8" s="23"/>
      <c r="AR8" s="21"/>
      <c r="BE8" s="363"/>
      <c r="BS8" s="18" t="s">
        <v>6</v>
      </c>
    </row>
    <row r="9" spans="1:74" s="1" customFormat="1" ht="29.25" customHeight="1">
      <c r="B9" s="22"/>
      <c r="C9" s="23"/>
      <c r="D9" s="27" t="s">
        <v>26</v>
      </c>
      <c r="E9" s="23"/>
      <c r="F9" s="23"/>
      <c r="G9" s="23"/>
      <c r="H9" s="23"/>
      <c r="I9" s="23"/>
      <c r="J9" s="23"/>
      <c r="K9" s="32" t="s">
        <v>27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7" t="s">
        <v>28</v>
      </c>
      <c r="AL9" s="23"/>
      <c r="AM9" s="23"/>
      <c r="AN9" s="32" t="s">
        <v>29</v>
      </c>
      <c r="AO9" s="23"/>
      <c r="AP9" s="23"/>
      <c r="AQ9" s="23"/>
      <c r="AR9" s="21"/>
      <c r="BE9" s="363"/>
      <c r="BS9" s="18" t="s">
        <v>6</v>
      </c>
    </row>
    <row r="10" spans="1:74" s="1" customFormat="1" ht="12" customHeight="1">
      <c r="B10" s="22"/>
      <c r="C10" s="23"/>
      <c r="D10" s="30" t="s">
        <v>30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31</v>
      </c>
      <c r="AL10" s="23"/>
      <c r="AM10" s="23"/>
      <c r="AN10" s="28" t="s">
        <v>32</v>
      </c>
      <c r="AO10" s="23"/>
      <c r="AP10" s="23"/>
      <c r="AQ10" s="23"/>
      <c r="AR10" s="21"/>
      <c r="BE10" s="363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23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33</v>
      </c>
      <c r="AL11" s="23"/>
      <c r="AM11" s="23"/>
      <c r="AN11" s="28" t="s">
        <v>32</v>
      </c>
      <c r="AO11" s="23"/>
      <c r="AP11" s="23"/>
      <c r="AQ11" s="23"/>
      <c r="AR11" s="21"/>
      <c r="BE11" s="363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63"/>
      <c r="BS12" s="18" t="s">
        <v>6</v>
      </c>
    </row>
    <row r="13" spans="1:74" s="1" customFormat="1" ht="12" customHeight="1">
      <c r="B13" s="22"/>
      <c r="C13" s="23"/>
      <c r="D13" s="30" t="s">
        <v>34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31</v>
      </c>
      <c r="AL13" s="23"/>
      <c r="AM13" s="23"/>
      <c r="AN13" s="33" t="s">
        <v>35</v>
      </c>
      <c r="AO13" s="23"/>
      <c r="AP13" s="23"/>
      <c r="AQ13" s="23"/>
      <c r="AR13" s="21"/>
      <c r="BE13" s="363"/>
      <c r="BS13" s="18" t="s">
        <v>6</v>
      </c>
    </row>
    <row r="14" spans="1:74">
      <c r="B14" s="22"/>
      <c r="C14" s="23"/>
      <c r="D14" s="23"/>
      <c r="E14" s="368" t="s">
        <v>35</v>
      </c>
      <c r="F14" s="369"/>
      <c r="G14" s="369"/>
      <c r="H14" s="369"/>
      <c r="I14" s="369"/>
      <c r="J14" s="369"/>
      <c r="K14" s="369"/>
      <c r="L14" s="369"/>
      <c r="M14" s="369"/>
      <c r="N14" s="369"/>
      <c r="O14" s="369"/>
      <c r="P14" s="369"/>
      <c r="Q14" s="369"/>
      <c r="R14" s="369"/>
      <c r="S14" s="369"/>
      <c r="T14" s="369"/>
      <c r="U14" s="369"/>
      <c r="V14" s="369"/>
      <c r="W14" s="369"/>
      <c r="X14" s="369"/>
      <c r="Y14" s="369"/>
      <c r="Z14" s="369"/>
      <c r="AA14" s="369"/>
      <c r="AB14" s="369"/>
      <c r="AC14" s="369"/>
      <c r="AD14" s="369"/>
      <c r="AE14" s="369"/>
      <c r="AF14" s="369"/>
      <c r="AG14" s="369"/>
      <c r="AH14" s="369"/>
      <c r="AI14" s="369"/>
      <c r="AJ14" s="369"/>
      <c r="AK14" s="30" t="s">
        <v>33</v>
      </c>
      <c r="AL14" s="23"/>
      <c r="AM14" s="23"/>
      <c r="AN14" s="33" t="s">
        <v>35</v>
      </c>
      <c r="AO14" s="23"/>
      <c r="AP14" s="23"/>
      <c r="AQ14" s="23"/>
      <c r="AR14" s="21"/>
      <c r="BE14" s="363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63"/>
      <c r="BS15" s="18" t="s">
        <v>4</v>
      </c>
    </row>
    <row r="16" spans="1:74" s="1" customFormat="1" ht="12" customHeight="1">
      <c r="B16" s="22"/>
      <c r="C16" s="23"/>
      <c r="D16" s="30" t="s">
        <v>36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31</v>
      </c>
      <c r="AL16" s="23"/>
      <c r="AM16" s="23"/>
      <c r="AN16" s="28" t="s">
        <v>32</v>
      </c>
      <c r="AO16" s="23"/>
      <c r="AP16" s="23"/>
      <c r="AQ16" s="23"/>
      <c r="AR16" s="21"/>
      <c r="BE16" s="363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23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33</v>
      </c>
      <c r="AL17" s="23"/>
      <c r="AM17" s="23"/>
      <c r="AN17" s="28" t="s">
        <v>32</v>
      </c>
      <c r="AO17" s="23"/>
      <c r="AP17" s="23"/>
      <c r="AQ17" s="23"/>
      <c r="AR17" s="21"/>
      <c r="BE17" s="363"/>
      <c r="BS17" s="18" t="s">
        <v>37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63"/>
      <c r="BS18" s="18" t="s">
        <v>6</v>
      </c>
    </row>
    <row r="19" spans="1:71" s="1" customFormat="1" ht="12" customHeight="1">
      <c r="B19" s="22"/>
      <c r="C19" s="23"/>
      <c r="D19" s="30" t="s">
        <v>38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31</v>
      </c>
      <c r="AL19" s="23"/>
      <c r="AM19" s="23"/>
      <c r="AN19" s="28" t="s">
        <v>32</v>
      </c>
      <c r="AO19" s="23"/>
      <c r="AP19" s="23"/>
      <c r="AQ19" s="23"/>
      <c r="AR19" s="21"/>
      <c r="BE19" s="363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23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33</v>
      </c>
      <c r="AL20" s="23"/>
      <c r="AM20" s="23"/>
      <c r="AN20" s="28" t="s">
        <v>32</v>
      </c>
      <c r="AO20" s="23"/>
      <c r="AP20" s="23"/>
      <c r="AQ20" s="23"/>
      <c r="AR20" s="21"/>
      <c r="BE20" s="363"/>
      <c r="BS20" s="18" t="s">
        <v>4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63"/>
    </row>
    <row r="22" spans="1:71" s="1" customFormat="1" ht="12" customHeight="1">
      <c r="B22" s="22"/>
      <c r="C22" s="23"/>
      <c r="D22" s="30" t="s">
        <v>39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63"/>
    </row>
    <row r="23" spans="1:71" s="1" customFormat="1" ht="47.25" customHeight="1">
      <c r="B23" s="22"/>
      <c r="C23" s="23"/>
      <c r="D23" s="23"/>
      <c r="E23" s="370" t="s">
        <v>40</v>
      </c>
      <c r="F23" s="370"/>
      <c r="G23" s="370"/>
      <c r="H23" s="370"/>
      <c r="I23" s="370"/>
      <c r="J23" s="370"/>
      <c r="K23" s="370"/>
      <c r="L23" s="370"/>
      <c r="M23" s="370"/>
      <c r="N23" s="370"/>
      <c r="O23" s="370"/>
      <c r="P23" s="370"/>
      <c r="Q23" s="370"/>
      <c r="R23" s="370"/>
      <c r="S23" s="370"/>
      <c r="T23" s="370"/>
      <c r="U23" s="370"/>
      <c r="V23" s="370"/>
      <c r="W23" s="370"/>
      <c r="X23" s="370"/>
      <c r="Y23" s="370"/>
      <c r="Z23" s="370"/>
      <c r="AA23" s="370"/>
      <c r="AB23" s="370"/>
      <c r="AC23" s="370"/>
      <c r="AD23" s="370"/>
      <c r="AE23" s="370"/>
      <c r="AF23" s="370"/>
      <c r="AG23" s="370"/>
      <c r="AH23" s="370"/>
      <c r="AI23" s="370"/>
      <c r="AJ23" s="370"/>
      <c r="AK23" s="370"/>
      <c r="AL23" s="370"/>
      <c r="AM23" s="370"/>
      <c r="AN23" s="370"/>
      <c r="AO23" s="23"/>
      <c r="AP23" s="23"/>
      <c r="AQ23" s="23"/>
      <c r="AR23" s="21"/>
      <c r="BE23" s="363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63"/>
    </row>
    <row r="25" spans="1:71" s="1" customFormat="1" ht="6.95" customHeight="1">
      <c r="B25" s="22"/>
      <c r="C25" s="23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3"/>
      <c r="AQ25" s="23"/>
      <c r="AR25" s="21"/>
      <c r="BE25" s="363"/>
    </row>
    <row r="26" spans="1:71" s="2" customFormat="1" ht="25.9" customHeight="1">
      <c r="A26" s="36"/>
      <c r="B26" s="37"/>
      <c r="C26" s="38"/>
      <c r="D26" s="39" t="s">
        <v>41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71">
        <f>ROUND(AG54,2)</f>
        <v>0</v>
      </c>
      <c r="AL26" s="372"/>
      <c r="AM26" s="372"/>
      <c r="AN26" s="372"/>
      <c r="AO26" s="372"/>
      <c r="AP26" s="38"/>
      <c r="AQ26" s="38"/>
      <c r="AR26" s="41"/>
      <c r="BE26" s="363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63"/>
    </row>
    <row r="28" spans="1:71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73" t="s">
        <v>42</v>
      </c>
      <c r="M28" s="373"/>
      <c r="N28" s="373"/>
      <c r="O28" s="373"/>
      <c r="P28" s="373"/>
      <c r="Q28" s="38"/>
      <c r="R28" s="38"/>
      <c r="S28" s="38"/>
      <c r="T28" s="38"/>
      <c r="U28" s="38"/>
      <c r="V28" s="38"/>
      <c r="W28" s="373" t="s">
        <v>43</v>
      </c>
      <c r="X28" s="373"/>
      <c r="Y28" s="373"/>
      <c r="Z28" s="373"/>
      <c r="AA28" s="373"/>
      <c r="AB28" s="373"/>
      <c r="AC28" s="373"/>
      <c r="AD28" s="373"/>
      <c r="AE28" s="373"/>
      <c r="AF28" s="38"/>
      <c r="AG28" s="38"/>
      <c r="AH28" s="38"/>
      <c r="AI28" s="38"/>
      <c r="AJ28" s="38"/>
      <c r="AK28" s="373" t="s">
        <v>44</v>
      </c>
      <c r="AL28" s="373"/>
      <c r="AM28" s="373"/>
      <c r="AN28" s="373"/>
      <c r="AO28" s="373"/>
      <c r="AP28" s="38"/>
      <c r="AQ28" s="38"/>
      <c r="AR28" s="41"/>
      <c r="BE28" s="363"/>
    </row>
    <row r="29" spans="1:71" s="3" customFormat="1" ht="14.45" customHeight="1">
      <c r="B29" s="42"/>
      <c r="C29" s="43"/>
      <c r="D29" s="30" t="s">
        <v>45</v>
      </c>
      <c r="E29" s="43"/>
      <c r="F29" s="30" t="s">
        <v>46</v>
      </c>
      <c r="G29" s="43"/>
      <c r="H29" s="43"/>
      <c r="I29" s="43"/>
      <c r="J29" s="43"/>
      <c r="K29" s="43"/>
      <c r="L29" s="376">
        <v>0.21</v>
      </c>
      <c r="M29" s="375"/>
      <c r="N29" s="375"/>
      <c r="O29" s="375"/>
      <c r="P29" s="375"/>
      <c r="Q29" s="43"/>
      <c r="R29" s="43"/>
      <c r="S29" s="43"/>
      <c r="T29" s="43"/>
      <c r="U29" s="43"/>
      <c r="V29" s="43"/>
      <c r="W29" s="374">
        <f>ROUND(AZ54, 2)</f>
        <v>0</v>
      </c>
      <c r="X29" s="375"/>
      <c r="Y29" s="375"/>
      <c r="Z29" s="375"/>
      <c r="AA29" s="375"/>
      <c r="AB29" s="375"/>
      <c r="AC29" s="375"/>
      <c r="AD29" s="375"/>
      <c r="AE29" s="375"/>
      <c r="AF29" s="43"/>
      <c r="AG29" s="43"/>
      <c r="AH29" s="43"/>
      <c r="AI29" s="43"/>
      <c r="AJ29" s="43"/>
      <c r="AK29" s="374">
        <f>ROUND(AV54, 2)</f>
        <v>0</v>
      </c>
      <c r="AL29" s="375"/>
      <c r="AM29" s="375"/>
      <c r="AN29" s="375"/>
      <c r="AO29" s="375"/>
      <c r="AP29" s="43"/>
      <c r="AQ29" s="43"/>
      <c r="AR29" s="44"/>
      <c r="BE29" s="364"/>
    </row>
    <row r="30" spans="1:71" s="3" customFormat="1" ht="14.45" customHeight="1">
      <c r="B30" s="42"/>
      <c r="C30" s="43"/>
      <c r="D30" s="43"/>
      <c r="E30" s="43"/>
      <c r="F30" s="30" t="s">
        <v>47</v>
      </c>
      <c r="G30" s="43"/>
      <c r="H30" s="43"/>
      <c r="I30" s="43"/>
      <c r="J30" s="43"/>
      <c r="K30" s="43"/>
      <c r="L30" s="376">
        <v>0.15</v>
      </c>
      <c r="M30" s="375"/>
      <c r="N30" s="375"/>
      <c r="O30" s="375"/>
      <c r="P30" s="375"/>
      <c r="Q30" s="43"/>
      <c r="R30" s="43"/>
      <c r="S30" s="43"/>
      <c r="T30" s="43"/>
      <c r="U30" s="43"/>
      <c r="V30" s="43"/>
      <c r="W30" s="374">
        <f>ROUND(BA54, 2)</f>
        <v>0</v>
      </c>
      <c r="X30" s="375"/>
      <c r="Y30" s="375"/>
      <c r="Z30" s="375"/>
      <c r="AA30" s="375"/>
      <c r="AB30" s="375"/>
      <c r="AC30" s="375"/>
      <c r="AD30" s="375"/>
      <c r="AE30" s="375"/>
      <c r="AF30" s="43"/>
      <c r="AG30" s="43"/>
      <c r="AH30" s="43"/>
      <c r="AI30" s="43"/>
      <c r="AJ30" s="43"/>
      <c r="AK30" s="374">
        <f>ROUND(AW54, 2)</f>
        <v>0</v>
      </c>
      <c r="AL30" s="375"/>
      <c r="AM30" s="375"/>
      <c r="AN30" s="375"/>
      <c r="AO30" s="375"/>
      <c r="AP30" s="43"/>
      <c r="AQ30" s="43"/>
      <c r="AR30" s="44"/>
      <c r="BE30" s="364"/>
    </row>
    <row r="31" spans="1:71" s="3" customFormat="1" ht="14.45" hidden="1" customHeight="1">
      <c r="B31" s="42"/>
      <c r="C31" s="43"/>
      <c r="D31" s="43"/>
      <c r="E31" s="43"/>
      <c r="F31" s="30" t="s">
        <v>48</v>
      </c>
      <c r="G31" s="43"/>
      <c r="H31" s="43"/>
      <c r="I31" s="43"/>
      <c r="J31" s="43"/>
      <c r="K31" s="43"/>
      <c r="L31" s="376">
        <v>0.21</v>
      </c>
      <c r="M31" s="375"/>
      <c r="N31" s="375"/>
      <c r="O31" s="375"/>
      <c r="P31" s="375"/>
      <c r="Q31" s="43"/>
      <c r="R31" s="43"/>
      <c r="S31" s="43"/>
      <c r="T31" s="43"/>
      <c r="U31" s="43"/>
      <c r="V31" s="43"/>
      <c r="W31" s="374">
        <f>ROUND(BB54, 2)</f>
        <v>0</v>
      </c>
      <c r="X31" s="375"/>
      <c r="Y31" s="375"/>
      <c r="Z31" s="375"/>
      <c r="AA31" s="375"/>
      <c r="AB31" s="375"/>
      <c r="AC31" s="375"/>
      <c r="AD31" s="375"/>
      <c r="AE31" s="375"/>
      <c r="AF31" s="43"/>
      <c r="AG31" s="43"/>
      <c r="AH31" s="43"/>
      <c r="AI31" s="43"/>
      <c r="AJ31" s="43"/>
      <c r="AK31" s="374">
        <v>0</v>
      </c>
      <c r="AL31" s="375"/>
      <c r="AM31" s="375"/>
      <c r="AN31" s="375"/>
      <c r="AO31" s="375"/>
      <c r="AP31" s="43"/>
      <c r="AQ31" s="43"/>
      <c r="AR31" s="44"/>
      <c r="BE31" s="364"/>
    </row>
    <row r="32" spans="1:71" s="3" customFormat="1" ht="14.45" hidden="1" customHeight="1">
      <c r="B32" s="42"/>
      <c r="C32" s="43"/>
      <c r="D32" s="43"/>
      <c r="E32" s="43"/>
      <c r="F32" s="30" t="s">
        <v>49</v>
      </c>
      <c r="G32" s="43"/>
      <c r="H32" s="43"/>
      <c r="I32" s="43"/>
      <c r="J32" s="43"/>
      <c r="K32" s="43"/>
      <c r="L32" s="376">
        <v>0.15</v>
      </c>
      <c r="M32" s="375"/>
      <c r="N32" s="375"/>
      <c r="O32" s="375"/>
      <c r="P32" s="375"/>
      <c r="Q32" s="43"/>
      <c r="R32" s="43"/>
      <c r="S32" s="43"/>
      <c r="T32" s="43"/>
      <c r="U32" s="43"/>
      <c r="V32" s="43"/>
      <c r="W32" s="374">
        <f>ROUND(BC54, 2)</f>
        <v>0</v>
      </c>
      <c r="X32" s="375"/>
      <c r="Y32" s="375"/>
      <c r="Z32" s="375"/>
      <c r="AA32" s="375"/>
      <c r="AB32" s="375"/>
      <c r="AC32" s="375"/>
      <c r="AD32" s="375"/>
      <c r="AE32" s="375"/>
      <c r="AF32" s="43"/>
      <c r="AG32" s="43"/>
      <c r="AH32" s="43"/>
      <c r="AI32" s="43"/>
      <c r="AJ32" s="43"/>
      <c r="AK32" s="374">
        <v>0</v>
      </c>
      <c r="AL32" s="375"/>
      <c r="AM32" s="375"/>
      <c r="AN32" s="375"/>
      <c r="AO32" s="375"/>
      <c r="AP32" s="43"/>
      <c r="AQ32" s="43"/>
      <c r="AR32" s="44"/>
      <c r="BE32" s="364"/>
    </row>
    <row r="33" spans="1:57" s="3" customFormat="1" ht="14.45" hidden="1" customHeight="1">
      <c r="B33" s="42"/>
      <c r="C33" s="43"/>
      <c r="D33" s="43"/>
      <c r="E33" s="43"/>
      <c r="F33" s="30" t="s">
        <v>50</v>
      </c>
      <c r="G33" s="43"/>
      <c r="H33" s="43"/>
      <c r="I33" s="43"/>
      <c r="J33" s="43"/>
      <c r="K33" s="43"/>
      <c r="L33" s="376">
        <v>0</v>
      </c>
      <c r="M33" s="375"/>
      <c r="N33" s="375"/>
      <c r="O33" s="375"/>
      <c r="P33" s="375"/>
      <c r="Q33" s="43"/>
      <c r="R33" s="43"/>
      <c r="S33" s="43"/>
      <c r="T33" s="43"/>
      <c r="U33" s="43"/>
      <c r="V33" s="43"/>
      <c r="W33" s="374">
        <f>ROUND(BD54, 2)</f>
        <v>0</v>
      </c>
      <c r="X33" s="375"/>
      <c r="Y33" s="375"/>
      <c r="Z33" s="375"/>
      <c r="AA33" s="375"/>
      <c r="AB33" s="375"/>
      <c r="AC33" s="375"/>
      <c r="AD33" s="375"/>
      <c r="AE33" s="375"/>
      <c r="AF33" s="43"/>
      <c r="AG33" s="43"/>
      <c r="AH33" s="43"/>
      <c r="AI33" s="43"/>
      <c r="AJ33" s="43"/>
      <c r="AK33" s="374">
        <v>0</v>
      </c>
      <c r="AL33" s="375"/>
      <c r="AM33" s="375"/>
      <c r="AN33" s="375"/>
      <c r="AO33" s="375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51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52</v>
      </c>
      <c r="U35" s="47"/>
      <c r="V35" s="47"/>
      <c r="W35" s="47"/>
      <c r="X35" s="380" t="s">
        <v>53</v>
      </c>
      <c r="Y35" s="378"/>
      <c r="Z35" s="378"/>
      <c r="AA35" s="378"/>
      <c r="AB35" s="378"/>
      <c r="AC35" s="47"/>
      <c r="AD35" s="47"/>
      <c r="AE35" s="47"/>
      <c r="AF35" s="47"/>
      <c r="AG35" s="47"/>
      <c r="AH35" s="47"/>
      <c r="AI35" s="47"/>
      <c r="AJ35" s="47"/>
      <c r="AK35" s="377">
        <f>SUM(AK26:AK33)</f>
        <v>0</v>
      </c>
      <c r="AL35" s="378"/>
      <c r="AM35" s="378"/>
      <c r="AN35" s="378"/>
      <c r="AO35" s="379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4" t="s">
        <v>54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0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000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45" t="str">
        <f>K6</f>
        <v>Oprava PZS v ŽST Litoměřice horní nádraží_OPRAVA č. 1</v>
      </c>
      <c r="M45" s="346"/>
      <c r="N45" s="346"/>
      <c r="O45" s="346"/>
      <c r="P45" s="346"/>
      <c r="Q45" s="346"/>
      <c r="R45" s="346"/>
      <c r="S45" s="346"/>
      <c r="T45" s="346"/>
      <c r="U45" s="346"/>
      <c r="V45" s="346"/>
      <c r="W45" s="346"/>
      <c r="X45" s="346"/>
      <c r="Y45" s="346"/>
      <c r="Z45" s="346"/>
      <c r="AA45" s="346"/>
      <c r="AB45" s="346"/>
      <c r="AC45" s="346"/>
      <c r="AD45" s="346"/>
      <c r="AE45" s="346"/>
      <c r="AF45" s="346"/>
      <c r="AG45" s="346"/>
      <c r="AH45" s="346"/>
      <c r="AI45" s="346"/>
      <c r="AJ45" s="346"/>
      <c r="AK45" s="346"/>
      <c r="AL45" s="346"/>
      <c r="AM45" s="346"/>
      <c r="AN45" s="346"/>
      <c r="AO45" s="346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0" t="s">
        <v>22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 xml:space="preserve"> 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0" t="s">
        <v>24</v>
      </c>
      <c r="AJ47" s="38"/>
      <c r="AK47" s="38"/>
      <c r="AL47" s="38"/>
      <c r="AM47" s="350" t="str">
        <f>IF(AN8= "","",AN8)</f>
        <v>28. 2. 2022</v>
      </c>
      <c r="AN47" s="350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2" customHeight="1">
      <c r="A49" s="36"/>
      <c r="B49" s="37"/>
      <c r="C49" s="30" t="s">
        <v>30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 xml:space="preserve"> 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0" t="s">
        <v>36</v>
      </c>
      <c r="AJ49" s="38"/>
      <c r="AK49" s="38"/>
      <c r="AL49" s="38"/>
      <c r="AM49" s="351" t="str">
        <f>IF(E17="","",E17)</f>
        <v xml:space="preserve"> </v>
      </c>
      <c r="AN49" s="352"/>
      <c r="AO49" s="352"/>
      <c r="AP49" s="352"/>
      <c r="AQ49" s="38"/>
      <c r="AR49" s="41"/>
      <c r="AS49" s="353" t="s">
        <v>55</v>
      </c>
      <c r="AT49" s="354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>
      <c r="A50" s="36"/>
      <c r="B50" s="37"/>
      <c r="C50" s="30" t="s">
        <v>34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0" t="s">
        <v>38</v>
      </c>
      <c r="AJ50" s="38"/>
      <c r="AK50" s="38"/>
      <c r="AL50" s="38"/>
      <c r="AM50" s="351" t="str">
        <f>IF(E20="","",E20)</f>
        <v xml:space="preserve"> </v>
      </c>
      <c r="AN50" s="352"/>
      <c r="AO50" s="352"/>
      <c r="AP50" s="352"/>
      <c r="AQ50" s="38"/>
      <c r="AR50" s="41"/>
      <c r="AS50" s="355"/>
      <c r="AT50" s="356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57"/>
      <c r="AT51" s="358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47" t="s">
        <v>56</v>
      </c>
      <c r="D52" s="348"/>
      <c r="E52" s="348"/>
      <c r="F52" s="348"/>
      <c r="G52" s="348"/>
      <c r="H52" s="68"/>
      <c r="I52" s="349" t="s">
        <v>57</v>
      </c>
      <c r="J52" s="348"/>
      <c r="K52" s="348"/>
      <c r="L52" s="348"/>
      <c r="M52" s="348"/>
      <c r="N52" s="348"/>
      <c r="O52" s="348"/>
      <c r="P52" s="348"/>
      <c r="Q52" s="348"/>
      <c r="R52" s="348"/>
      <c r="S52" s="348"/>
      <c r="T52" s="348"/>
      <c r="U52" s="348"/>
      <c r="V52" s="348"/>
      <c r="W52" s="348"/>
      <c r="X52" s="348"/>
      <c r="Y52" s="348"/>
      <c r="Z52" s="348"/>
      <c r="AA52" s="348"/>
      <c r="AB52" s="348"/>
      <c r="AC52" s="348"/>
      <c r="AD52" s="348"/>
      <c r="AE52" s="348"/>
      <c r="AF52" s="348"/>
      <c r="AG52" s="359" t="s">
        <v>58</v>
      </c>
      <c r="AH52" s="348"/>
      <c r="AI52" s="348"/>
      <c r="AJ52" s="348"/>
      <c r="AK52" s="348"/>
      <c r="AL52" s="348"/>
      <c r="AM52" s="348"/>
      <c r="AN52" s="349" t="s">
        <v>59</v>
      </c>
      <c r="AO52" s="348"/>
      <c r="AP52" s="348"/>
      <c r="AQ52" s="69" t="s">
        <v>60</v>
      </c>
      <c r="AR52" s="41"/>
      <c r="AS52" s="70" t="s">
        <v>61</v>
      </c>
      <c r="AT52" s="71" t="s">
        <v>62</v>
      </c>
      <c r="AU52" s="71" t="s">
        <v>63</v>
      </c>
      <c r="AV52" s="71" t="s">
        <v>64</v>
      </c>
      <c r="AW52" s="71" t="s">
        <v>65</v>
      </c>
      <c r="AX52" s="71" t="s">
        <v>66</v>
      </c>
      <c r="AY52" s="71" t="s">
        <v>67</v>
      </c>
      <c r="AZ52" s="71" t="s">
        <v>68</v>
      </c>
      <c r="BA52" s="71" t="s">
        <v>69</v>
      </c>
      <c r="BB52" s="71" t="s">
        <v>70</v>
      </c>
      <c r="BC52" s="71" t="s">
        <v>71</v>
      </c>
      <c r="BD52" s="72" t="s">
        <v>72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73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60">
        <f>ROUND(AG55+AG76+AG83,2)</f>
        <v>0</v>
      </c>
      <c r="AH54" s="360"/>
      <c r="AI54" s="360"/>
      <c r="AJ54" s="360"/>
      <c r="AK54" s="360"/>
      <c r="AL54" s="360"/>
      <c r="AM54" s="360"/>
      <c r="AN54" s="361">
        <f t="shared" ref="AN54:AN83" si="0">SUM(AG54,AT54)</f>
        <v>0</v>
      </c>
      <c r="AO54" s="361"/>
      <c r="AP54" s="361"/>
      <c r="AQ54" s="80" t="s">
        <v>32</v>
      </c>
      <c r="AR54" s="81"/>
      <c r="AS54" s="82">
        <f>ROUND(AS55+AS76+AS83,2)</f>
        <v>0</v>
      </c>
      <c r="AT54" s="83">
        <f t="shared" ref="AT54:AT83" si="1">ROUND(SUM(AV54:AW54),2)</f>
        <v>0</v>
      </c>
      <c r="AU54" s="84">
        <f>ROUND(AU55+AU76+AU83,5)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ROUND(AZ55+AZ76+AZ83,2)</f>
        <v>0</v>
      </c>
      <c r="BA54" s="83">
        <f>ROUND(BA55+BA76+BA83,2)</f>
        <v>0</v>
      </c>
      <c r="BB54" s="83">
        <f>ROUND(BB55+BB76+BB83,2)</f>
        <v>0</v>
      </c>
      <c r="BC54" s="83">
        <f>ROUND(BC55+BC76+BC83,2)</f>
        <v>0</v>
      </c>
      <c r="BD54" s="85">
        <f>ROUND(BD55+BD76+BD83,2)</f>
        <v>0</v>
      </c>
      <c r="BS54" s="86" t="s">
        <v>74</v>
      </c>
      <c r="BT54" s="86" t="s">
        <v>75</v>
      </c>
      <c r="BU54" s="87" t="s">
        <v>76</v>
      </c>
      <c r="BV54" s="86" t="s">
        <v>77</v>
      </c>
      <c r="BW54" s="86" t="s">
        <v>5</v>
      </c>
      <c r="BX54" s="86" t="s">
        <v>78</v>
      </c>
      <c r="CL54" s="86" t="s">
        <v>19</v>
      </c>
    </row>
    <row r="55" spans="1:91" s="7" customFormat="1" ht="16.5" customHeight="1">
      <c r="B55" s="88"/>
      <c r="C55" s="89"/>
      <c r="D55" s="338" t="s">
        <v>79</v>
      </c>
      <c r="E55" s="338"/>
      <c r="F55" s="338"/>
      <c r="G55" s="338"/>
      <c r="H55" s="338"/>
      <c r="I55" s="90"/>
      <c r="J55" s="338" t="s">
        <v>80</v>
      </c>
      <c r="K55" s="338"/>
      <c r="L55" s="338"/>
      <c r="M55" s="338"/>
      <c r="N55" s="338"/>
      <c r="O55" s="338"/>
      <c r="P55" s="338"/>
      <c r="Q55" s="338"/>
      <c r="R55" s="338"/>
      <c r="S55" s="338"/>
      <c r="T55" s="338"/>
      <c r="U55" s="338"/>
      <c r="V55" s="338"/>
      <c r="W55" s="338"/>
      <c r="X55" s="338"/>
      <c r="Y55" s="338"/>
      <c r="Z55" s="338"/>
      <c r="AA55" s="338"/>
      <c r="AB55" s="338"/>
      <c r="AC55" s="338"/>
      <c r="AD55" s="338"/>
      <c r="AE55" s="338"/>
      <c r="AF55" s="338"/>
      <c r="AG55" s="344">
        <f>ROUND(AG56+AG66,2)</f>
        <v>0</v>
      </c>
      <c r="AH55" s="343"/>
      <c r="AI55" s="343"/>
      <c r="AJ55" s="343"/>
      <c r="AK55" s="343"/>
      <c r="AL55" s="343"/>
      <c r="AM55" s="343"/>
      <c r="AN55" s="342">
        <f t="shared" si="0"/>
        <v>0</v>
      </c>
      <c r="AO55" s="343"/>
      <c r="AP55" s="343"/>
      <c r="AQ55" s="91" t="s">
        <v>81</v>
      </c>
      <c r="AR55" s="92"/>
      <c r="AS55" s="93">
        <f>ROUND(AS56+AS66,2)</f>
        <v>0</v>
      </c>
      <c r="AT55" s="94">
        <f t="shared" si="1"/>
        <v>0</v>
      </c>
      <c r="AU55" s="95">
        <f>ROUND(AU56+AU66,5)</f>
        <v>0</v>
      </c>
      <c r="AV55" s="94">
        <f>ROUND(AZ55*L29,2)</f>
        <v>0</v>
      </c>
      <c r="AW55" s="94">
        <f>ROUND(BA55*L30,2)</f>
        <v>0</v>
      </c>
      <c r="AX55" s="94">
        <f>ROUND(BB55*L29,2)</f>
        <v>0</v>
      </c>
      <c r="AY55" s="94">
        <f>ROUND(BC55*L30,2)</f>
        <v>0</v>
      </c>
      <c r="AZ55" s="94">
        <f>ROUND(AZ56+AZ66,2)</f>
        <v>0</v>
      </c>
      <c r="BA55" s="94">
        <f>ROUND(BA56+BA66,2)</f>
        <v>0</v>
      </c>
      <c r="BB55" s="94">
        <f>ROUND(BB56+BB66,2)</f>
        <v>0</v>
      </c>
      <c r="BC55" s="94">
        <f>ROUND(BC56+BC66,2)</f>
        <v>0</v>
      </c>
      <c r="BD55" s="96">
        <f>ROUND(BD56+BD66,2)</f>
        <v>0</v>
      </c>
      <c r="BS55" s="97" t="s">
        <v>74</v>
      </c>
      <c r="BT55" s="97" t="s">
        <v>82</v>
      </c>
      <c r="BU55" s="97" t="s">
        <v>76</v>
      </c>
      <c r="BV55" s="97" t="s">
        <v>77</v>
      </c>
      <c r="BW55" s="97" t="s">
        <v>83</v>
      </c>
      <c r="BX55" s="97" t="s">
        <v>5</v>
      </c>
      <c r="CL55" s="97" t="s">
        <v>32</v>
      </c>
      <c r="CM55" s="97" t="s">
        <v>84</v>
      </c>
    </row>
    <row r="56" spans="1:91" s="4" customFormat="1" ht="23.25" customHeight="1">
      <c r="B56" s="53"/>
      <c r="C56" s="98"/>
      <c r="D56" s="98"/>
      <c r="E56" s="337" t="s">
        <v>85</v>
      </c>
      <c r="F56" s="337"/>
      <c r="G56" s="337"/>
      <c r="H56" s="337"/>
      <c r="I56" s="337"/>
      <c r="J56" s="98"/>
      <c r="K56" s="337" t="s">
        <v>86</v>
      </c>
      <c r="L56" s="337"/>
      <c r="M56" s="337"/>
      <c r="N56" s="337"/>
      <c r="O56" s="337"/>
      <c r="P56" s="337"/>
      <c r="Q56" s="337"/>
      <c r="R56" s="337"/>
      <c r="S56" s="337"/>
      <c r="T56" s="337"/>
      <c r="U56" s="337"/>
      <c r="V56" s="337"/>
      <c r="W56" s="337"/>
      <c r="X56" s="337"/>
      <c r="Y56" s="337"/>
      <c r="Z56" s="337"/>
      <c r="AA56" s="337"/>
      <c r="AB56" s="337"/>
      <c r="AC56" s="337"/>
      <c r="AD56" s="337"/>
      <c r="AE56" s="337"/>
      <c r="AF56" s="337"/>
      <c r="AG56" s="341">
        <f>ROUND(AG57+AG62+AG65,2)</f>
        <v>0</v>
      </c>
      <c r="AH56" s="340"/>
      <c r="AI56" s="340"/>
      <c r="AJ56" s="340"/>
      <c r="AK56" s="340"/>
      <c r="AL56" s="340"/>
      <c r="AM56" s="340"/>
      <c r="AN56" s="339">
        <f t="shared" si="0"/>
        <v>0</v>
      </c>
      <c r="AO56" s="340"/>
      <c r="AP56" s="340"/>
      <c r="AQ56" s="99" t="s">
        <v>87</v>
      </c>
      <c r="AR56" s="55"/>
      <c r="AS56" s="100">
        <f>ROUND(AS57+AS62+AS65,2)</f>
        <v>0</v>
      </c>
      <c r="AT56" s="101">
        <f t="shared" si="1"/>
        <v>0</v>
      </c>
      <c r="AU56" s="102">
        <f>ROUND(AU57+AU62+AU65,5)</f>
        <v>0</v>
      </c>
      <c r="AV56" s="101">
        <f>ROUND(AZ56*L29,2)</f>
        <v>0</v>
      </c>
      <c r="AW56" s="101">
        <f>ROUND(BA56*L30,2)</f>
        <v>0</v>
      </c>
      <c r="AX56" s="101">
        <f>ROUND(BB56*L29,2)</f>
        <v>0</v>
      </c>
      <c r="AY56" s="101">
        <f>ROUND(BC56*L30,2)</f>
        <v>0</v>
      </c>
      <c r="AZ56" s="101">
        <f>ROUND(AZ57+AZ62+AZ65,2)</f>
        <v>0</v>
      </c>
      <c r="BA56" s="101">
        <f>ROUND(BA57+BA62+BA65,2)</f>
        <v>0</v>
      </c>
      <c r="BB56" s="101">
        <f>ROUND(BB57+BB62+BB65,2)</f>
        <v>0</v>
      </c>
      <c r="BC56" s="101">
        <f>ROUND(BC57+BC62+BC65,2)</f>
        <v>0</v>
      </c>
      <c r="BD56" s="103">
        <f>ROUND(BD57+BD62+BD65,2)</f>
        <v>0</v>
      </c>
      <c r="BS56" s="104" t="s">
        <v>74</v>
      </c>
      <c r="BT56" s="104" t="s">
        <v>84</v>
      </c>
      <c r="BU56" s="104" t="s">
        <v>76</v>
      </c>
      <c r="BV56" s="104" t="s">
        <v>77</v>
      </c>
      <c r="BW56" s="104" t="s">
        <v>88</v>
      </c>
      <c r="BX56" s="104" t="s">
        <v>83</v>
      </c>
      <c r="CL56" s="104" t="s">
        <v>32</v>
      </c>
    </row>
    <row r="57" spans="1:91" s="4" customFormat="1" ht="23.25" customHeight="1">
      <c r="B57" s="53"/>
      <c r="C57" s="98"/>
      <c r="D57" s="98"/>
      <c r="E57" s="98"/>
      <c r="F57" s="337" t="s">
        <v>89</v>
      </c>
      <c r="G57" s="337"/>
      <c r="H57" s="337"/>
      <c r="I57" s="337"/>
      <c r="J57" s="337"/>
      <c r="K57" s="98"/>
      <c r="L57" s="337" t="s">
        <v>86</v>
      </c>
      <c r="M57" s="337"/>
      <c r="N57" s="337"/>
      <c r="O57" s="337"/>
      <c r="P57" s="337"/>
      <c r="Q57" s="337"/>
      <c r="R57" s="337"/>
      <c r="S57" s="337"/>
      <c r="T57" s="337"/>
      <c r="U57" s="337"/>
      <c r="V57" s="337"/>
      <c r="W57" s="337"/>
      <c r="X57" s="337"/>
      <c r="Y57" s="337"/>
      <c r="Z57" s="337"/>
      <c r="AA57" s="337"/>
      <c r="AB57" s="337"/>
      <c r="AC57" s="337"/>
      <c r="AD57" s="337"/>
      <c r="AE57" s="337"/>
      <c r="AF57" s="337"/>
      <c r="AG57" s="341">
        <f>ROUND(SUM(AG58:AG61),2)</f>
        <v>0</v>
      </c>
      <c r="AH57" s="340"/>
      <c r="AI57" s="340"/>
      <c r="AJ57" s="340"/>
      <c r="AK57" s="340"/>
      <c r="AL57" s="340"/>
      <c r="AM57" s="340"/>
      <c r="AN57" s="339">
        <f t="shared" si="0"/>
        <v>0</v>
      </c>
      <c r="AO57" s="340"/>
      <c r="AP57" s="340"/>
      <c r="AQ57" s="99" t="s">
        <v>87</v>
      </c>
      <c r="AR57" s="55"/>
      <c r="AS57" s="100">
        <f>ROUND(SUM(AS58:AS61),2)</f>
        <v>0</v>
      </c>
      <c r="AT57" s="101">
        <f t="shared" si="1"/>
        <v>0</v>
      </c>
      <c r="AU57" s="102">
        <f>ROUND(SUM(AU58:AU61),5)</f>
        <v>0</v>
      </c>
      <c r="AV57" s="101">
        <f>ROUND(AZ57*L29,2)</f>
        <v>0</v>
      </c>
      <c r="AW57" s="101">
        <f>ROUND(BA57*L30,2)</f>
        <v>0</v>
      </c>
      <c r="AX57" s="101">
        <f>ROUND(BB57*L29,2)</f>
        <v>0</v>
      </c>
      <c r="AY57" s="101">
        <f>ROUND(BC57*L30,2)</f>
        <v>0</v>
      </c>
      <c r="AZ57" s="101">
        <f>ROUND(SUM(AZ58:AZ61),2)</f>
        <v>0</v>
      </c>
      <c r="BA57" s="101">
        <f>ROUND(SUM(BA58:BA61),2)</f>
        <v>0</v>
      </c>
      <c r="BB57" s="101">
        <f>ROUND(SUM(BB58:BB61),2)</f>
        <v>0</v>
      </c>
      <c r="BC57" s="101">
        <f>ROUND(SUM(BC58:BC61),2)</f>
        <v>0</v>
      </c>
      <c r="BD57" s="103">
        <f>ROUND(SUM(BD58:BD61),2)</f>
        <v>0</v>
      </c>
      <c r="BS57" s="104" t="s">
        <v>74</v>
      </c>
      <c r="BT57" s="104" t="s">
        <v>90</v>
      </c>
      <c r="BU57" s="104" t="s">
        <v>76</v>
      </c>
      <c r="BV57" s="104" t="s">
        <v>77</v>
      </c>
      <c r="BW57" s="104" t="s">
        <v>91</v>
      </c>
      <c r="BX57" s="104" t="s">
        <v>88</v>
      </c>
      <c r="CL57" s="104" t="s">
        <v>32</v>
      </c>
    </row>
    <row r="58" spans="1:91" s="4" customFormat="1" ht="16.5" customHeight="1">
      <c r="A58" s="105" t="s">
        <v>92</v>
      </c>
      <c r="B58" s="53"/>
      <c r="C58" s="98"/>
      <c r="D58" s="98"/>
      <c r="E58" s="98"/>
      <c r="F58" s="98"/>
      <c r="G58" s="337" t="s">
        <v>93</v>
      </c>
      <c r="H58" s="337"/>
      <c r="I58" s="337"/>
      <c r="J58" s="337"/>
      <c r="K58" s="337"/>
      <c r="L58" s="98"/>
      <c r="M58" s="337" t="s">
        <v>94</v>
      </c>
      <c r="N58" s="337"/>
      <c r="O58" s="337"/>
      <c r="P58" s="337"/>
      <c r="Q58" s="337"/>
      <c r="R58" s="337"/>
      <c r="S58" s="337"/>
      <c r="T58" s="337"/>
      <c r="U58" s="337"/>
      <c r="V58" s="337"/>
      <c r="W58" s="337"/>
      <c r="X58" s="337"/>
      <c r="Y58" s="337"/>
      <c r="Z58" s="337"/>
      <c r="AA58" s="337"/>
      <c r="AB58" s="337"/>
      <c r="AC58" s="337"/>
      <c r="AD58" s="337"/>
      <c r="AE58" s="337"/>
      <c r="AF58" s="337"/>
      <c r="AG58" s="339">
        <f>'01.1 - Technologická část...'!J34</f>
        <v>0</v>
      </c>
      <c r="AH58" s="340"/>
      <c r="AI58" s="340"/>
      <c r="AJ58" s="340"/>
      <c r="AK58" s="340"/>
      <c r="AL58" s="340"/>
      <c r="AM58" s="340"/>
      <c r="AN58" s="339">
        <f t="shared" si="0"/>
        <v>0</v>
      </c>
      <c r="AO58" s="340"/>
      <c r="AP58" s="340"/>
      <c r="AQ58" s="99" t="s">
        <v>87</v>
      </c>
      <c r="AR58" s="55"/>
      <c r="AS58" s="100">
        <v>0</v>
      </c>
      <c r="AT58" s="101">
        <f t="shared" si="1"/>
        <v>0</v>
      </c>
      <c r="AU58" s="102">
        <f>'01.1 - Technologická část...'!P92</f>
        <v>0</v>
      </c>
      <c r="AV58" s="101">
        <f>'01.1 - Technologická část...'!J37</f>
        <v>0</v>
      </c>
      <c r="AW58" s="101">
        <f>'01.1 - Technologická část...'!J38</f>
        <v>0</v>
      </c>
      <c r="AX58" s="101">
        <f>'01.1 - Technologická část...'!J39</f>
        <v>0</v>
      </c>
      <c r="AY58" s="101">
        <f>'01.1 - Technologická část...'!J40</f>
        <v>0</v>
      </c>
      <c r="AZ58" s="101">
        <f>'01.1 - Technologická část...'!F37</f>
        <v>0</v>
      </c>
      <c r="BA58" s="101">
        <f>'01.1 - Technologická část...'!F38</f>
        <v>0</v>
      </c>
      <c r="BB58" s="101">
        <f>'01.1 - Technologická část...'!F39</f>
        <v>0</v>
      </c>
      <c r="BC58" s="101">
        <f>'01.1 - Technologická část...'!F40</f>
        <v>0</v>
      </c>
      <c r="BD58" s="103">
        <f>'01.1 - Technologická část...'!F41</f>
        <v>0</v>
      </c>
      <c r="BT58" s="104" t="s">
        <v>95</v>
      </c>
      <c r="BV58" s="104" t="s">
        <v>77</v>
      </c>
      <c r="BW58" s="104" t="s">
        <v>96</v>
      </c>
      <c r="BX58" s="104" t="s">
        <v>91</v>
      </c>
      <c r="CL58" s="104" t="s">
        <v>32</v>
      </c>
    </row>
    <row r="59" spans="1:91" s="4" customFormat="1" ht="16.5" customHeight="1">
      <c r="A59" s="105" t="s">
        <v>92</v>
      </c>
      <c r="B59" s="53"/>
      <c r="C59" s="98"/>
      <c r="D59" s="98"/>
      <c r="E59" s="98"/>
      <c r="F59" s="98"/>
      <c r="G59" s="337" t="s">
        <v>97</v>
      </c>
      <c r="H59" s="337"/>
      <c r="I59" s="337"/>
      <c r="J59" s="337"/>
      <c r="K59" s="337"/>
      <c r="L59" s="98"/>
      <c r="M59" s="337" t="s">
        <v>98</v>
      </c>
      <c r="N59" s="337"/>
      <c r="O59" s="337"/>
      <c r="P59" s="337"/>
      <c r="Q59" s="337"/>
      <c r="R59" s="337"/>
      <c r="S59" s="337"/>
      <c r="T59" s="337"/>
      <c r="U59" s="337"/>
      <c r="V59" s="337"/>
      <c r="W59" s="337"/>
      <c r="X59" s="337"/>
      <c r="Y59" s="337"/>
      <c r="Z59" s="337"/>
      <c r="AA59" s="337"/>
      <c r="AB59" s="337"/>
      <c r="AC59" s="337"/>
      <c r="AD59" s="337"/>
      <c r="AE59" s="337"/>
      <c r="AF59" s="337"/>
      <c r="AG59" s="339">
        <f>'01.2 - Stavební část - URS'!J34</f>
        <v>0</v>
      </c>
      <c r="AH59" s="340"/>
      <c r="AI59" s="340"/>
      <c r="AJ59" s="340"/>
      <c r="AK59" s="340"/>
      <c r="AL59" s="340"/>
      <c r="AM59" s="340"/>
      <c r="AN59" s="339">
        <f t="shared" si="0"/>
        <v>0</v>
      </c>
      <c r="AO59" s="340"/>
      <c r="AP59" s="340"/>
      <c r="AQ59" s="99" t="s">
        <v>87</v>
      </c>
      <c r="AR59" s="55"/>
      <c r="AS59" s="100">
        <v>0</v>
      </c>
      <c r="AT59" s="101">
        <f t="shared" si="1"/>
        <v>0</v>
      </c>
      <c r="AU59" s="102">
        <f>'01.2 - Stavební část - URS'!P101</f>
        <v>0</v>
      </c>
      <c r="AV59" s="101">
        <f>'01.2 - Stavební část - URS'!J37</f>
        <v>0</v>
      </c>
      <c r="AW59" s="101">
        <f>'01.2 - Stavební část - URS'!J38</f>
        <v>0</v>
      </c>
      <c r="AX59" s="101">
        <f>'01.2 - Stavební část - URS'!J39</f>
        <v>0</v>
      </c>
      <c r="AY59" s="101">
        <f>'01.2 - Stavební část - URS'!J40</f>
        <v>0</v>
      </c>
      <c r="AZ59" s="101">
        <f>'01.2 - Stavební část - URS'!F37</f>
        <v>0</v>
      </c>
      <c r="BA59" s="101">
        <f>'01.2 - Stavební část - URS'!F38</f>
        <v>0</v>
      </c>
      <c r="BB59" s="101">
        <f>'01.2 - Stavební část - URS'!F39</f>
        <v>0</v>
      </c>
      <c r="BC59" s="101">
        <f>'01.2 - Stavební část - URS'!F40</f>
        <v>0</v>
      </c>
      <c r="BD59" s="103">
        <f>'01.2 - Stavební část - URS'!F41</f>
        <v>0</v>
      </c>
      <c r="BT59" s="104" t="s">
        <v>95</v>
      </c>
      <c r="BV59" s="104" t="s">
        <v>77</v>
      </c>
      <c r="BW59" s="104" t="s">
        <v>99</v>
      </c>
      <c r="BX59" s="104" t="s">
        <v>91</v>
      </c>
      <c r="CL59" s="104" t="s">
        <v>32</v>
      </c>
    </row>
    <row r="60" spans="1:91" s="4" customFormat="1" ht="16.5" customHeight="1">
      <c r="A60" s="105" t="s">
        <v>92</v>
      </c>
      <c r="B60" s="53"/>
      <c r="C60" s="98"/>
      <c r="D60" s="98"/>
      <c r="E60" s="98"/>
      <c r="F60" s="98"/>
      <c r="G60" s="337" t="s">
        <v>100</v>
      </c>
      <c r="H60" s="337"/>
      <c r="I60" s="337"/>
      <c r="J60" s="337"/>
      <c r="K60" s="337"/>
      <c r="L60" s="98"/>
      <c r="M60" s="337" t="s">
        <v>101</v>
      </c>
      <c r="N60" s="337"/>
      <c r="O60" s="337"/>
      <c r="P60" s="337"/>
      <c r="Q60" s="337"/>
      <c r="R60" s="337"/>
      <c r="S60" s="337"/>
      <c r="T60" s="337"/>
      <c r="U60" s="337"/>
      <c r="V60" s="337"/>
      <c r="W60" s="337"/>
      <c r="X60" s="337"/>
      <c r="Y60" s="337"/>
      <c r="Z60" s="337"/>
      <c r="AA60" s="337"/>
      <c r="AB60" s="337"/>
      <c r="AC60" s="337"/>
      <c r="AD60" s="337"/>
      <c r="AE60" s="337"/>
      <c r="AF60" s="337"/>
      <c r="AG60" s="339">
        <f>'01.3 - Demontáže'!J34</f>
        <v>0</v>
      </c>
      <c r="AH60" s="340"/>
      <c r="AI60" s="340"/>
      <c r="AJ60" s="340"/>
      <c r="AK60" s="340"/>
      <c r="AL60" s="340"/>
      <c r="AM60" s="340"/>
      <c r="AN60" s="339">
        <f t="shared" si="0"/>
        <v>0</v>
      </c>
      <c r="AO60" s="340"/>
      <c r="AP60" s="340"/>
      <c r="AQ60" s="99" t="s">
        <v>87</v>
      </c>
      <c r="AR60" s="55"/>
      <c r="AS60" s="100">
        <v>0</v>
      </c>
      <c r="AT60" s="101">
        <f t="shared" si="1"/>
        <v>0</v>
      </c>
      <c r="AU60" s="102">
        <f>'01.3 - Demontáže'!P92</f>
        <v>0</v>
      </c>
      <c r="AV60" s="101">
        <f>'01.3 - Demontáže'!J37</f>
        <v>0</v>
      </c>
      <c r="AW60" s="101">
        <f>'01.3 - Demontáže'!J38</f>
        <v>0</v>
      </c>
      <c r="AX60" s="101">
        <f>'01.3 - Demontáže'!J39</f>
        <v>0</v>
      </c>
      <c r="AY60" s="101">
        <f>'01.3 - Demontáže'!J40</f>
        <v>0</v>
      </c>
      <c r="AZ60" s="101">
        <f>'01.3 - Demontáže'!F37</f>
        <v>0</v>
      </c>
      <c r="BA60" s="101">
        <f>'01.3 - Demontáže'!F38</f>
        <v>0</v>
      </c>
      <c r="BB60" s="101">
        <f>'01.3 - Demontáže'!F39</f>
        <v>0</v>
      </c>
      <c r="BC60" s="101">
        <f>'01.3 - Demontáže'!F40</f>
        <v>0</v>
      </c>
      <c r="BD60" s="103">
        <f>'01.3 - Demontáže'!F41</f>
        <v>0</v>
      </c>
      <c r="BT60" s="104" t="s">
        <v>95</v>
      </c>
      <c r="BV60" s="104" t="s">
        <v>77</v>
      </c>
      <c r="BW60" s="104" t="s">
        <v>102</v>
      </c>
      <c r="BX60" s="104" t="s">
        <v>91</v>
      </c>
      <c r="CL60" s="104" t="s">
        <v>32</v>
      </c>
    </row>
    <row r="61" spans="1:91" s="4" customFormat="1" ht="16.5" customHeight="1">
      <c r="A61" s="105" t="s">
        <v>92</v>
      </c>
      <c r="B61" s="53"/>
      <c r="C61" s="98"/>
      <c r="D61" s="98"/>
      <c r="E61" s="98"/>
      <c r="F61" s="98"/>
      <c r="G61" s="337" t="s">
        <v>103</v>
      </c>
      <c r="H61" s="337"/>
      <c r="I61" s="337"/>
      <c r="J61" s="337"/>
      <c r="K61" s="337"/>
      <c r="L61" s="98"/>
      <c r="M61" s="337" t="s">
        <v>104</v>
      </c>
      <c r="N61" s="337"/>
      <c r="O61" s="337"/>
      <c r="P61" s="337"/>
      <c r="Q61" s="337"/>
      <c r="R61" s="337"/>
      <c r="S61" s="337"/>
      <c r="T61" s="337"/>
      <c r="U61" s="337"/>
      <c r="V61" s="337"/>
      <c r="W61" s="337"/>
      <c r="X61" s="337"/>
      <c r="Y61" s="337"/>
      <c r="Z61" s="337"/>
      <c r="AA61" s="337"/>
      <c r="AB61" s="337"/>
      <c r="AC61" s="337"/>
      <c r="AD61" s="337"/>
      <c r="AE61" s="337"/>
      <c r="AF61" s="337"/>
      <c r="AG61" s="339">
        <f>'01.4 - Dodávky SSZT - NEO...'!J34</f>
        <v>0</v>
      </c>
      <c r="AH61" s="340"/>
      <c r="AI61" s="340"/>
      <c r="AJ61" s="340"/>
      <c r="AK61" s="340"/>
      <c r="AL61" s="340"/>
      <c r="AM61" s="340"/>
      <c r="AN61" s="339">
        <f t="shared" si="0"/>
        <v>0</v>
      </c>
      <c r="AO61" s="340"/>
      <c r="AP61" s="340"/>
      <c r="AQ61" s="99" t="s">
        <v>87</v>
      </c>
      <c r="AR61" s="55"/>
      <c r="AS61" s="100">
        <v>0</v>
      </c>
      <c r="AT61" s="101">
        <f t="shared" si="1"/>
        <v>0</v>
      </c>
      <c r="AU61" s="102">
        <f>'01.4 - Dodávky SSZT - NEO...'!P91</f>
        <v>0</v>
      </c>
      <c r="AV61" s="101">
        <f>'01.4 - Dodávky SSZT - NEO...'!J37</f>
        <v>0</v>
      </c>
      <c r="AW61" s="101">
        <f>'01.4 - Dodávky SSZT - NEO...'!J38</f>
        <v>0</v>
      </c>
      <c r="AX61" s="101">
        <f>'01.4 - Dodávky SSZT - NEO...'!J39</f>
        <v>0</v>
      </c>
      <c r="AY61" s="101">
        <f>'01.4 - Dodávky SSZT - NEO...'!J40</f>
        <v>0</v>
      </c>
      <c r="AZ61" s="101">
        <f>'01.4 - Dodávky SSZT - NEO...'!F37</f>
        <v>0</v>
      </c>
      <c r="BA61" s="101">
        <f>'01.4 - Dodávky SSZT - NEO...'!F38</f>
        <v>0</v>
      </c>
      <c r="BB61" s="101">
        <f>'01.4 - Dodávky SSZT - NEO...'!F39</f>
        <v>0</v>
      </c>
      <c r="BC61" s="101">
        <f>'01.4 - Dodávky SSZT - NEO...'!F40</f>
        <v>0</v>
      </c>
      <c r="BD61" s="103">
        <f>'01.4 - Dodávky SSZT - NEO...'!F41</f>
        <v>0</v>
      </c>
      <c r="BT61" s="104" t="s">
        <v>95</v>
      </c>
      <c r="BV61" s="104" t="s">
        <v>77</v>
      </c>
      <c r="BW61" s="104" t="s">
        <v>105</v>
      </c>
      <c r="BX61" s="104" t="s">
        <v>91</v>
      </c>
      <c r="CL61" s="104" t="s">
        <v>32</v>
      </c>
    </row>
    <row r="62" spans="1:91" s="4" customFormat="1" ht="16.5" customHeight="1">
      <c r="B62" s="53"/>
      <c r="C62" s="98"/>
      <c r="D62" s="98"/>
      <c r="E62" s="98"/>
      <c r="F62" s="337" t="s">
        <v>106</v>
      </c>
      <c r="G62" s="337"/>
      <c r="H62" s="337"/>
      <c r="I62" s="337"/>
      <c r="J62" s="337"/>
      <c r="K62" s="98"/>
      <c r="L62" s="337" t="s">
        <v>107</v>
      </c>
      <c r="M62" s="337"/>
      <c r="N62" s="337"/>
      <c r="O62" s="337"/>
      <c r="P62" s="337"/>
      <c r="Q62" s="337"/>
      <c r="R62" s="337"/>
      <c r="S62" s="337"/>
      <c r="T62" s="337"/>
      <c r="U62" s="337"/>
      <c r="V62" s="337"/>
      <c r="W62" s="337"/>
      <c r="X62" s="337"/>
      <c r="Y62" s="337"/>
      <c r="Z62" s="337"/>
      <c r="AA62" s="337"/>
      <c r="AB62" s="337"/>
      <c r="AC62" s="337"/>
      <c r="AD62" s="337"/>
      <c r="AE62" s="337"/>
      <c r="AF62" s="337"/>
      <c r="AG62" s="341">
        <f>ROUND(SUM(AG63:AG64),2)</f>
        <v>0</v>
      </c>
      <c r="AH62" s="340"/>
      <c r="AI62" s="340"/>
      <c r="AJ62" s="340"/>
      <c r="AK62" s="340"/>
      <c r="AL62" s="340"/>
      <c r="AM62" s="340"/>
      <c r="AN62" s="339">
        <f t="shared" si="0"/>
        <v>0</v>
      </c>
      <c r="AO62" s="340"/>
      <c r="AP62" s="340"/>
      <c r="AQ62" s="99" t="s">
        <v>87</v>
      </c>
      <c r="AR62" s="55"/>
      <c r="AS62" s="100">
        <f>ROUND(SUM(AS63:AS64),2)</f>
        <v>0</v>
      </c>
      <c r="AT62" s="101">
        <f t="shared" si="1"/>
        <v>0</v>
      </c>
      <c r="AU62" s="102">
        <f>ROUND(SUM(AU63:AU64),5)</f>
        <v>0</v>
      </c>
      <c r="AV62" s="101">
        <f>ROUND(AZ62*L29,2)</f>
        <v>0</v>
      </c>
      <c r="AW62" s="101">
        <f>ROUND(BA62*L30,2)</f>
        <v>0</v>
      </c>
      <c r="AX62" s="101">
        <f>ROUND(BB62*L29,2)</f>
        <v>0</v>
      </c>
      <c r="AY62" s="101">
        <f>ROUND(BC62*L30,2)</f>
        <v>0</v>
      </c>
      <c r="AZ62" s="101">
        <f>ROUND(SUM(AZ63:AZ64),2)</f>
        <v>0</v>
      </c>
      <c r="BA62" s="101">
        <f>ROUND(SUM(BA63:BA64),2)</f>
        <v>0</v>
      </c>
      <c r="BB62" s="101">
        <f>ROUND(SUM(BB63:BB64),2)</f>
        <v>0</v>
      </c>
      <c r="BC62" s="101">
        <f>ROUND(SUM(BC63:BC64),2)</f>
        <v>0</v>
      </c>
      <c r="BD62" s="103">
        <f>ROUND(SUM(BD63:BD64),2)</f>
        <v>0</v>
      </c>
      <c r="BS62" s="104" t="s">
        <v>74</v>
      </c>
      <c r="BT62" s="104" t="s">
        <v>90</v>
      </c>
      <c r="BU62" s="104" t="s">
        <v>76</v>
      </c>
      <c r="BV62" s="104" t="s">
        <v>77</v>
      </c>
      <c r="BW62" s="104" t="s">
        <v>108</v>
      </c>
      <c r="BX62" s="104" t="s">
        <v>88</v>
      </c>
      <c r="CL62" s="104" t="s">
        <v>32</v>
      </c>
    </row>
    <row r="63" spans="1:91" s="4" customFormat="1" ht="16.5" customHeight="1">
      <c r="A63" s="105" t="s">
        <v>92</v>
      </c>
      <c r="B63" s="53"/>
      <c r="C63" s="98"/>
      <c r="D63" s="98"/>
      <c r="E63" s="98"/>
      <c r="F63" s="98"/>
      <c r="G63" s="337" t="s">
        <v>109</v>
      </c>
      <c r="H63" s="337"/>
      <c r="I63" s="337"/>
      <c r="J63" s="337"/>
      <c r="K63" s="337"/>
      <c r="L63" s="98"/>
      <c r="M63" s="337" t="s">
        <v>110</v>
      </c>
      <c r="N63" s="337"/>
      <c r="O63" s="337"/>
      <c r="P63" s="337"/>
      <c r="Q63" s="337"/>
      <c r="R63" s="337"/>
      <c r="S63" s="337"/>
      <c r="T63" s="337"/>
      <c r="U63" s="337"/>
      <c r="V63" s="337"/>
      <c r="W63" s="337"/>
      <c r="X63" s="337"/>
      <c r="Y63" s="337"/>
      <c r="Z63" s="337"/>
      <c r="AA63" s="337"/>
      <c r="AB63" s="337"/>
      <c r="AC63" s="337"/>
      <c r="AD63" s="337"/>
      <c r="AE63" s="337"/>
      <c r="AF63" s="337"/>
      <c r="AG63" s="339">
        <f>'03.1 - Technologická část'!J34</f>
        <v>0</v>
      </c>
      <c r="AH63" s="340"/>
      <c r="AI63" s="340"/>
      <c r="AJ63" s="340"/>
      <c r="AK63" s="340"/>
      <c r="AL63" s="340"/>
      <c r="AM63" s="340"/>
      <c r="AN63" s="339">
        <f t="shared" si="0"/>
        <v>0</v>
      </c>
      <c r="AO63" s="340"/>
      <c r="AP63" s="340"/>
      <c r="AQ63" s="99" t="s">
        <v>87</v>
      </c>
      <c r="AR63" s="55"/>
      <c r="AS63" s="100">
        <v>0</v>
      </c>
      <c r="AT63" s="101">
        <f t="shared" si="1"/>
        <v>0</v>
      </c>
      <c r="AU63" s="102">
        <f>'03.1 - Technologická část'!P92</f>
        <v>0</v>
      </c>
      <c r="AV63" s="101">
        <f>'03.1 - Technologická část'!J37</f>
        <v>0</v>
      </c>
      <c r="AW63" s="101">
        <f>'03.1 - Technologická část'!J38</f>
        <v>0</v>
      </c>
      <c r="AX63" s="101">
        <f>'03.1 - Technologická část'!J39</f>
        <v>0</v>
      </c>
      <c r="AY63" s="101">
        <f>'03.1 - Technologická část'!J40</f>
        <v>0</v>
      </c>
      <c r="AZ63" s="101">
        <f>'03.1 - Technologická část'!F37</f>
        <v>0</v>
      </c>
      <c r="BA63" s="101">
        <f>'03.1 - Technologická část'!F38</f>
        <v>0</v>
      </c>
      <c r="BB63" s="101">
        <f>'03.1 - Technologická část'!F39</f>
        <v>0</v>
      </c>
      <c r="BC63" s="101">
        <f>'03.1 - Technologická část'!F40</f>
        <v>0</v>
      </c>
      <c r="BD63" s="103">
        <f>'03.1 - Technologická část'!F41</f>
        <v>0</v>
      </c>
      <c r="BT63" s="104" t="s">
        <v>95</v>
      </c>
      <c r="BV63" s="104" t="s">
        <v>77</v>
      </c>
      <c r="BW63" s="104" t="s">
        <v>111</v>
      </c>
      <c r="BX63" s="104" t="s">
        <v>108</v>
      </c>
      <c r="CL63" s="104" t="s">
        <v>32</v>
      </c>
    </row>
    <row r="64" spans="1:91" s="4" customFormat="1" ht="16.5" customHeight="1">
      <c r="A64" s="105" t="s">
        <v>92</v>
      </c>
      <c r="B64" s="53"/>
      <c r="C64" s="98"/>
      <c r="D64" s="98"/>
      <c r="E64" s="98"/>
      <c r="F64" s="98"/>
      <c r="G64" s="337" t="s">
        <v>112</v>
      </c>
      <c r="H64" s="337"/>
      <c r="I64" s="337"/>
      <c r="J64" s="337"/>
      <c r="K64" s="337"/>
      <c r="L64" s="98"/>
      <c r="M64" s="337" t="s">
        <v>113</v>
      </c>
      <c r="N64" s="337"/>
      <c r="O64" s="337"/>
      <c r="P64" s="337"/>
      <c r="Q64" s="337"/>
      <c r="R64" s="337"/>
      <c r="S64" s="337"/>
      <c r="T64" s="337"/>
      <c r="U64" s="337"/>
      <c r="V64" s="337"/>
      <c r="W64" s="337"/>
      <c r="X64" s="337"/>
      <c r="Y64" s="337"/>
      <c r="Z64" s="337"/>
      <c r="AA64" s="337"/>
      <c r="AB64" s="337"/>
      <c r="AC64" s="337"/>
      <c r="AD64" s="337"/>
      <c r="AE64" s="337"/>
      <c r="AF64" s="337"/>
      <c r="AG64" s="339">
        <f>'03.2 - Stavební část'!J34</f>
        <v>0</v>
      </c>
      <c r="AH64" s="340"/>
      <c r="AI64" s="340"/>
      <c r="AJ64" s="340"/>
      <c r="AK64" s="340"/>
      <c r="AL64" s="340"/>
      <c r="AM64" s="340"/>
      <c r="AN64" s="339">
        <f t="shared" si="0"/>
        <v>0</v>
      </c>
      <c r="AO64" s="340"/>
      <c r="AP64" s="340"/>
      <c r="AQ64" s="99" t="s">
        <v>87</v>
      </c>
      <c r="AR64" s="55"/>
      <c r="AS64" s="100">
        <v>0</v>
      </c>
      <c r="AT64" s="101">
        <f t="shared" si="1"/>
        <v>0</v>
      </c>
      <c r="AU64" s="102">
        <f>'03.2 - Stavební část'!P100</f>
        <v>0</v>
      </c>
      <c r="AV64" s="101">
        <f>'03.2 - Stavební část'!J37</f>
        <v>0</v>
      </c>
      <c r="AW64" s="101">
        <f>'03.2 - Stavební část'!J38</f>
        <v>0</v>
      </c>
      <c r="AX64" s="101">
        <f>'03.2 - Stavební část'!J39</f>
        <v>0</v>
      </c>
      <c r="AY64" s="101">
        <f>'03.2 - Stavební část'!J40</f>
        <v>0</v>
      </c>
      <c r="AZ64" s="101">
        <f>'03.2 - Stavební část'!F37</f>
        <v>0</v>
      </c>
      <c r="BA64" s="101">
        <f>'03.2 - Stavební část'!F38</f>
        <v>0</v>
      </c>
      <c r="BB64" s="101">
        <f>'03.2 - Stavební část'!F39</f>
        <v>0</v>
      </c>
      <c r="BC64" s="101">
        <f>'03.2 - Stavební část'!F40</f>
        <v>0</v>
      </c>
      <c r="BD64" s="103">
        <f>'03.2 - Stavební část'!F41</f>
        <v>0</v>
      </c>
      <c r="BT64" s="104" t="s">
        <v>95</v>
      </c>
      <c r="BV64" s="104" t="s">
        <v>77</v>
      </c>
      <c r="BW64" s="104" t="s">
        <v>114</v>
      </c>
      <c r="BX64" s="104" t="s">
        <v>108</v>
      </c>
      <c r="CL64" s="104" t="s">
        <v>32</v>
      </c>
    </row>
    <row r="65" spans="1:91" s="4" customFormat="1" ht="23.25" customHeight="1">
      <c r="A65" s="105" t="s">
        <v>92</v>
      </c>
      <c r="B65" s="53"/>
      <c r="C65" s="98"/>
      <c r="D65" s="98"/>
      <c r="E65" s="98"/>
      <c r="F65" s="337" t="s">
        <v>115</v>
      </c>
      <c r="G65" s="337"/>
      <c r="H65" s="337"/>
      <c r="I65" s="337"/>
      <c r="J65" s="337"/>
      <c r="K65" s="98"/>
      <c r="L65" s="337" t="s">
        <v>116</v>
      </c>
      <c r="M65" s="337"/>
      <c r="N65" s="337"/>
      <c r="O65" s="337"/>
      <c r="P65" s="337"/>
      <c r="Q65" s="337"/>
      <c r="R65" s="337"/>
      <c r="S65" s="337"/>
      <c r="T65" s="337"/>
      <c r="U65" s="337"/>
      <c r="V65" s="337"/>
      <c r="W65" s="337"/>
      <c r="X65" s="337"/>
      <c r="Y65" s="337"/>
      <c r="Z65" s="337"/>
      <c r="AA65" s="337"/>
      <c r="AB65" s="337"/>
      <c r="AC65" s="337"/>
      <c r="AD65" s="337"/>
      <c r="AE65" s="337"/>
      <c r="AF65" s="337"/>
      <c r="AG65" s="339">
        <f>'04 - Železniční přejezd v...'!J34</f>
        <v>0</v>
      </c>
      <c r="AH65" s="340"/>
      <c r="AI65" s="340"/>
      <c r="AJ65" s="340"/>
      <c r="AK65" s="340"/>
      <c r="AL65" s="340"/>
      <c r="AM65" s="340"/>
      <c r="AN65" s="339">
        <f t="shared" si="0"/>
        <v>0</v>
      </c>
      <c r="AO65" s="340"/>
      <c r="AP65" s="340"/>
      <c r="AQ65" s="99" t="s">
        <v>87</v>
      </c>
      <c r="AR65" s="55"/>
      <c r="AS65" s="100">
        <v>0</v>
      </c>
      <c r="AT65" s="101">
        <f t="shared" si="1"/>
        <v>0</v>
      </c>
      <c r="AU65" s="102">
        <f>'04 - Železniční přejezd v...'!P100</f>
        <v>0</v>
      </c>
      <c r="AV65" s="101">
        <f>'04 - Železniční přejezd v...'!J37</f>
        <v>0</v>
      </c>
      <c r="AW65" s="101">
        <f>'04 - Železniční přejezd v...'!J38</f>
        <v>0</v>
      </c>
      <c r="AX65" s="101">
        <f>'04 - Železniční přejezd v...'!J39</f>
        <v>0</v>
      </c>
      <c r="AY65" s="101">
        <f>'04 - Železniční přejezd v...'!J40</f>
        <v>0</v>
      </c>
      <c r="AZ65" s="101">
        <f>'04 - Železniční přejezd v...'!F37</f>
        <v>0</v>
      </c>
      <c r="BA65" s="101">
        <f>'04 - Železniční přejezd v...'!F38</f>
        <v>0</v>
      </c>
      <c r="BB65" s="101">
        <f>'04 - Železniční přejezd v...'!F39</f>
        <v>0</v>
      </c>
      <c r="BC65" s="101">
        <f>'04 - Železniční přejezd v...'!F40</f>
        <v>0</v>
      </c>
      <c r="BD65" s="103">
        <f>'04 - Železniční přejezd v...'!F41</f>
        <v>0</v>
      </c>
      <c r="BT65" s="104" t="s">
        <v>90</v>
      </c>
      <c r="BV65" s="104" t="s">
        <v>77</v>
      </c>
      <c r="BW65" s="104" t="s">
        <v>117</v>
      </c>
      <c r="BX65" s="104" t="s">
        <v>88</v>
      </c>
      <c r="CL65" s="104" t="s">
        <v>32</v>
      </c>
    </row>
    <row r="66" spans="1:91" s="4" customFormat="1" ht="23.25" customHeight="1">
      <c r="B66" s="53"/>
      <c r="C66" s="98"/>
      <c r="D66" s="98"/>
      <c r="E66" s="337" t="s">
        <v>118</v>
      </c>
      <c r="F66" s="337"/>
      <c r="G66" s="337"/>
      <c r="H66" s="337"/>
      <c r="I66" s="337"/>
      <c r="J66" s="98"/>
      <c r="K66" s="337" t="s">
        <v>119</v>
      </c>
      <c r="L66" s="337"/>
      <c r="M66" s="337"/>
      <c r="N66" s="337"/>
      <c r="O66" s="337"/>
      <c r="P66" s="337"/>
      <c r="Q66" s="337"/>
      <c r="R66" s="337"/>
      <c r="S66" s="337"/>
      <c r="T66" s="337"/>
      <c r="U66" s="337"/>
      <c r="V66" s="337"/>
      <c r="W66" s="337"/>
      <c r="X66" s="337"/>
      <c r="Y66" s="337"/>
      <c r="Z66" s="337"/>
      <c r="AA66" s="337"/>
      <c r="AB66" s="337"/>
      <c r="AC66" s="337"/>
      <c r="AD66" s="337"/>
      <c r="AE66" s="337"/>
      <c r="AF66" s="337"/>
      <c r="AG66" s="341">
        <f>ROUND(AG67+AG72+AG75,2)</f>
        <v>0</v>
      </c>
      <c r="AH66" s="340"/>
      <c r="AI66" s="340"/>
      <c r="AJ66" s="340"/>
      <c r="AK66" s="340"/>
      <c r="AL66" s="340"/>
      <c r="AM66" s="340"/>
      <c r="AN66" s="339">
        <f t="shared" si="0"/>
        <v>0</v>
      </c>
      <c r="AO66" s="340"/>
      <c r="AP66" s="340"/>
      <c r="AQ66" s="99" t="s">
        <v>87</v>
      </c>
      <c r="AR66" s="55"/>
      <c r="AS66" s="100">
        <f>ROUND(AS67+AS72+AS75,2)</f>
        <v>0</v>
      </c>
      <c r="AT66" s="101">
        <f t="shared" si="1"/>
        <v>0</v>
      </c>
      <c r="AU66" s="102">
        <f>ROUND(AU67+AU72+AU75,5)</f>
        <v>0</v>
      </c>
      <c r="AV66" s="101">
        <f>ROUND(AZ66*L29,2)</f>
        <v>0</v>
      </c>
      <c r="AW66" s="101">
        <f>ROUND(BA66*L30,2)</f>
        <v>0</v>
      </c>
      <c r="AX66" s="101">
        <f>ROUND(BB66*L29,2)</f>
        <v>0</v>
      </c>
      <c r="AY66" s="101">
        <f>ROUND(BC66*L30,2)</f>
        <v>0</v>
      </c>
      <c r="AZ66" s="101">
        <f>ROUND(AZ67+AZ72+AZ75,2)</f>
        <v>0</v>
      </c>
      <c r="BA66" s="101">
        <f>ROUND(BA67+BA72+BA75,2)</f>
        <v>0</v>
      </c>
      <c r="BB66" s="101">
        <f>ROUND(BB67+BB72+BB75,2)</f>
        <v>0</v>
      </c>
      <c r="BC66" s="101">
        <f>ROUND(BC67+BC72+BC75,2)</f>
        <v>0</v>
      </c>
      <c r="BD66" s="103">
        <f>ROUND(BD67+BD72+BD75,2)</f>
        <v>0</v>
      </c>
      <c r="BS66" s="104" t="s">
        <v>74</v>
      </c>
      <c r="BT66" s="104" t="s">
        <v>84</v>
      </c>
      <c r="BU66" s="104" t="s">
        <v>76</v>
      </c>
      <c r="BV66" s="104" t="s">
        <v>77</v>
      </c>
      <c r="BW66" s="104" t="s">
        <v>120</v>
      </c>
      <c r="BX66" s="104" t="s">
        <v>83</v>
      </c>
      <c r="CL66" s="104" t="s">
        <v>32</v>
      </c>
    </row>
    <row r="67" spans="1:91" s="4" customFormat="1" ht="23.25" customHeight="1">
      <c r="B67" s="53"/>
      <c r="C67" s="98"/>
      <c r="D67" s="98"/>
      <c r="E67" s="98"/>
      <c r="F67" s="337" t="s">
        <v>89</v>
      </c>
      <c r="G67" s="337"/>
      <c r="H67" s="337"/>
      <c r="I67" s="337"/>
      <c r="J67" s="337"/>
      <c r="K67" s="98"/>
      <c r="L67" s="337" t="s">
        <v>119</v>
      </c>
      <c r="M67" s="337"/>
      <c r="N67" s="337"/>
      <c r="O67" s="337"/>
      <c r="P67" s="337"/>
      <c r="Q67" s="337"/>
      <c r="R67" s="337"/>
      <c r="S67" s="337"/>
      <c r="T67" s="337"/>
      <c r="U67" s="337"/>
      <c r="V67" s="337"/>
      <c r="W67" s="337"/>
      <c r="X67" s="337"/>
      <c r="Y67" s="337"/>
      <c r="Z67" s="337"/>
      <c r="AA67" s="337"/>
      <c r="AB67" s="337"/>
      <c r="AC67" s="337"/>
      <c r="AD67" s="337"/>
      <c r="AE67" s="337"/>
      <c r="AF67" s="337"/>
      <c r="AG67" s="341">
        <f>ROUND(SUM(AG68:AG71),2)</f>
        <v>0</v>
      </c>
      <c r="AH67" s="340"/>
      <c r="AI67" s="340"/>
      <c r="AJ67" s="340"/>
      <c r="AK67" s="340"/>
      <c r="AL67" s="340"/>
      <c r="AM67" s="340"/>
      <c r="AN67" s="339">
        <f t="shared" si="0"/>
        <v>0</v>
      </c>
      <c r="AO67" s="340"/>
      <c r="AP67" s="340"/>
      <c r="AQ67" s="99" t="s">
        <v>87</v>
      </c>
      <c r="AR67" s="55"/>
      <c r="AS67" s="100">
        <f>ROUND(SUM(AS68:AS71),2)</f>
        <v>0</v>
      </c>
      <c r="AT67" s="101">
        <f t="shared" si="1"/>
        <v>0</v>
      </c>
      <c r="AU67" s="102">
        <f>ROUND(SUM(AU68:AU71),5)</f>
        <v>0</v>
      </c>
      <c r="AV67" s="101">
        <f>ROUND(AZ67*L29,2)</f>
        <v>0</v>
      </c>
      <c r="AW67" s="101">
        <f>ROUND(BA67*L30,2)</f>
        <v>0</v>
      </c>
      <c r="AX67" s="101">
        <f>ROUND(BB67*L29,2)</f>
        <v>0</v>
      </c>
      <c r="AY67" s="101">
        <f>ROUND(BC67*L30,2)</f>
        <v>0</v>
      </c>
      <c r="AZ67" s="101">
        <f>ROUND(SUM(AZ68:AZ71),2)</f>
        <v>0</v>
      </c>
      <c r="BA67" s="101">
        <f>ROUND(SUM(BA68:BA71),2)</f>
        <v>0</v>
      </c>
      <c r="BB67" s="101">
        <f>ROUND(SUM(BB68:BB71),2)</f>
        <v>0</v>
      </c>
      <c r="BC67" s="101">
        <f>ROUND(SUM(BC68:BC71),2)</f>
        <v>0</v>
      </c>
      <c r="BD67" s="103">
        <f>ROUND(SUM(BD68:BD71),2)</f>
        <v>0</v>
      </c>
      <c r="BS67" s="104" t="s">
        <v>74</v>
      </c>
      <c r="BT67" s="104" t="s">
        <v>90</v>
      </c>
      <c r="BU67" s="104" t="s">
        <v>76</v>
      </c>
      <c r="BV67" s="104" t="s">
        <v>77</v>
      </c>
      <c r="BW67" s="104" t="s">
        <v>121</v>
      </c>
      <c r="BX67" s="104" t="s">
        <v>120</v>
      </c>
      <c r="CL67" s="104" t="s">
        <v>32</v>
      </c>
    </row>
    <row r="68" spans="1:91" s="4" customFormat="1" ht="16.5" customHeight="1">
      <c r="A68" s="105" t="s">
        <v>92</v>
      </c>
      <c r="B68" s="53"/>
      <c r="C68" s="98"/>
      <c r="D68" s="98"/>
      <c r="E68" s="98"/>
      <c r="F68" s="98"/>
      <c r="G68" s="337" t="s">
        <v>93</v>
      </c>
      <c r="H68" s="337"/>
      <c r="I68" s="337"/>
      <c r="J68" s="337"/>
      <c r="K68" s="337"/>
      <c r="L68" s="98"/>
      <c r="M68" s="337" t="s">
        <v>94</v>
      </c>
      <c r="N68" s="337"/>
      <c r="O68" s="337"/>
      <c r="P68" s="337"/>
      <c r="Q68" s="337"/>
      <c r="R68" s="337"/>
      <c r="S68" s="337"/>
      <c r="T68" s="337"/>
      <c r="U68" s="337"/>
      <c r="V68" s="337"/>
      <c r="W68" s="337"/>
      <c r="X68" s="337"/>
      <c r="Y68" s="337"/>
      <c r="Z68" s="337"/>
      <c r="AA68" s="337"/>
      <c r="AB68" s="337"/>
      <c r="AC68" s="337"/>
      <c r="AD68" s="337"/>
      <c r="AE68" s="337"/>
      <c r="AF68" s="337"/>
      <c r="AG68" s="339">
        <f>'01.1 - Technologická část..._01'!J34</f>
        <v>0</v>
      </c>
      <c r="AH68" s="340"/>
      <c r="AI68" s="340"/>
      <c r="AJ68" s="340"/>
      <c r="AK68" s="340"/>
      <c r="AL68" s="340"/>
      <c r="AM68" s="340"/>
      <c r="AN68" s="339">
        <f t="shared" si="0"/>
        <v>0</v>
      </c>
      <c r="AO68" s="340"/>
      <c r="AP68" s="340"/>
      <c r="AQ68" s="99" t="s">
        <v>87</v>
      </c>
      <c r="AR68" s="55"/>
      <c r="AS68" s="100">
        <v>0</v>
      </c>
      <c r="AT68" s="101">
        <f t="shared" si="1"/>
        <v>0</v>
      </c>
      <c r="AU68" s="102">
        <f>'01.1 - Technologická část..._01'!P92</f>
        <v>0</v>
      </c>
      <c r="AV68" s="101">
        <f>'01.1 - Technologická část..._01'!J37</f>
        <v>0</v>
      </c>
      <c r="AW68" s="101">
        <f>'01.1 - Technologická část..._01'!J38</f>
        <v>0</v>
      </c>
      <c r="AX68" s="101">
        <f>'01.1 - Technologická část..._01'!J39</f>
        <v>0</v>
      </c>
      <c r="AY68" s="101">
        <f>'01.1 - Technologická část..._01'!J40</f>
        <v>0</v>
      </c>
      <c r="AZ68" s="101">
        <f>'01.1 - Technologická část..._01'!F37</f>
        <v>0</v>
      </c>
      <c r="BA68" s="101">
        <f>'01.1 - Technologická část..._01'!F38</f>
        <v>0</v>
      </c>
      <c r="BB68" s="101">
        <f>'01.1 - Technologická část..._01'!F39</f>
        <v>0</v>
      </c>
      <c r="BC68" s="101">
        <f>'01.1 - Technologická část..._01'!F40</f>
        <v>0</v>
      </c>
      <c r="BD68" s="103">
        <f>'01.1 - Technologická část..._01'!F41</f>
        <v>0</v>
      </c>
      <c r="BT68" s="104" t="s">
        <v>95</v>
      </c>
      <c r="BV68" s="104" t="s">
        <v>77</v>
      </c>
      <c r="BW68" s="104" t="s">
        <v>122</v>
      </c>
      <c r="BX68" s="104" t="s">
        <v>121</v>
      </c>
      <c r="CL68" s="104" t="s">
        <v>32</v>
      </c>
    </row>
    <row r="69" spans="1:91" s="4" customFormat="1" ht="16.5" customHeight="1">
      <c r="A69" s="105" t="s">
        <v>92</v>
      </c>
      <c r="B69" s="53"/>
      <c r="C69" s="98"/>
      <c r="D69" s="98"/>
      <c r="E69" s="98"/>
      <c r="F69" s="98"/>
      <c r="G69" s="337" t="s">
        <v>97</v>
      </c>
      <c r="H69" s="337"/>
      <c r="I69" s="337"/>
      <c r="J69" s="337"/>
      <c r="K69" s="337"/>
      <c r="L69" s="98"/>
      <c r="M69" s="337" t="s">
        <v>98</v>
      </c>
      <c r="N69" s="337"/>
      <c r="O69" s="337"/>
      <c r="P69" s="337"/>
      <c r="Q69" s="337"/>
      <c r="R69" s="337"/>
      <c r="S69" s="337"/>
      <c r="T69" s="337"/>
      <c r="U69" s="337"/>
      <c r="V69" s="337"/>
      <c r="W69" s="337"/>
      <c r="X69" s="337"/>
      <c r="Y69" s="337"/>
      <c r="Z69" s="337"/>
      <c r="AA69" s="337"/>
      <c r="AB69" s="337"/>
      <c r="AC69" s="337"/>
      <c r="AD69" s="337"/>
      <c r="AE69" s="337"/>
      <c r="AF69" s="337"/>
      <c r="AG69" s="339">
        <f>'01.2 - Stavební část - URS_01'!J34</f>
        <v>0</v>
      </c>
      <c r="AH69" s="340"/>
      <c r="AI69" s="340"/>
      <c r="AJ69" s="340"/>
      <c r="AK69" s="340"/>
      <c r="AL69" s="340"/>
      <c r="AM69" s="340"/>
      <c r="AN69" s="339">
        <f t="shared" si="0"/>
        <v>0</v>
      </c>
      <c r="AO69" s="340"/>
      <c r="AP69" s="340"/>
      <c r="AQ69" s="99" t="s">
        <v>87</v>
      </c>
      <c r="AR69" s="55"/>
      <c r="AS69" s="100">
        <v>0</v>
      </c>
      <c r="AT69" s="101">
        <f t="shared" si="1"/>
        <v>0</v>
      </c>
      <c r="AU69" s="102">
        <f>'01.2 - Stavební část - URS_01'!P99</f>
        <v>0</v>
      </c>
      <c r="AV69" s="101">
        <f>'01.2 - Stavební část - URS_01'!J37</f>
        <v>0</v>
      </c>
      <c r="AW69" s="101">
        <f>'01.2 - Stavební část - URS_01'!J38</f>
        <v>0</v>
      </c>
      <c r="AX69" s="101">
        <f>'01.2 - Stavební část - URS_01'!J39</f>
        <v>0</v>
      </c>
      <c r="AY69" s="101">
        <f>'01.2 - Stavební část - URS_01'!J40</f>
        <v>0</v>
      </c>
      <c r="AZ69" s="101">
        <f>'01.2 - Stavební část - URS_01'!F37</f>
        <v>0</v>
      </c>
      <c r="BA69" s="101">
        <f>'01.2 - Stavební část - URS_01'!F38</f>
        <v>0</v>
      </c>
      <c r="BB69" s="101">
        <f>'01.2 - Stavební část - URS_01'!F39</f>
        <v>0</v>
      </c>
      <c r="BC69" s="101">
        <f>'01.2 - Stavební část - URS_01'!F40</f>
        <v>0</v>
      </c>
      <c r="BD69" s="103">
        <f>'01.2 - Stavební část - URS_01'!F41</f>
        <v>0</v>
      </c>
      <c r="BT69" s="104" t="s">
        <v>95</v>
      </c>
      <c r="BV69" s="104" t="s">
        <v>77</v>
      </c>
      <c r="BW69" s="104" t="s">
        <v>123</v>
      </c>
      <c r="BX69" s="104" t="s">
        <v>121</v>
      </c>
      <c r="CL69" s="104" t="s">
        <v>32</v>
      </c>
    </row>
    <row r="70" spans="1:91" s="4" customFormat="1" ht="16.5" customHeight="1">
      <c r="A70" s="105" t="s">
        <v>92</v>
      </c>
      <c r="B70" s="53"/>
      <c r="C70" s="98"/>
      <c r="D70" s="98"/>
      <c r="E70" s="98"/>
      <c r="F70" s="98"/>
      <c r="G70" s="337" t="s">
        <v>100</v>
      </c>
      <c r="H70" s="337"/>
      <c r="I70" s="337"/>
      <c r="J70" s="337"/>
      <c r="K70" s="337"/>
      <c r="L70" s="98"/>
      <c r="M70" s="337" t="s">
        <v>101</v>
      </c>
      <c r="N70" s="337"/>
      <c r="O70" s="337"/>
      <c r="P70" s="337"/>
      <c r="Q70" s="337"/>
      <c r="R70" s="337"/>
      <c r="S70" s="337"/>
      <c r="T70" s="337"/>
      <c r="U70" s="337"/>
      <c r="V70" s="337"/>
      <c r="W70" s="337"/>
      <c r="X70" s="337"/>
      <c r="Y70" s="337"/>
      <c r="Z70" s="337"/>
      <c r="AA70" s="337"/>
      <c r="AB70" s="337"/>
      <c r="AC70" s="337"/>
      <c r="AD70" s="337"/>
      <c r="AE70" s="337"/>
      <c r="AF70" s="337"/>
      <c r="AG70" s="339">
        <f>'01.3 - Demontáže_01'!J34</f>
        <v>0</v>
      </c>
      <c r="AH70" s="340"/>
      <c r="AI70" s="340"/>
      <c r="AJ70" s="340"/>
      <c r="AK70" s="340"/>
      <c r="AL70" s="340"/>
      <c r="AM70" s="340"/>
      <c r="AN70" s="339">
        <f t="shared" si="0"/>
        <v>0</v>
      </c>
      <c r="AO70" s="340"/>
      <c r="AP70" s="340"/>
      <c r="AQ70" s="99" t="s">
        <v>87</v>
      </c>
      <c r="AR70" s="55"/>
      <c r="AS70" s="100">
        <v>0</v>
      </c>
      <c r="AT70" s="101">
        <f t="shared" si="1"/>
        <v>0</v>
      </c>
      <c r="AU70" s="102">
        <f>'01.3 - Demontáže_01'!P92</f>
        <v>0</v>
      </c>
      <c r="AV70" s="101">
        <f>'01.3 - Demontáže_01'!J37</f>
        <v>0</v>
      </c>
      <c r="AW70" s="101">
        <f>'01.3 - Demontáže_01'!J38</f>
        <v>0</v>
      </c>
      <c r="AX70" s="101">
        <f>'01.3 - Demontáže_01'!J39</f>
        <v>0</v>
      </c>
      <c r="AY70" s="101">
        <f>'01.3 - Demontáže_01'!J40</f>
        <v>0</v>
      </c>
      <c r="AZ70" s="101">
        <f>'01.3 - Demontáže_01'!F37</f>
        <v>0</v>
      </c>
      <c r="BA70" s="101">
        <f>'01.3 - Demontáže_01'!F38</f>
        <v>0</v>
      </c>
      <c r="BB70" s="101">
        <f>'01.3 - Demontáže_01'!F39</f>
        <v>0</v>
      </c>
      <c r="BC70" s="101">
        <f>'01.3 - Demontáže_01'!F40</f>
        <v>0</v>
      </c>
      <c r="BD70" s="103">
        <f>'01.3 - Demontáže_01'!F41</f>
        <v>0</v>
      </c>
      <c r="BT70" s="104" t="s">
        <v>95</v>
      </c>
      <c r="BV70" s="104" t="s">
        <v>77</v>
      </c>
      <c r="BW70" s="104" t="s">
        <v>124</v>
      </c>
      <c r="BX70" s="104" t="s">
        <v>121</v>
      </c>
      <c r="CL70" s="104" t="s">
        <v>32</v>
      </c>
    </row>
    <row r="71" spans="1:91" s="4" customFormat="1" ht="16.5" customHeight="1">
      <c r="A71" s="105" t="s">
        <v>92</v>
      </c>
      <c r="B71" s="53"/>
      <c r="C71" s="98"/>
      <c r="D71" s="98"/>
      <c r="E71" s="98"/>
      <c r="F71" s="98"/>
      <c r="G71" s="337" t="s">
        <v>103</v>
      </c>
      <c r="H71" s="337"/>
      <c r="I71" s="337"/>
      <c r="J71" s="337"/>
      <c r="K71" s="337"/>
      <c r="L71" s="98"/>
      <c r="M71" s="337" t="s">
        <v>104</v>
      </c>
      <c r="N71" s="337"/>
      <c r="O71" s="337"/>
      <c r="P71" s="337"/>
      <c r="Q71" s="337"/>
      <c r="R71" s="337"/>
      <c r="S71" s="337"/>
      <c r="T71" s="337"/>
      <c r="U71" s="337"/>
      <c r="V71" s="337"/>
      <c r="W71" s="337"/>
      <c r="X71" s="337"/>
      <c r="Y71" s="337"/>
      <c r="Z71" s="337"/>
      <c r="AA71" s="337"/>
      <c r="AB71" s="337"/>
      <c r="AC71" s="337"/>
      <c r="AD71" s="337"/>
      <c r="AE71" s="337"/>
      <c r="AF71" s="337"/>
      <c r="AG71" s="339">
        <f>'01.4 - Dodávky SSZT - NEO..._01'!J34</f>
        <v>0</v>
      </c>
      <c r="AH71" s="340"/>
      <c r="AI71" s="340"/>
      <c r="AJ71" s="340"/>
      <c r="AK71" s="340"/>
      <c r="AL71" s="340"/>
      <c r="AM71" s="340"/>
      <c r="AN71" s="339">
        <f t="shared" si="0"/>
        <v>0</v>
      </c>
      <c r="AO71" s="340"/>
      <c r="AP71" s="340"/>
      <c r="AQ71" s="99" t="s">
        <v>87</v>
      </c>
      <c r="AR71" s="55"/>
      <c r="AS71" s="100">
        <v>0</v>
      </c>
      <c r="AT71" s="101">
        <f t="shared" si="1"/>
        <v>0</v>
      </c>
      <c r="AU71" s="102">
        <f>'01.4 - Dodávky SSZT - NEO..._01'!P91</f>
        <v>0</v>
      </c>
      <c r="AV71" s="101">
        <f>'01.4 - Dodávky SSZT - NEO..._01'!J37</f>
        <v>0</v>
      </c>
      <c r="AW71" s="101">
        <f>'01.4 - Dodávky SSZT - NEO..._01'!J38</f>
        <v>0</v>
      </c>
      <c r="AX71" s="101">
        <f>'01.4 - Dodávky SSZT - NEO..._01'!J39</f>
        <v>0</v>
      </c>
      <c r="AY71" s="101">
        <f>'01.4 - Dodávky SSZT - NEO..._01'!J40</f>
        <v>0</v>
      </c>
      <c r="AZ71" s="101">
        <f>'01.4 - Dodávky SSZT - NEO..._01'!F37</f>
        <v>0</v>
      </c>
      <c r="BA71" s="101">
        <f>'01.4 - Dodávky SSZT - NEO..._01'!F38</f>
        <v>0</v>
      </c>
      <c r="BB71" s="101">
        <f>'01.4 - Dodávky SSZT - NEO..._01'!F39</f>
        <v>0</v>
      </c>
      <c r="BC71" s="101">
        <f>'01.4 - Dodávky SSZT - NEO..._01'!F40</f>
        <v>0</v>
      </c>
      <c r="BD71" s="103">
        <f>'01.4 - Dodávky SSZT - NEO..._01'!F41</f>
        <v>0</v>
      </c>
      <c r="BT71" s="104" t="s">
        <v>95</v>
      </c>
      <c r="BV71" s="104" t="s">
        <v>77</v>
      </c>
      <c r="BW71" s="104" t="s">
        <v>125</v>
      </c>
      <c r="BX71" s="104" t="s">
        <v>121</v>
      </c>
      <c r="CL71" s="104" t="s">
        <v>32</v>
      </c>
    </row>
    <row r="72" spans="1:91" s="4" customFormat="1" ht="16.5" customHeight="1">
      <c r="B72" s="53"/>
      <c r="C72" s="98"/>
      <c r="D72" s="98"/>
      <c r="E72" s="98"/>
      <c r="F72" s="337" t="s">
        <v>106</v>
      </c>
      <c r="G72" s="337"/>
      <c r="H72" s="337"/>
      <c r="I72" s="337"/>
      <c r="J72" s="337"/>
      <c r="K72" s="98"/>
      <c r="L72" s="337" t="s">
        <v>107</v>
      </c>
      <c r="M72" s="337"/>
      <c r="N72" s="337"/>
      <c r="O72" s="337"/>
      <c r="P72" s="337"/>
      <c r="Q72" s="337"/>
      <c r="R72" s="337"/>
      <c r="S72" s="337"/>
      <c r="T72" s="337"/>
      <c r="U72" s="337"/>
      <c r="V72" s="337"/>
      <c r="W72" s="337"/>
      <c r="X72" s="337"/>
      <c r="Y72" s="337"/>
      <c r="Z72" s="337"/>
      <c r="AA72" s="337"/>
      <c r="AB72" s="337"/>
      <c r="AC72" s="337"/>
      <c r="AD72" s="337"/>
      <c r="AE72" s="337"/>
      <c r="AF72" s="337"/>
      <c r="AG72" s="341">
        <f>ROUND(SUM(AG73:AG74),2)</f>
        <v>0</v>
      </c>
      <c r="AH72" s="340"/>
      <c r="AI72" s="340"/>
      <c r="AJ72" s="340"/>
      <c r="AK72" s="340"/>
      <c r="AL72" s="340"/>
      <c r="AM72" s="340"/>
      <c r="AN72" s="339">
        <f t="shared" si="0"/>
        <v>0</v>
      </c>
      <c r="AO72" s="340"/>
      <c r="AP72" s="340"/>
      <c r="AQ72" s="99" t="s">
        <v>87</v>
      </c>
      <c r="AR72" s="55"/>
      <c r="AS72" s="100">
        <f>ROUND(SUM(AS73:AS74),2)</f>
        <v>0</v>
      </c>
      <c r="AT72" s="101">
        <f t="shared" si="1"/>
        <v>0</v>
      </c>
      <c r="AU72" s="102">
        <f>ROUND(SUM(AU73:AU74),5)</f>
        <v>0</v>
      </c>
      <c r="AV72" s="101">
        <f>ROUND(AZ72*L29,2)</f>
        <v>0</v>
      </c>
      <c r="AW72" s="101">
        <f>ROUND(BA72*L30,2)</f>
        <v>0</v>
      </c>
      <c r="AX72" s="101">
        <f>ROUND(BB72*L29,2)</f>
        <v>0</v>
      </c>
      <c r="AY72" s="101">
        <f>ROUND(BC72*L30,2)</f>
        <v>0</v>
      </c>
      <c r="AZ72" s="101">
        <f>ROUND(SUM(AZ73:AZ74),2)</f>
        <v>0</v>
      </c>
      <c r="BA72" s="101">
        <f>ROUND(SUM(BA73:BA74),2)</f>
        <v>0</v>
      </c>
      <c r="BB72" s="101">
        <f>ROUND(SUM(BB73:BB74),2)</f>
        <v>0</v>
      </c>
      <c r="BC72" s="101">
        <f>ROUND(SUM(BC73:BC74),2)</f>
        <v>0</v>
      </c>
      <c r="BD72" s="103">
        <f>ROUND(SUM(BD73:BD74),2)</f>
        <v>0</v>
      </c>
      <c r="BS72" s="104" t="s">
        <v>74</v>
      </c>
      <c r="BT72" s="104" t="s">
        <v>90</v>
      </c>
      <c r="BU72" s="104" t="s">
        <v>76</v>
      </c>
      <c r="BV72" s="104" t="s">
        <v>77</v>
      </c>
      <c r="BW72" s="104" t="s">
        <v>126</v>
      </c>
      <c r="BX72" s="104" t="s">
        <v>120</v>
      </c>
      <c r="CL72" s="104" t="s">
        <v>32</v>
      </c>
    </row>
    <row r="73" spans="1:91" s="4" customFormat="1" ht="16.5" customHeight="1">
      <c r="A73" s="105" t="s">
        <v>92</v>
      </c>
      <c r="B73" s="53"/>
      <c r="C73" s="98"/>
      <c r="D73" s="98"/>
      <c r="E73" s="98"/>
      <c r="F73" s="98"/>
      <c r="G73" s="337" t="s">
        <v>109</v>
      </c>
      <c r="H73" s="337"/>
      <c r="I73" s="337"/>
      <c r="J73" s="337"/>
      <c r="K73" s="337"/>
      <c r="L73" s="98"/>
      <c r="M73" s="337" t="s">
        <v>110</v>
      </c>
      <c r="N73" s="337"/>
      <c r="O73" s="337"/>
      <c r="P73" s="337"/>
      <c r="Q73" s="337"/>
      <c r="R73" s="337"/>
      <c r="S73" s="337"/>
      <c r="T73" s="337"/>
      <c r="U73" s="337"/>
      <c r="V73" s="337"/>
      <c r="W73" s="337"/>
      <c r="X73" s="337"/>
      <c r="Y73" s="337"/>
      <c r="Z73" s="337"/>
      <c r="AA73" s="337"/>
      <c r="AB73" s="337"/>
      <c r="AC73" s="337"/>
      <c r="AD73" s="337"/>
      <c r="AE73" s="337"/>
      <c r="AF73" s="337"/>
      <c r="AG73" s="339">
        <f>'03.1 - Technologická část_01'!J34</f>
        <v>0</v>
      </c>
      <c r="AH73" s="340"/>
      <c r="AI73" s="340"/>
      <c r="AJ73" s="340"/>
      <c r="AK73" s="340"/>
      <c r="AL73" s="340"/>
      <c r="AM73" s="340"/>
      <c r="AN73" s="339">
        <f t="shared" si="0"/>
        <v>0</v>
      </c>
      <c r="AO73" s="340"/>
      <c r="AP73" s="340"/>
      <c r="AQ73" s="99" t="s">
        <v>87</v>
      </c>
      <c r="AR73" s="55"/>
      <c r="AS73" s="100">
        <v>0</v>
      </c>
      <c r="AT73" s="101">
        <f t="shared" si="1"/>
        <v>0</v>
      </c>
      <c r="AU73" s="102">
        <f>'03.1 - Technologická část_01'!P92</f>
        <v>0</v>
      </c>
      <c r="AV73" s="101">
        <f>'03.1 - Technologická část_01'!J37</f>
        <v>0</v>
      </c>
      <c r="AW73" s="101">
        <f>'03.1 - Technologická část_01'!J38</f>
        <v>0</v>
      </c>
      <c r="AX73" s="101">
        <f>'03.1 - Technologická část_01'!J39</f>
        <v>0</v>
      </c>
      <c r="AY73" s="101">
        <f>'03.1 - Technologická část_01'!J40</f>
        <v>0</v>
      </c>
      <c r="AZ73" s="101">
        <f>'03.1 - Technologická část_01'!F37</f>
        <v>0</v>
      </c>
      <c r="BA73" s="101">
        <f>'03.1 - Technologická část_01'!F38</f>
        <v>0</v>
      </c>
      <c r="BB73" s="101">
        <f>'03.1 - Technologická část_01'!F39</f>
        <v>0</v>
      </c>
      <c r="BC73" s="101">
        <f>'03.1 - Technologická část_01'!F40</f>
        <v>0</v>
      </c>
      <c r="BD73" s="103">
        <f>'03.1 - Technologická část_01'!F41</f>
        <v>0</v>
      </c>
      <c r="BT73" s="104" t="s">
        <v>95</v>
      </c>
      <c r="BV73" s="104" t="s">
        <v>77</v>
      </c>
      <c r="BW73" s="104" t="s">
        <v>127</v>
      </c>
      <c r="BX73" s="104" t="s">
        <v>126</v>
      </c>
      <c r="CL73" s="104" t="s">
        <v>32</v>
      </c>
    </row>
    <row r="74" spans="1:91" s="4" customFormat="1" ht="16.5" customHeight="1">
      <c r="A74" s="105" t="s">
        <v>92</v>
      </c>
      <c r="B74" s="53"/>
      <c r="C74" s="98"/>
      <c r="D74" s="98"/>
      <c r="E74" s="98"/>
      <c r="F74" s="98"/>
      <c r="G74" s="337" t="s">
        <v>112</v>
      </c>
      <c r="H74" s="337"/>
      <c r="I74" s="337"/>
      <c r="J74" s="337"/>
      <c r="K74" s="337"/>
      <c r="L74" s="98"/>
      <c r="M74" s="337" t="s">
        <v>113</v>
      </c>
      <c r="N74" s="337"/>
      <c r="O74" s="337"/>
      <c r="P74" s="337"/>
      <c r="Q74" s="337"/>
      <c r="R74" s="337"/>
      <c r="S74" s="337"/>
      <c r="T74" s="337"/>
      <c r="U74" s="337"/>
      <c r="V74" s="337"/>
      <c r="W74" s="337"/>
      <c r="X74" s="337"/>
      <c r="Y74" s="337"/>
      <c r="Z74" s="337"/>
      <c r="AA74" s="337"/>
      <c r="AB74" s="337"/>
      <c r="AC74" s="337"/>
      <c r="AD74" s="337"/>
      <c r="AE74" s="337"/>
      <c r="AF74" s="337"/>
      <c r="AG74" s="339">
        <f>'03.2 - Stavební část_01'!J34</f>
        <v>0</v>
      </c>
      <c r="AH74" s="340"/>
      <c r="AI74" s="340"/>
      <c r="AJ74" s="340"/>
      <c r="AK74" s="340"/>
      <c r="AL74" s="340"/>
      <c r="AM74" s="340"/>
      <c r="AN74" s="339">
        <f t="shared" si="0"/>
        <v>0</v>
      </c>
      <c r="AO74" s="340"/>
      <c r="AP74" s="340"/>
      <c r="AQ74" s="99" t="s">
        <v>87</v>
      </c>
      <c r="AR74" s="55"/>
      <c r="AS74" s="100">
        <v>0</v>
      </c>
      <c r="AT74" s="101">
        <f t="shared" si="1"/>
        <v>0</v>
      </c>
      <c r="AU74" s="102">
        <f>'03.2 - Stavební část_01'!P100</f>
        <v>0</v>
      </c>
      <c r="AV74" s="101">
        <f>'03.2 - Stavební část_01'!J37</f>
        <v>0</v>
      </c>
      <c r="AW74" s="101">
        <f>'03.2 - Stavební část_01'!J38</f>
        <v>0</v>
      </c>
      <c r="AX74" s="101">
        <f>'03.2 - Stavební část_01'!J39</f>
        <v>0</v>
      </c>
      <c r="AY74" s="101">
        <f>'03.2 - Stavební část_01'!J40</f>
        <v>0</v>
      </c>
      <c r="AZ74" s="101">
        <f>'03.2 - Stavební část_01'!F37</f>
        <v>0</v>
      </c>
      <c r="BA74" s="101">
        <f>'03.2 - Stavební část_01'!F38</f>
        <v>0</v>
      </c>
      <c r="BB74" s="101">
        <f>'03.2 - Stavební část_01'!F39</f>
        <v>0</v>
      </c>
      <c r="BC74" s="101">
        <f>'03.2 - Stavební část_01'!F40</f>
        <v>0</v>
      </c>
      <c r="BD74" s="103">
        <f>'03.2 - Stavební část_01'!F41</f>
        <v>0</v>
      </c>
      <c r="BT74" s="104" t="s">
        <v>95</v>
      </c>
      <c r="BV74" s="104" t="s">
        <v>77</v>
      </c>
      <c r="BW74" s="104" t="s">
        <v>128</v>
      </c>
      <c r="BX74" s="104" t="s">
        <v>126</v>
      </c>
      <c r="CL74" s="104" t="s">
        <v>32</v>
      </c>
    </row>
    <row r="75" spans="1:91" s="4" customFormat="1" ht="23.25" customHeight="1">
      <c r="A75" s="105" t="s">
        <v>92</v>
      </c>
      <c r="B75" s="53"/>
      <c r="C75" s="98"/>
      <c r="D75" s="98"/>
      <c r="E75" s="98"/>
      <c r="F75" s="337" t="s">
        <v>115</v>
      </c>
      <c r="G75" s="337"/>
      <c r="H75" s="337"/>
      <c r="I75" s="337"/>
      <c r="J75" s="337"/>
      <c r="K75" s="98"/>
      <c r="L75" s="337" t="s">
        <v>129</v>
      </c>
      <c r="M75" s="337"/>
      <c r="N75" s="337"/>
      <c r="O75" s="337"/>
      <c r="P75" s="337"/>
      <c r="Q75" s="337"/>
      <c r="R75" s="337"/>
      <c r="S75" s="337"/>
      <c r="T75" s="337"/>
      <c r="U75" s="337"/>
      <c r="V75" s="337"/>
      <c r="W75" s="337"/>
      <c r="X75" s="337"/>
      <c r="Y75" s="337"/>
      <c r="Z75" s="337"/>
      <c r="AA75" s="337"/>
      <c r="AB75" s="337"/>
      <c r="AC75" s="337"/>
      <c r="AD75" s="337"/>
      <c r="AE75" s="337"/>
      <c r="AF75" s="337"/>
      <c r="AG75" s="339">
        <f>'04 - Železniční přejezd v..._01'!J34</f>
        <v>0</v>
      </c>
      <c r="AH75" s="340"/>
      <c r="AI75" s="340"/>
      <c r="AJ75" s="340"/>
      <c r="AK75" s="340"/>
      <c r="AL75" s="340"/>
      <c r="AM75" s="340"/>
      <c r="AN75" s="339">
        <f t="shared" si="0"/>
        <v>0</v>
      </c>
      <c r="AO75" s="340"/>
      <c r="AP75" s="340"/>
      <c r="AQ75" s="99" t="s">
        <v>87</v>
      </c>
      <c r="AR75" s="55"/>
      <c r="AS75" s="100">
        <v>0</v>
      </c>
      <c r="AT75" s="101">
        <f t="shared" si="1"/>
        <v>0</v>
      </c>
      <c r="AU75" s="102">
        <f>'04 - Železniční přejezd v..._01'!P100</f>
        <v>0</v>
      </c>
      <c r="AV75" s="101">
        <f>'04 - Železniční přejezd v..._01'!J37</f>
        <v>0</v>
      </c>
      <c r="AW75" s="101">
        <f>'04 - Železniční přejezd v..._01'!J38</f>
        <v>0</v>
      </c>
      <c r="AX75" s="101">
        <f>'04 - Železniční přejezd v..._01'!J39</f>
        <v>0</v>
      </c>
      <c r="AY75" s="101">
        <f>'04 - Železniční přejezd v..._01'!J40</f>
        <v>0</v>
      </c>
      <c r="AZ75" s="101">
        <f>'04 - Železniční přejezd v..._01'!F37</f>
        <v>0</v>
      </c>
      <c r="BA75" s="101">
        <f>'04 - Železniční přejezd v..._01'!F38</f>
        <v>0</v>
      </c>
      <c r="BB75" s="101">
        <f>'04 - Železniční přejezd v..._01'!F39</f>
        <v>0</v>
      </c>
      <c r="BC75" s="101">
        <f>'04 - Železniční přejezd v..._01'!F40</f>
        <v>0</v>
      </c>
      <c r="BD75" s="103">
        <f>'04 - Železniční přejezd v..._01'!F41</f>
        <v>0</v>
      </c>
      <c r="BT75" s="104" t="s">
        <v>90</v>
      </c>
      <c r="BV75" s="104" t="s">
        <v>77</v>
      </c>
      <c r="BW75" s="104" t="s">
        <v>130</v>
      </c>
      <c r="BX75" s="104" t="s">
        <v>120</v>
      </c>
      <c r="CL75" s="104" t="s">
        <v>32</v>
      </c>
    </row>
    <row r="76" spans="1:91" s="7" customFormat="1" ht="16.5" customHeight="1">
      <c r="B76" s="88"/>
      <c r="C76" s="89"/>
      <c r="D76" s="338" t="s">
        <v>131</v>
      </c>
      <c r="E76" s="338"/>
      <c r="F76" s="338"/>
      <c r="G76" s="338"/>
      <c r="H76" s="338"/>
      <c r="I76" s="90"/>
      <c r="J76" s="338" t="s">
        <v>132</v>
      </c>
      <c r="K76" s="338"/>
      <c r="L76" s="338"/>
      <c r="M76" s="338"/>
      <c r="N76" s="338"/>
      <c r="O76" s="338"/>
      <c r="P76" s="338"/>
      <c r="Q76" s="338"/>
      <c r="R76" s="338"/>
      <c r="S76" s="338"/>
      <c r="T76" s="338"/>
      <c r="U76" s="338"/>
      <c r="V76" s="338"/>
      <c r="W76" s="338"/>
      <c r="X76" s="338"/>
      <c r="Y76" s="338"/>
      <c r="Z76" s="338"/>
      <c r="AA76" s="338"/>
      <c r="AB76" s="338"/>
      <c r="AC76" s="338"/>
      <c r="AD76" s="338"/>
      <c r="AE76" s="338"/>
      <c r="AF76" s="338"/>
      <c r="AG76" s="344">
        <f>ROUND(AG77+AG80,2)</f>
        <v>0</v>
      </c>
      <c r="AH76" s="343"/>
      <c r="AI76" s="343"/>
      <c r="AJ76" s="343"/>
      <c r="AK76" s="343"/>
      <c r="AL76" s="343"/>
      <c r="AM76" s="343"/>
      <c r="AN76" s="342">
        <f t="shared" si="0"/>
        <v>0</v>
      </c>
      <c r="AO76" s="343"/>
      <c r="AP76" s="343"/>
      <c r="AQ76" s="91" t="s">
        <v>133</v>
      </c>
      <c r="AR76" s="92"/>
      <c r="AS76" s="93">
        <f>ROUND(AS77+AS80,2)</f>
        <v>0</v>
      </c>
      <c r="AT76" s="94">
        <f t="shared" si="1"/>
        <v>0</v>
      </c>
      <c r="AU76" s="95">
        <f>ROUND(AU77+AU80,5)</f>
        <v>0</v>
      </c>
      <c r="AV76" s="94">
        <f>ROUND(AZ76*L29,2)</f>
        <v>0</v>
      </c>
      <c r="AW76" s="94">
        <f>ROUND(BA76*L30,2)</f>
        <v>0</v>
      </c>
      <c r="AX76" s="94">
        <f>ROUND(BB76*L29,2)</f>
        <v>0</v>
      </c>
      <c r="AY76" s="94">
        <f>ROUND(BC76*L30,2)</f>
        <v>0</v>
      </c>
      <c r="AZ76" s="94">
        <f>ROUND(AZ77+AZ80,2)</f>
        <v>0</v>
      </c>
      <c r="BA76" s="94">
        <f>ROUND(BA77+BA80,2)</f>
        <v>0</v>
      </c>
      <c r="BB76" s="94">
        <f>ROUND(BB77+BB80,2)</f>
        <v>0</v>
      </c>
      <c r="BC76" s="94">
        <f>ROUND(BC77+BC80,2)</f>
        <v>0</v>
      </c>
      <c r="BD76" s="96">
        <f>ROUND(BD77+BD80,2)</f>
        <v>0</v>
      </c>
      <c r="BS76" s="97" t="s">
        <v>74</v>
      </c>
      <c r="BT76" s="97" t="s">
        <v>82</v>
      </c>
      <c r="BU76" s="97" t="s">
        <v>76</v>
      </c>
      <c r="BV76" s="97" t="s">
        <v>77</v>
      </c>
      <c r="BW76" s="97" t="s">
        <v>134</v>
      </c>
      <c r="BX76" s="97" t="s">
        <v>5</v>
      </c>
      <c r="CL76" s="97" t="s">
        <v>32</v>
      </c>
      <c r="CM76" s="97" t="s">
        <v>84</v>
      </c>
    </row>
    <row r="77" spans="1:91" s="4" customFormat="1" ht="23.25" customHeight="1">
      <c r="B77" s="53"/>
      <c r="C77" s="98"/>
      <c r="D77" s="98"/>
      <c r="E77" s="337" t="s">
        <v>135</v>
      </c>
      <c r="F77" s="337"/>
      <c r="G77" s="337"/>
      <c r="H77" s="337"/>
      <c r="I77" s="337"/>
      <c r="J77" s="98"/>
      <c r="K77" s="337" t="s">
        <v>136</v>
      </c>
      <c r="L77" s="337"/>
      <c r="M77" s="337"/>
      <c r="N77" s="337"/>
      <c r="O77" s="337"/>
      <c r="P77" s="337"/>
      <c r="Q77" s="337"/>
      <c r="R77" s="337"/>
      <c r="S77" s="337"/>
      <c r="T77" s="337"/>
      <c r="U77" s="337"/>
      <c r="V77" s="337"/>
      <c r="W77" s="337"/>
      <c r="X77" s="337"/>
      <c r="Y77" s="337"/>
      <c r="Z77" s="337"/>
      <c r="AA77" s="337"/>
      <c r="AB77" s="337"/>
      <c r="AC77" s="337"/>
      <c r="AD77" s="337"/>
      <c r="AE77" s="337"/>
      <c r="AF77" s="337"/>
      <c r="AG77" s="341">
        <f>ROUND(SUM(AG78:AG79),2)</f>
        <v>0</v>
      </c>
      <c r="AH77" s="340"/>
      <c r="AI77" s="340"/>
      <c r="AJ77" s="340"/>
      <c r="AK77" s="340"/>
      <c r="AL77" s="340"/>
      <c r="AM77" s="340"/>
      <c r="AN77" s="339">
        <f t="shared" si="0"/>
        <v>0</v>
      </c>
      <c r="AO77" s="340"/>
      <c r="AP77" s="340"/>
      <c r="AQ77" s="99" t="s">
        <v>87</v>
      </c>
      <c r="AR77" s="55"/>
      <c r="AS77" s="100">
        <f>ROUND(SUM(AS78:AS79),2)</f>
        <v>0</v>
      </c>
      <c r="AT77" s="101">
        <f t="shared" si="1"/>
        <v>0</v>
      </c>
      <c r="AU77" s="102">
        <f>ROUND(SUM(AU78:AU79),5)</f>
        <v>0</v>
      </c>
      <c r="AV77" s="101">
        <f>ROUND(AZ77*L29,2)</f>
        <v>0</v>
      </c>
      <c r="AW77" s="101">
        <f>ROUND(BA77*L30,2)</f>
        <v>0</v>
      </c>
      <c r="AX77" s="101">
        <f>ROUND(BB77*L29,2)</f>
        <v>0</v>
      </c>
      <c r="AY77" s="101">
        <f>ROUND(BC77*L30,2)</f>
        <v>0</v>
      </c>
      <c r="AZ77" s="101">
        <f>ROUND(SUM(AZ78:AZ79),2)</f>
        <v>0</v>
      </c>
      <c r="BA77" s="101">
        <f>ROUND(SUM(BA78:BA79),2)</f>
        <v>0</v>
      </c>
      <c r="BB77" s="101">
        <f>ROUND(SUM(BB78:BB79),2)</f>
        <v>0</v>
      </c>
      <c r="BC77" s="101">
        <f>ROUND(SUM(BC78:BC79),2)</f>
        <v>0</v>
      </c>
      <c r="BD77" s="103">
        <f>ROUND(SUM(BD78:BD79),2)</f>
        <v>0</v>
      </c>
      <c r="BS77" s="104" t="s">
        <v>74</v>
      </c>
      <c r="BT77" s="104" t="s">
        <v>84</v>
      </c>
      <c r="BU77" s="104" t="s">
        <v>76</v>
      </c>
      <c r="BV77" s="104" t="s">
        <v>77</v>
      </c>
      <c r="BW77" s="104" t="s">
        <v>137</v>
      </c>
      <c r="BX77" s="104" t="s">
        <v>134</v>
      </c>
      <c r="CL77" s="104" t="s">
        <v>32</v>
      </c>
    </row>
    <row r="78" spans="1:91" s="4" customFormat="1" ht="16.5" customHeight="1">
      <c r="A78" s="105" t="s">
        <v>92</v>
      </c>
      <c r="B78" s="53"/>
      <c r="C78" s="98"/>
      <c r="D78" s="98"/>
      <c r="E78" s="98"/>
      <c r="F78" s="337" t="s">
        <v>89</v>
      </c>
      <c r="G78" s="337"/>
      <c r="H78" s="337"/>
      <c r="I78" s="337"/>
      <c r="J78" s="337"/>
      <c r="K78" s="98"/>
      <c r="L78" s="337" t="s">
        <v>110</v>
      </c>
      <c r="M78" s="337"/>
      <c r="N78" s="337"/>
      <c r="O78" s="337"/>
      <c r="P78" s="337"/>
      <c r="Q78" s="337"/>
      <c r="R78" s="337"/>
      <c r="S78" s="337"/>
      <c r="T78" s="337"/>
      <c r="U78" s="337"/>
      <c r="V78" s="337"/>
      <c r="W78" s="337"/>
      <c r="X78" s="337"/>
      <c r="Y78" s="337"/>
      <c r="Z78" s="337"/>
      <c r="AA78" s="337"/>
      <c r="AB78" s="337"/>
      <c r="AC78" s="337"/>
      <c r="AD78" s="337"/>
      <c r="AE78" s="337"/>
      <c r="AF78" s="337"/>
      <c r="AG78" s="339">
        <f>'01 - Technologická část'!J34</f>
        <v>0</v>
      </c>
      <c r="AH78" s="340"/>
      <c r="AI78" s="340"/>
      <c r="AJ78" s="340"/>
      <c r="AK78" s="340"/>
      <c r="AL78" s="340"/>
      <c r="AM78" s="340"/>
      <c r="AN78" s="339">
        <f t="shared" si="0"/>
        <v>0</v>
      </c>
      <c r="AO78" s="340"/>
      <c r="AP78" s="340"/>
      <c r="AQ78" s="99" t="s">
        <v>87</v>
      </c>
      <c r="AR78" s="55"/>
      <c r="AS78" s="100">
        <v>0</v>
      </c>
      <c r="AT78" s="101">
        <f t="shared" si="1"/>
        <v>0</v>
      </c>
      <c r="AU78" s="102">
        <f>'01 - Technologická část'!P92</f>
        <v>0</v>
      </c>
      <c r="AV78" s="101">
        <f>'01 - Technologická část'!J37</f>
        <v>0</v>
      </c>
      <c r="AW78" s="101">
        <f>'01 - Technologická část'!J38</f>
        <v>0</v>
      </c>
      <c r="AX78" s="101">
        <f>'01 - Technologická část'!J39</f>
        <v>0</v>
      </c>
      <c r="AY78" s="101">
        <f>'01 - Technologická část'!J40</f>
        <v>0</v>
      </c>
      <c r="AZ78" s="101">
        <f>'01 - Technologická část'!F37</f>
        <v>0</v>
      </c>
      <c r="BA78" s="101">
        <f>'01 - Technologická část'!F38</f>
        <v>0</v>
      </c>
      <c r="BB78" s="101">
        <f>'01 - Technologická část'!F39</f>
        <v>0</v>
      </c>
      <c r="BC78" s="101">
        <f>'01 - Technologická část'!F40</f>
        <v>0</v>
      </c>
      <c r="BD78" s="103">
        <f>'01 - Technologická část'!F41</f>
        <v>0</v>
      </c>
      <c r="BT78" s="104" t="s">
        <v>90</v>
      </c>
      <c r="BV78" s="104" t="s">
        <v>77</v>
      </c>
      <c r="BW78" s="104" t="s">
        <v>138</v>
      </c>
      <c r="BX78" s="104" t="s">
        <v>137</v>
      </c>
      <c r="CL78" s="104" t="s">
        <v>32</v>
      </c>
    </row>
    <row r="79" spans="1:91" s="4" customFormat="1" ht="16.5" customHeight="1">
      <c r="A79" s="105" t="s">
        <v>92</v>
      </c>
      <c r="B79" s="53"/>
      <c r="C79" s="98"/>
      <c r="D79" s="98"/>
      <c r="E79" s="98"/>
      <c r="F79" s="337" t="s">
        <v>139</v>
      </c>
      <c r="G79" s="337"/>
      <c r="H79" s="337"/>
      <c r="I79" s="337"/>
      <c r="J79" s="337"/>
      <c r="K79" s="98"/>
      <c r="L79" s="337" t="s">
        <v>113</v>
      </c>
      <c r="M79" s="337"/>
      <c r="N79" s="337"/>
      <c r="O79" s="337"/>
      <c r="P79" s="337"/>
      <c r="Q79" s="337"/>
      <c r="R79" s="337"/>
      <c r="S79" s="337"/>
      <c r="T79" s="337"/>
      <c r="U79" s="337"/>
      <c r="V79" s="337"/>
      <c r="W79" s="337"/>
      <c r="X79" s="337"/>
      <c r="Y79" s="337"/>
      <c r="Z79" s="337"/>
      <c r="AA79" s="337"/>
      <c r="AB79" s="337"/>
      <c r="AC79" s="337"/>
      <c r="AD79" s="337"/>
      <c r="AE79" s="337"/>
      <c r="AF79" s="337"/>
      <c r="AG79" s="339">
        <f>'02 - Stavební část'!J34</f>
        <v>0</v>
      </c>
      <c r="AH79" s="340"/>
      <c r="AI79" s="340"/>
      <c r="AJ79" s="340"/>
      <c r="AK79" s="340"/>
      <c r="AL79" s="340"/>
      <c r="AM79" s="340"/>
      <c r="AN79" s="339">
        <f t="shared" si="0"/>
        <v>0</v>
      </c>
      <c r="AO79" s="340"/>
      <c r="AP79" s="340"/>
      <c r="AQ79" s="99" t="s">
        <v>87</v>
      </c>
      <c r="AR79" s="55"/>
      <c r="AS79" s="100">
        <v>0</v>
      </c>
      <c r="AT79" s="101">
        <f t="shared" si="1"/>
        <v>0</v>
      </c>
      <c r="AU79" s="102">
        <f>'02 - Stavební část'!P93</f>
        <v>0</v>
      </c>
      <c r="AV79" s="101">
        <f>'02 - Stavební část'!J37</f>
        <v>0</v>
      </c>
      <c r="AW79" s="101">
        <f>'02 - Stavební část'!J38</f>
        <v>0</v>
      </c>
      <c r="AX79" s="101">
        <f>'02 - Stavební část'!J39</f>
        <v>0</v>
      </c>
      <c r="AY79" s="101">
        <f>'02 - Stavební část'!J40</f>
        <v>0</v>
      </c>
      <c r="AZ79" s="101">
        <f>'02 - Stavební část'!F37</f>
        <v>0</v>
      </c>
      <c r="BA79" s="101">
        <f>'02 - Stavební část'!F38</f>
        <v>0</v>
      </c>
      <c r="BB79" s="101">
        <f>'02 - Stavební část'!F39</f>
        <v>0</v>
      </c>
      <c r="BC79" s="101">
        <f>'02 - Stavební část'!F40</f>
        <v>0</v>
      </c>
      <c r="BD79" s="103">
        <f>'02 - Stavební část'!F41</f>
        <v>0</v>
      </c>
      <c r="BT79" s="104" t="s">
        <v>90</v>
      </c>
      <c r="BV79" s="104" t="s">
        <v>77</v>
      </c>
      <c r="BW79" s="104" t="s">
        <v>140</v>
      </c>
      <c r="BX79" s="104" t="s">
        <v>137</v>
      </c>
      <c r="CL79" s="104" t="s">
        <v>32</v>
      </c>
    </row>
    <row r="80" spans="1:91" s="4" customFormat="1" ht="23.25" customHeight="1">
      <c r="B80" s="53"/>
      <c r="C80" s="98"/>
      <c r="D80" s="98"/>
      <c r="E80" s="337" t="s">
        <v>141</v>
      </c>
      <c r="F80" s="337"/>
      <c r="G80" s="337"/>
      <c r="H80" s="337"/>
      <c r="I80" s="337"/>
      <c r="J80" s="98"/>
      <c r="K80" s="337" t="s">
        <v>142</v>
      </c>
      <c r="L80" s="337"/>
      <c r="M80" s="337"/>
      <c r="N80" s="337"/>
      <c r="O80" s="337"/>
      <c r="P80" s="337"/>
      <c r="Q80" s="337"/>
      <c r="R80" s="337"/>
      <c r="S80" s="337"/>
      <c r="T80" s="337"/>
      <c r="U80" s="337"/>
      <c r="V80" s="337"/>
      <c r="W80" s="337"/>
      <c r="X80" s="337"/>
      <c r="Y80" s="337"/>
      <c r="Z80" s="337"/>
      <c r="AA80" s="337"/>
      <c r="AB80" s="337"/>
      <c r="AC80" s="337"/>
      <c r="AD80" s="337"/>
      <c r="AE80" s="337"/>
      <c r="AF80" s="337"/>
      <c r="AG80" s="341">
        <f>ROUND(SUM(AG81:AG82),2)</f>
        <v>0</v>
      </c>
      <c r="AH80" s="340"/>
      <c r="AI80" s="340"/>
      <c r="AJ80" s="340"/>
      <c r="AK80" s="340"/>
      <c r="AL80" s="340"/>
      <c r="AM80" s="340"/>
      <c r="AN80" s="339">
        <f t="shared" si="0"/>
        <v>0</v>
      </c>
      <c r="AO80" s="340"/>
      <c r="AP80" s="340"/>
      <c r="AQ80" s="99" t="s">
        <v>87</v>
      </c>
      <c r="AR80" s="55"/>
      <c r="AS80" s="100">
        <f>ROUND(SUM(AS81:AS82),2)</f>
        <v>0</v>
      </c>
      <c r="AT80" s="101">
        <f t="shared" si="1"/>
        <v>0</v>
      </c>
      <c r="AU80" s="102">
        <f>ROUND(SUM(AU81:AU82),5)</f>
        <v>0</v>
      </c>
      <c r="AV80" s="101">
        <f>ROUND(AZ80*L29,2)</f>
        <v>0</v>
      </c>
      <c r="AW80" s="101">
        <f>ROUND(BA80*L30,2)</f>
        <v>0</v>
      </c>
      <c r="AX80" s="101">
        <f>ROUND(BB80*L29,2)</f>
        <v>0</v>
      </c>
      <c r="AY80" s="101">
        <f>ROUND(BC80*L30,2)</f>
        <v>0</v>
      </c>
      <c r="AZ80" s="101">
        <f>ROUND(SUM(AZ81:AZ82),2)</f>
        <v>0</v>
      </c>
      <c r="BA80" s="101">
        <f>ROUND(SUM(BA81:BA82),2)</f>
        <v>0</v>
      </c>
      <c r="BB80" s="101">
        <f>ROUND(SUM(BB81:BB82),2)</f>
        <v>0</v>
      </c>
      <c r="BC80" s="101">
        <f>ROUND(SUM(BC81:BC82),2)</f>
        <v>0</v>
      </c>
      <c r="BD80" s="103">
        <f>ROUND(SUM(BD81:BD82),2)</f>
        <v>0</v>
      </c>
      <c r="BS80" s="104" t="s">
        <v>74</v>
      </c>
      <c r="BT80" s="104" t="s">
        <v>84</v>
      </c>
      <c r="BU80" s="104" t="s">
        <v>76</v>
      </c>
      <c r="BV80" s="104" t="s">
        <v>77</v>
      </c>
      <c r="BW80" s="104" t="s">
        <v>143</v>
      </c>
      <c r="BX80" s="104" t="s">
        <v>134</v>
      </c>
      <c r="CL80" s="104" t="s">
        <v>32</v>
      </c>
    </row>
    <row r="81" spans="1:91" s="4" customFormat="1" ht="16.5" customHeight="1">
      <c r="A81" s="105" t="s">
        <v>92</v>
      </c>
      <c r="B81" s="53"/>
      <c r="C81" s="98"/>
      <c r="D81" s="98"/>
      <c r="E81" s="98"/>
      <c r="F81" s="337" t="s">
        <v>89</v>
      </c>
      <c r="G81" s="337"/>
      <c r="H81" s="337"/>
      <c r="I81" s="337"/>
      <c r="J81" s="337"/>
      <c r="K81" s="98"/>
      <c r="L81" s="337" t="s">
        <v>110</v>
      </c>
      <c r="M81" s="337"/>
      <c r="N81" s="337"/>
      <c r="O81" s="337"/>
      <c r="P81" s="337"/>
      <c r="Q81" s="337"/>
      <c r="R81" s="337"/>
      <c r="S81" s="337"/>
      <c r="T81" s="337"/>
      <c r="U81" s="337"/>
      <c r="V81" s="337"/>
      <c r="W81" s="337"/>
      <c r="X81" s="337"/>
      <c r="Y81" s="337"/>
      <c r="Z81" s="337"/>
      <c r="AA81" s="337"/>
      <c r="AB81" s="337"/>
      <c r="AC81" s="337"/>
      <c r="AD81" s="337"/>
      <c r="AE81" s="337"/>
      <c r="AF81" s="337"/>
      <c r="AG81" s="339">
        <f>'01 - Technologická část_01'!J34</f>
        <v>0</v>
      </c>
      <c r="AH81" s="340"/>
      <c r="AI81" s="340"/>
      <c r="AJ81" s="340"/>
      <c r="AK81" s="340"/>
      <c r="AL81" s="340"/>
      <c r="AM81" s="340"/>
      <c r="AN81" s="339">
        <f t="shared" si="0"/>
        <v>0</v>
      </c>
      <c r="AO81" s="340"/>
      <c r="AP81" s="340"/>
      <c r="AQ81" s="99" t="s">
        <v>87</v>
      </c>
      <c r="AR81" s="55"/>
      <c r="AS81" s="100">
        <v>0</v>
      </c>
      <c r="AT81" s="101">
        <f t="shared" si="1"/>
        <v>0</v>
      </c>
      <c r="AU81" s="102">
        <f>'01 - Technologická část_01'!P92</f>
        <v>0</v>
      </c>
      <c r="AV81" s="101">
        <f>'01 - Technologická část_01'!J37</f>
        <v>0</v>
      </c>
      <c r="AW81" s="101">
        <f>'01 - Technologická část_01'!J38</f>
        <v>0</v>
      </c>
      <c r="AX81" s="101">
        <f>'01 - Technologická část_01'!J39</f>
        <v>0</v>
      </c>
      <c r="AY81" s="101">
        <f>'01 - Technologická část_01'!J40</f>
        <v>0</v>
      </c>
      <c r="AZ81" s="101">
        <f>'01 - Technologická část_01'!F37</f>
        <v>0</v>
      </c>
      <c r="BA81" s="101">
        <f>'01 - Technologická část_01'!F38</f>
        <v>0</v>
      </c>
      <c r="BB81" s="101">
        <f>'01 - Technologická část_01'!F39</f>
        <v>0</v>
      </c>
      <c r="BC81" s="101">
        <f>'01 - Technologická část_01'!F40</f>
        <v>0</v>
      </c>
      <c r="BD81" s="103">
        <f>'01 - Technologická část_01'!F41</f>
        <v>0</v>
      </c>
      <c r="BT81" s="104" t="s">
        <v>90</v>
      </c>
      <c r="BV81" s="104" t="s">
        <v>77</v>
      </c>
      <c r="BW81" s="104" t="s">
        <v>144</v>
      </c>
      <c r="BX81" s="104" t="s">
        <v>143</v>
      </c>
      <c r="CL81" s="104" t="s">
        <v>32</v>
      </c>
    </row>
    <row r="82" spans="1:91" s="4" customFormat="1" ht="16.5" customHeight="1">
      <c r="A82" s="105" t="s">
        <v>92</v>
      </c>
      <c r="B82" s="53"/>
      <c r="C82" s="98"/>
      <c r="D82" s="98"/>
      <c r="E82" s="98"/>
      <c r="F82" s="337" t="s">
        <v>139</v>
      </c>
      <c r="G82" s="337"/>
      <c r="H82" s="337"/>
      <c r="I82" s="337"/>
      <c r="J82" s="337"/>
      <c r="K82" s="98"/>
      <c r="L82" s="337" t="s">
        <v>113</v>
      </c>
      <c r="M82" s="337"/>
      <c r="N82" s="337"/>
      <c r="O82" s="337"/>
      <c r="P82" s="337"/>
      <c r="Q82" s="337"/>
      <c r="R82" s="337"/>
      <c r="S82" s="337"/>
      <c r="T82" s="337"/>
      <c r="U82" s="337"/>
      <c r="V82" s="337"/>
      <c r="W82" s="337"/>
      <c r="X82" s="337"/>
      <c r="Y82" s="337"/>
      <c r="Z82" s="337"/>
      <c r="AA82" s="337"/>
      <c r="AB82" s="337"/>
      <c r="AC82" s="337"/>
      <c r="AD82" s="337"/>
      <c r="AE82" s="337"/>
      <c r="AF82" s="337"/>
      <c r="AG82" s="339">
        <f>'02 - Stavební část_01'!J34</f>
        <v>0</v>
      </c>
      <c r="AH82" s="340"/>
      <c r="AI82" s="340"/>
      <c r="AJ82" s="340"/>
      <c r="AK82" s="340"/>
      <c r="AL82" s="340"/>
      <c r="AM82" s="340"/>
      <c r="AN82" s="339">
        <f t="shared" si="0"/>
        <v>0</v>
      </c>
      <c r="AO82" s="340"/>
      <c r="AP82" s="340"/>
      <c r="AQ82" s="99" t="s">
        <v>87</v>
      </c>
      <c r="AR82" s="55"/>
      <c r="AS82" s="100">
        <v>0</v>
      </c>
      <c r="AT82" s="101">
        <f t="shared" si="1"/>
        <v>0</v>
      </c>
      <c r="AU82" s="102">
        <f>'02 - Stavební část_01'!P93</f>
        <v>0</v>
      </c>
      <c r="AV82" s="101">
        <f>'02 - Stavební část_01'!J37</f>
        <v>0</v>
      </c>
      <c r="AW82" s="101">
        <f>'02 - Stavební část_01'!J38</f>
        <v>0</v>
      </c>
      <c r="AX82" s="101">
        <f>'02 - Stavební část_01'!J39</f>
        <v>0</v>
      </c>
      <c r="AY82" s="101">
        <f>'02 - Stavební část_01'!J40</f>
        <v>0</v>
      </c>
      <c r="AZ82" s="101">
        <f>'02 - Stavební část_01'!F37</f>
        <v>0</v>
      </c>
      <c r="BA82" s="101">
        <f>'02 - Stavební část_01'!F38</f>
        <v>0</v>
      </c>
      <c r="BB82" s="101">
        <f>'02 - Stavební část_01'!F39</f>
        <v>0</v>
      </c>
      <c r="BC82" s="101">
        <f>'02 - Stavební část_01'!F40</f>
        <v>0</v>
      </c>
      <c r="BD82" s="103">
        <f>'02 - Stavební část_01'!F41</f>
        <v>0</v>
      </c>
      <c r="BT82" s="104" t="s">
        <v>90</v>
      </c>
      <c r="BV82" s="104" t="s">
        <v>77</v>
      </c>
      <c r="BW82" s="104" t="s">
        <v>145</v>
      </c>
      <c r="BX82" s="104" t="s">
        <v>143</v>
      </c>
      <c r="CL82" s="104" t="s">
        <v>32</v>
      </c>
    </row>
    <row r="83" spans="1:91" s="7" customFormat="1" ht="16.5" customHeight="1">
      <c r="A83" s="105" t="s">
        <v>92</v>
      </c>
      <c r="B83" s="88"/>
      <c r="C83" s="89"/>
      <c r="D83" s="338" t="s">
        <v>146</v>
      </c>
      <c r="E83" s="338"/>
      <c r="F83" s="338"/>
      <c r="G83" s="338"/>
      <c r="H83" s="338"/>
      <c r="I83" s="90"/>
      <c r="J83" s="338" t="s">
        <v>147</v>
      </c>
      <c r="K83" s="338"/>
      <c r="L83" s="338"/>
      <c r="M83" s="338"/>
      <c r="N83" s="338"/>
      <c r="O83" s="338"/>
      <c r="P83" s="338"/>
      <c r="Q83" s="338"/>
      <c r="R83" s="338"/>
      <c r="S83" s="338"/>
      <c r="T83" s="338"/>
      <c r="U83" s="338"/>
      <c r="V83" s="338"/>
      <c r="W83" s="338"/>
      <c r="X83" s="338"/>
      <c r="Y83" s="338"/>
      <c r="Z83" s="338"/>
      <c r="AA83" s="338"/>
      <c r="AB83" s="338"/>
      <c r="AC83" s="338"/>
      <c r="AD83" s="338"/>
      <c r="AE83" s="338"/>
      <c r="AF83" s="338"/>
      <c r="AG83" s="342">
        <f>'VON - Vedlejší a ostatní ...'!J30</f>
        <v>0</v>
      </c>
      <c r="AH83" s="343"/>
      <c r="AI83" s="343"/>
      <c r="AJ83" s="343"/>
      <c r="AK83" s="343"/>
      <c r="AL83" s="343"/>
      <c r="AM83" s="343"/>
      <c r="AN83" s="342">
        <f t="shared" si="0"/>
        <v>0</v>
      </c>
      <c r="AO83" s="343"/>
      <c r="AP83" s="343"/>
      <c r="AQ83" s="91" t="s">
        <v>146</v>
      </c>
      <c r="AR83" s="92"/>
      <c r="AS83" s="106">
        <v>0</v>
      </c>
      <c r="AT83" s="107">
        <f t="shared" si="1"/>
        <v>0</v>
      </c>
      <c r="AU83" s="108">
        <f>'VON - Vedlejší a ostatní ...'!P84</f>
        <v>0</v>
      </c>
      <c r="AV83" s="107">
        <f>'VON - Vedlejší a ostatní ...'!J33</f>
        <v>0</v>
      </c>
      <c r="AW83" s="107">
        <f>'VON - Vedlejší a ostatní ...'!J34</f>
        <v>0</v>
      </c>
      <c r="AX83" s="107">
        <f>'VON - Vedlejší a ostatní ...'!J35</f>
        <v>0</v>
      </c>
      <c r="AY83" s="107">
        <f>'VON - Vedlejší a ostatní ...'!J36</f>
        <v>0</v>
      </c>
      <c r="AZ83" s="107">
        <f>'VON - Vedlejší a ostatní ...'!F33</f>
        <v>0</v>
      </c>
      <c r="BA83" s="107">
        <f>'VON - Vedlejší a ostatní ...'!F34</f>
        <v>0</v>
      </c>
      <c r="BB83" s="107">
        <f>'VON - Vedlejší a ostatní ...'!F35</f>
        <v>0</v>
      </c>
      <c r="BC83" s="107">
        <f>'VON - Vedlejší a ostatní ...'!F36</f>
        <v>0</v>
      </c>
      <c r="BD83" s="109">
        <f>'VON - Vedlejší a ostatní ...'!F37</f>
        <v>0</v>
      </c>
      <c r="BT83" s="97" t="s">
        <v>82</v>
      </c>
      <c r="BV83" s="97" t="s">
        <v>77</v>
      </c>
      <c r="BW83" s="97" t="s">
        <v>148</v>
      </c>
      <c r="BX83" s="97" t="s">
        <v>5</v>
      </c>
      <c r="CL83" s="97" t="s">
        <v>32</v>
      </c>
      <c r="CM83" s="97" t="s">
        <v>84</v>
      </c>
    </row>
    <row r="84" spans="1:91" s="2" customFormat="1" ht="30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41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</row>
    <row r="85" spans="1:91" s="2" customFormat="1" ht="6.95" customHeight="1">
      <c r="A85" s="36"/>
      <c r="B85" s="49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41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</row>
  </sheetData>
  <sheetProtection algorithmName="SHA-512" hashValue="h/Bshp5rAlzZLKI8ESSPEY+QFw9F5QEPAC5f2hK5DwBbNItExFQ3aPfJyxKEvO32ZZbkicv3SXKIJkWnzUEkQA==" saltValue="mOgPVfExBnLbP5D4JK26hycwdYEHPOaIp/ZSBHoZ1a5zJisJHRsN5W/Q+m8Kvo1XKiXdZECpHx6iODcvKiqCSQ==" spinCount="100000" sheet="1" objects="1" scenarios="1" formatColumns="0" formatRows="0"/>
  <mergeCells count="154">
    <mergeCell ref="L33:P33"/>
    <mergeCell ref="W33:AE33"/>
    <mergeCell ref="AK33:AO33"/>
    <mergeCell ref="AK35:AO35"/>
    <mergeCell ref="X35:AB35"/>
    <mergeCell ref="AR2:BE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AK30:AO30"/>
    <mergeCell ref="W30:AE30"/>
    <mergeCell ref="L30:P30"/>
    <mergeCell ref="AK31:AO31"/>
    <mergeCell ref="L31:P31"/>
    <mergeCell ref="W31:AE31"/>
    <mergeCell ref="L32:P32"/>
    <mergeCell ref="W32:AE32"/>
    <mergeCell ref="AK32:AO32"/>
    <mergeCell ref="F62:J62"/>
    <mergeCell ref="M63:AF63"/>
    <mergeCell ref="G63:K63"/>
    <mergeCell ref="AM47:AN47"/>
    <mergeCell ref="AM49:AP49"/>
    <mergeCell ref="AS49:AT51"/>
    <mergeCell ref="AM50:AP50"/>
    <mergeCell ref="AG52:AM52"/>
    <mergeCell ref="AN52:AP52"/>
    <mergeCell ref="AN55:AP55"/>
    <mergeCell ref="AG55:AM55"/>
    <mergeCell ref="AG56:AM56"/>
    <mergeCell ref="AN56:AP56"/>
    <mergeCell ref="AG57:AM57"/>
    <mergeCell ref="AN57:AP57"/>
    <mergeCell ref="AN58:AP58"/>
    <mergeCell ref="AG58:AM58"/>
    <mergeCell ref="AN59:AP59"/>
    <mergeCell ref="AG59:AM59"/>
    <mergeCell ref="AN60:AP60"/>
    <mergeCell ref="AG60:AM60"/>
    <mergeCell ref="AG54:AM54"/>
    <mergeCell ref="AN54:AP54"/>
    <mergeCell ref="AN81:AP81"/>
    <mergeCell ref="AG81:AM81"/>
    <mergeCell ref="AN82:AP82"/>
    <mergeCell ref="AG82:AM82"/>
    <mergeCell ref="AN83:AP83"/>
    <mergeCell ref="AG83:AM83"/>
    <mergeCell ref="L45:AO45"/>
    <mergeCell ref="C52:G52"/>
    <mergeCell ref="I52:AF52"/>
    <mergeCell ref="J55:AF55"/>
    <mergeCell ref="D55:H55"/>
    <mergeCell ref="E56:I56"/>
    <mergeCell ref="K56:AF56"/>
    <mergeCell ref="L57:AF57"/>
    <mergeCell ref="F57:J57"/>
    <mergeCell ref="M58:AF58"/>
    <mergeCell ref="G58:K58"/>
    <mergeCell ref="G59:K59"/>
    <mergeCell ref="M59:AF59"/>
    <mergeCell ref="M60:AF60"/>
    <mergeCell ref="G60:K60"/>
    <mergeCell ref="G61:K61"/>
    <mergeCell ref="M61:AF61"/>
    <mergeCell ref="L62:AF62"/>
    <mergeCell ref="AN76:AP76"/>
    <mergeCell ref="AG76:AM76"/>
    <mergeCell ref="AN77:AP77"/>
    <mergeCell ref="AG77:AM77"/>
    <mergeCell ref="AN78:AP78"/>
    <mergeCell ref="AG78:AM78"/>
    <mergeCell ref="AN79:AP79"/>
    <mergeCell ref="AG79:AM79"/>
    <mergeCell ref="AN80:AP80"/>
    <mergeCell ref="AG80:AM80"/>
    <mergeCell ref="AG71:AM71"/>
    <mergeCell ref="AN71:AP71"/>
    <mergeCell ref="AG72:AM72"/>
    <mergeCell ref="AN72:AP72"/>
    <mergeCell ref="AG73:AM73"/>
    <mergeCell ref="AN73:AP73"/>
    <mergeCell ref="AN74:AP74"/>
    <mergeCell ref="AG74:AM74"/>
    <mergeCell ref="AG75:AM75"/>
    <mergeCell ref="AN75:AP75"/>
    <mergeCell ref="AN66:AP66"/>
    <mergeCell ref="AG66:AM66"/>
    <mergeCell ref="AG67:AM67"/>
    <mergeCell ref="AN67:AP67"/>
    <mergeCell ref="AN68:AP68"/>
    <mergeCell ref="AG68:AM68"/>
    <mergeCell ref="AN69:AP69"/>
    <mergeCell ref="AG69:AM69"/>
    <mergeCell ref="AG70:AM70"/>
    <mergeCell ref="AN70:AP70"/>
    <mergeCell ref="AG61:AM61"/>
    <mergeCell ref="AN61:AP61"/>
    <mergeCell ref="AG62:AM62"/>
    <mergeCell ref="AN62:AP62"/>
    <mergeCell ref="AG63:AM63"/>
    <mergeCell ref="AN63:AP63"/>
    <mergeCell ref="AG64:AM64"/>
    <mergeCell ref="AN64:AP64"/>
    <mergeCell ref="AN65:AP65"/>
    <mergeCell ref="AG65:AM65"/>
    <mergeCell ref="F79:J79"/>
    <mergeCell ref="L79:AF79"/>
    <mergeCell ref="E80:I80"/>
    <mergeCell ref="K80:AF80"/>
    <mergeCell ref="F81:J81"/>
    <mergeCell ref="L81:AF81"/>
    <mergeCell ref="F82:J82"/>
    <mergeCell ref="L82:AF82"/>
    <mergeCell ref="D83:H83"/>
    <mergeCell ref="J83:AF83"/>
    <mergeCell ref="M74:AF74"/>
    <mergeCell ref="G74:K74"/>
    <mergeCell ref="L75:AF75"/>
    <mergeCell ref="F75:J75"/>
    <mergeCell ref="J76:AF76"/>
    <mergeCell ref="D76:H76"/>
    <mergeCell ref="K77:AF77"/>
    <mergeCell ref="E77:I77"/>
    <mergeCell ref="F78:J78"/>
    <mergeCell ref="L78:AF78"/>
    <mergeCell ref="M69:AF69"/>
    <mergeCell ref="G69:K69"/>
    <mergeCell ref="G70:K70"/>
    <mergeCell ref="M70:AF70"/>
    <mergeCell ref="M71:AF71"/>
    <mergeCell ref="G71:K71"/>
    <mergeCell ref="L72:AF72"/>
    <mergeCell ref="F72:J72"/>
    <mergeCell ref="G73:K73"/>
    <mergeCell ref="M73:AF73"/>
    <mergeCell ref="G64:K64"/>
    <mergeCell ref="M64:AF64"/>
    <mergeCell ref="L65:AF65"/>
    <mergeCell ref="F65:J65"/>
    <mergeCell ref="E66:I66"/>
    <mergeCell ref="K66:AF66"/>
    <mergeCell ref="L67:AF67"/>
    <mergeCell ref="F67:J67"/>
    <mergeCell ref="M68:AF68"/>
    <mergeCell ref="G68:K68"/>
  </mergeCells>
  <hyperlinks>
    <hyperlink ref="A58" location="'01.1 - Technologická část...'!C2" display="/" xr:uid="{00000000-0004-0000-0000-000000000000}"/>
    <hyperlink ref="A59" location="'01.2 - Stavební část - URS'!C2" display="/" xr:uid="{00000000-0004-0000-0000-000001000000}"/>
    <hyperlink ref="A60" location="'01.3 - Demontáže'!C2" display="/" xr:uid="{00000000-0004-0000-0000-000002000000}"/>
    <hyperlink ref="A61" location="'01.4 - Dodávky SSZT - NEO...'!C2" display="/" xr:uid="{00000000-0004-0000-0000-000003000000}"/>
    <hyperlink ref="A63" location="'03.1 - Technologická část'!C2" display="/" xr:uid="{00000000-0004-0000-0000-000004000000}"/>
    <hyperlink ref="A64" location="'03.2 - Stavební část'!C2" display="/" xr:uid="{00000000-0004-0000-0000-000005000000}"/>
    <hyperlink ref="A65" location="'04 - Železniční přejezd v...'!C2" display="/" xr:uid="{00000000-0004-0000-0000-000006000000}"/>
    <hyperlink ref="A68" location="'01.1 - Technologická část..._01'!C2" display="/" xr:uid="{00000000-0004-0000-0000-000007000000}"/>
    <hyperlink ref="A69" location="'01.2 - Stavební část - URS_01'!C2" display="/" xr:uid="{00000000-0004-0000-0000-000008000000}"/>
    <hyperlink ref="A70" location="'01.3 - Demontáže_01'!C2" display="/" xr:uid="{00000000-0004-0000-0000-000009000000}"/>
    <hyperlink ref="A71" location="'01.4 - Dodávky SSZT - NEO..._01'!C2" display="/" xr:uid="{00000000-0004-0000-0000-00000A000000}"/>
    <hyperlink ref="A73" location="'03.1 - Technologická část_01'!C2" display="/" xr:uid="{00000000-0004-0000-0000-00000B000000}"/>
    <hyperlink ref="A74" location="'03.2 - Stavební část_01'!C2" display="/" xr:uid="{00000000-0004-0000-0000-00000C000000}"/>
    <hyperlink ref="A75" location="'04 - Železniční přejezd v..._01'!C2" display="/" xr:uid="{00000000-0004-0000-0000-00000D000000}"/>
    <hyperlink ref="A78" location="'01 - Technologická část'!C2" display="/" xr:uid="{00000000-0004-0000-0000-00000E000000}"/>
    <hyperlink ref="A79" location="'02 - Stavební část'!C2" display="/" xr:uid="{00000000-0004-0000-0000-00000F000000}"/>
    <hyperlink ref="A81" location="'01 - Technologická část_01'!C2" display="/" xr:uid="{00000000-0004-0000-0000-000010000000}"/>
    <hyperlink ref="A82" location="'02 - Stavební část_01'!C2" display="/" xr:uid="{00000000-0004-0000-0000-000011000000}"/>
    <hyperlink ref="A83" location="'VON - Vedlejší a ostatní ...'!C2" display="/" xr:uid="{00000000-0004-0000-0000-00001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27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AT2" s="18" t="s">
        <v>96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84</v>
      </c>
    </row>
    <row r="4" spans="1:46" s="1" customFormat="1" ht="24.95" customHeight="1">
      <c r="B4" s="21"/>
      <c r="D4" s="112" t="s">
        <v>149</v>
      </c>
      <c r="L4" s="21"/>
      <c r="M4" s="113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82" t="str">
        <f>'Rekapitulace stavby'!K6</f>
        <v>Oprava PZS v ŽST Litoměřice horní nádraží_OPRAVA č. 1</v>
      </c>
      <c r="F7" s="383"/>
      <c r="G7" s="383"/>
      <c r="H7" s="383"/>
      <c r="L7" s="21"/>
    </row>
    <row r="8" spans="1:46">
      <c r="B8" s="21"/>
      <c r="D8" s="114" t="s">
        <v>150</v>
      </c>
      <c r="L8" s="21"/>
    </row>
    <row r="9" spans="1:46" s="1" customFormat="1" ht="16.5" customHeight="1">
      <c r="B9" s="21"/>
      <c r="E9" s="382" t="s">
        <v>151</v>
      </c>
      <c r="F9" s="381"/>
      <c r="G9" s="381"/>
      <c r="H9" s="381"/>
      <c r="L9" s="21"/>
    </row>
    <row r="10" spans="1:46" s="1" customFormat="1" ht="12" customHeight="1">
      <c r="B10" s="21"/>
      <c r="D10" s="114" t="s">
        <v>152</v>
      </c>
      <c r="L10" s="21"/>
    </row>
    <row r="11" spans="1:46" s="2" customFormat="1" ht="16.5" customHeight="1">
      <c r="A11" s="36"/>
      <c r="B11" s="41"/>
      <c r="C11" s="36"/>
      <c r="D11" s="36"/>
      <c r="E11" s="384" t="s">
        <v>153</v>
      </c>
      <c r="F11" s="385"/>
      <c r="G11" s="385"/>
      <c r="H11" s="385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154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386" t="s">
        <v>155</v>
      </c>
      <c r="F13" s="385"/>
      <c r="G13" s="385"/>
      <c r="H13" s="385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4" t="s">
        <v>32</v>
      </c>
      <c r="G15" s="36"/>
      <c r="H15" s="36"/>
      <c r="I15" s="114" t="s">
        <v>20</v>
      </c>
      <c r="J15" s="104" t="s">
        <v>32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22</v>
      </c>
      <c r="E16" s="36"/>
      <c r="F16" s="104" t="s">
        <v>23</v>
      </c>
      <c r="G16" s="36"/>
      <c r="H16" s="36"/>
      <c r="I16" s="114" t="s">
        <v>24</v>
      </c>
      <c r="J16" s="117" t="str">
        <f>'Rekapitulace stavby'!AN8</f>
        <v>28. 2. 2022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30</v>
      </c>
      <c r="E18" s="36"/>
      <c r="F18" s="36"/>
      <c r="G18" s="36"/>
      <c r="H18" s="36"/>
      <c r="I18" s="114" t="s">
        <v>31</v>
      </c>
      <c r="J18" s="104" t="s">
        <v>32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23</v>
      </c>
      <c r="F19" s="36"/>
      <c r="G19" s="36"/>
      <c r="H19" s="36"/>
      <c r="I19" s="114" t="s">
        <v>33</v>
      </c>
      <c r="J19" s="104" t="s">
        <v>32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34</v>
      </c>
      <c r="E21" s="36"/>
      <c r="F21" s="36"/>
      <c r="G21" s="36"/>
      <c r="H21" s="36"/>
      <c r="I21" s="114" t="s">
        <v>31</v>
      </c>
      <c r="J21" s="31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387" t="str">
        <f>'Rekapitulace stavby'!E14</f>
        <v>Vyplň údaj</v>
      </c>
      <c r="F22" s="388"/>
      <c r="G22" s="388"/>
      <c r="H22" s="388"/>
      <c r="I22" s="114" t="s">
        <v>33</v>
      </c>
      <c r="J22" s="31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36</v>
      </c>
      <c r="E24" s="36"/>
      <c r="F24" s="36"/>
      <c r="G24" s="36"/>
      <c r="H24" s="36"/>
      <c r="I24" s="114" t="s">
        <v>31</v>
      </c>
      <c r="J24" s="104" t="s">
        <v>32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23</v>
      </c>
      <c r="F25" s="36"/>
      <c r="G25" s="36"/>
      <c r="H25" s="36"/>
      <c r="I25" s="114" t="s">
        <v>33</v>
      </c>
      <c r="J25" s="104" t="s">
        <v>32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38</v>
      </c>
      <c r="E27" s="36"/>
      <c r="F27" s="36"/>
      <c r="G27" s="36"/>
      <c r="H27" s="36"/>
      <c r="I27" s="114" t="s">
        <v>31</v>
      </c>
      <c r="J27" s="104" t="s">
        <v>32</v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">
        <v>23</v>
      </c>
      <c r="F28" s="36"/>
      <c r="G28" s="36"/>
      <c r="H28" s="36"/>
      <c r="I28" s="114" t="s">
        <v>33</v>
      </c>
      <c r="J28" s="104" t="s">
        <v>32</v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39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>
      <c r="A31" s="118"/>
      <c r="B31" s="119"/>
      <c r="C31" s="118"/>
      <c r="D31" s="118"/>
      <c r="E31" s="389" t="s">
        <v>32</v>
      </c>
      <c r="F31" s="389"/>
      <c r="G31" s="389"/>
      <c r="H31" s="389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2" t="s">
        <v>41</v>
      </c>
      <c r="E34" s="36"/>
      <c r="F34" s="36"/>
      <c r="G34" s="36"/>
      <c r="H34" s="36"/>
      <c r="I34" s="36"/>
      <c r="J34" s="123">
        <f>ROUND(J92,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1"/>
      <c r="E35" s="121"/>
      <c r="F35" s="121"/>
      <c r="G35" s="121"/>
      <c r="H35" s="121"/>
      <c r="I35" s="121"/>
      <c r="J35" s="121"/>
      <c r="K35" s="121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4" t="s">
        <v>43</v>
      </c>
      <c r="G36" s="36"/>
      <c r="H36" s="36"/>
      <c r="I36" s="124" t="s">
        <v>42</v>
      </c>
      <c r="J36" s="124" t="s">
        <v>44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5" t="s">
        <v>45</v>
      </c>
      <c r="E37" s="114" t="s">
        <v>46</v>
      </c>
      <c r="F37" s="125">
        <f>ROUND((SUM(BE92:BE226)),  2)</f>
        <v>0</v>
      </c>
      <c r="G37" s="36"/>
      <c r="H37" s="36"/>
      <c r="I37" s="126">
        <v>0.21</v>
      </c>
      <c r="J37" s="125">
        <f>ROUND(((SUM(BE92:BE226))*I37),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47</v>
      </c>
      <c r="F38" s="125">
        <f>ROUND((SUM(BF92:BF226)),  2)</f>
        <v>0</v>
      </c>
      <c r="G38" s="36"/>
      <c r="H38" s="36"/>
      <c r="I38" s="126">
        <v>0.15</v>
      </c>
      <c r="J38" s="125">
        <f>ROUND(((SUM(BF92:BF226))*I38),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ROUND((SUM(BG92:BG226)),  2)</f>
        <v>0</v>
      </c>
      <c r="G39" s="36"/>
      <c r="H39" s="36"/>
      <c r="I39" s="126">
        <v>0.21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49</v>
      </c>
      <c r="F40" s="125">
        <f>ROUND((SUM(BH92:BH226)),  2)</f>
        <v>0</v>
      </c>
      <c r="G40" s="36"/>
      <c r="H40" s="36"/>
      <c r="I40" s="126">
        <v>0.15</v>
      </c>
      <c r="J40" s="125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50</v>
      </c>
      <c r="F41" s="125">
        <f>ROUND((SUM(BI92:BI226)),  2)</f>
        <v>0</v>
      </c>
      <c r="G41" s="36"/>
      <c r="H41" s="36"/>
      <c r="I41" s="126">
        <v>0</v>
      </c>
      <c r="J41" s="125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51</v>
      </c>
      <c r="E43" s="129"/>
      <c r="F43" s="129"/>
      <c r="G43" s="130" t="s">
        <v>52</v>
      </c>
      <c r="H43" s="131" t="s">
        <v>53</v>
      </c>
      <c r="I43" s="129"/>
      <c r="J43" s="132">
        <f>SUM(J34:J41)</f>
        <v>0</v>
      </c>
      <c r="K43" s="133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4" t="s">
        <v>156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0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390" t="str">
        <f>E7</f>
        <v>Oprava PZS v ŽST Litoměřice horní nádraží_OPRAVA č. 1</v>
      </c>
      <c r="F52" s="391"/>
      <c r="G52" s="391"/>
      <c r="H52" s="391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2"/>
      <c r="C53" s="30" t="s">
        <v>150</v>
      </c>
      <c r="D53" s="23"/>
      <c r="E53" s="23"/>
      <c r="F53" s="23"/>
      <c r="G53" s="23"/>
      <c r="H53" s="23"/>
      <c r="I53" s="23"/>
      <c r="J53" s="23"/>
      <c r="K53" s="23"/>
      <c r="L53" s="21"/>
    </row>
    <row r="54" spans="1:31" s="1" customFormat="1" ht="16.5" customHeight="1">
      <c r="B54" s="22"/>
      <c r="C54" s="23"/>
      <c r="D54" s="23"/>
      <c r="E54" s="390" t="s">
        <v>151</v>
      </c>
      <c r="F54" s="366"/>
      <c r="G54" s="366"/>
      <c r="H54" s="366"/>
      <c r="I54" s="23"/>
      <c r="J54" s="23"/>
      <c r="K54" s="23"/>
      <c r="L54" s="21"/>
    </row>
    <row r="55" spans="1:31" s="1" customFormat="1" ht="12" customHeight="1">
      <c r="B55" s="22"/>
      <c r="C55" s="30" t="s">
        <v>152</v>
      </c>
      <c r="D55" s="23"/>
      <c r="E55" s="23"/>
      <c r="F55" s="23"/>
      <c r="G55" s="23"/>
      <c r="H55" s="23"/>
      <c r="I55" s="23"/>
      <c r="J55" s="23"/>
      <c r="K55" s="23"/>
      <c r="L55" s="21"/>
    </row>
    <row r="56" spans="1:31" s="2" customFormat="1" ht="16.5" customHeight="1">
      <c r="A56" s="36"/>
      <c r="B56" s="37"/>
      <c r="C56" s="38"/>
      <c r="D56" s="38"/>
      <c r="E56" s="392" t="s">
        <v>153</v>
      </c>
      <c r="F56" s="393"/>
      <c r="G56" s="393"/>
      <c r="H56" s="393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0" t="s">
        <v>154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45" t="str">
        <f>E13</f>
        <v>01.1 - Technologická část - ÚOŽI</v>
      </c>
      <c r="F58" s="393"/>
      <c r="G58" s="393"/>
      <c r="H58" s="393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0" t="s">
        <v>22</v>
      </c>
      <c r="D60" s="38"/>
      <c r="E60" s="38"/>
      <c r="F60" s="28" t="str">
        <f>F16</f>
        <v xml:space="preserve"> </v>
      </c>
      <c r="G60" s="38"/>
      <c r="H60" s="38"/>
      <c r="I60" s="30" t="s">
        <v>24</v>
      </c>
      <c r="J60" s="61" t="str">
        <f>IF(J16="","",J16)</f>
        <v>28. 2. 2022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0" t="s">
        <v>30</v>
      </c>
      <c r="D62" s="38"/>
      <c r="E62" s="38"/>
      <c r="F62" s="28" t="str">
        <f>E19</f>
        <v xml:space="preserve"> </v>
      </c>
      <c r="G62" s="38"/>
      <c r="H62" s="38"/>
      <c r="I62" s="30" t="s">
        <v>36</v>
      </c>
      <c r="J62" s="34" t="str">
        <f>E25</f>
        <v xml:space="preserve"> 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0" t="s">
        <v>34</v>
      </c>
      <c r="D63" s="38"/>
      <c r="E63" s="38"/>
      <c r="F63" s="28" t="str">
        <f>IF(E22="","",E22)</f>
        <v>Vyplň údaj</v>
      </c>
      <c r="G63" s="38"/>
      <c r="H63" s="38"/>
      <c r="I63" s="30" t="s">
        <v>38</v>
      </c>
      <c r="J63" s="34" t="str">
        <f>E28</f>
        <v xml:space="preserve"> 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157</v>
      </c>
      <c r="D65" s="139"/>
      <c r="E65" s="139"/>
      <c r="F65" s="139"/>
      <c r="G65" s="139"/>
      <c r="H65" s="139"/>
      <c r="I65" s="139"/>
      <c r="J65" s="140" t="s">
        <v>158</v>
      </c>
      <c r="K65" s="139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73</v>
      </c>
      <c r="D67" s="38"/>
      <c r="E67" s="38"/>
      <c r="F67" s="38"/>
      <c r="G67" s="38"/>
      <c r="H67" s="38"/>
      <c r="I67" s="38"/>
      <c r="J67" s="79">
        <f>J92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8" t="s">
        <v>159</v>
      </c>
    </row>
    <row r="68" spans="1:47" s="9" customFormat="1" ht="24.95" customHeight="1">
      <c r="B68" s="142"/>
      <c r="C68" s="143"/>
      <c r="D68" s="144" t="s">
        <v>160</v>
      </c>
      <c r="E68" s="145"/>
      <c r="F68" s="145"/>
      <c r="G68" s="145"/>
      <c r="H68" s="145"/>
      <c r="I68" s="145"/>
      <c r="J68" s="146">
        <f>J93</f>
        <v>0</v>
      </c>
      <c r="K68" s="143"/>
      <c r="L68" s="147"/>
    </row>
    <row r="69" spans="1:47" s="2" customFormat="1" ht="21.7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1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47" s="2" customFormat="1" ht="6.95" customHeight="1">
      <c r="A70" s="36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1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pans="1:47" s="2" customFormat="1" ht="6.95" customHeight="1">
      <c r="A74" s="36"/>
      <c r="B74" s="51"/>
      <c r="C74" s="52"/>
      <c r="D74" s="52"/>
      <c r="E74" s="52"/>
      <c r="F74" s="52"/>
      <c r="G74" s="52"/>
      <c r="H74" s="52"/>
      <c r="I74" s="52"/>
      <c r="J74" s="52"/>
      <c r="K74" s="52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47" s="2" customFormat="1" ht="24.95" customHeight="1">
      <c r="A75" s="36"/>
      <c r="B75" s="37"/>
      <c r="C75" s="24" t="s">
        <v>161</v>
      </c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47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47" s="2" customFormat="1" ht="12" customHeight="1">
      <c r="A77" s="36"/>
      <c r="B77" s="37"/>
      <c r="C77" s="30" t="s">
        <v>16</v>
      </c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47" s="2" customFormat="1" ht="16.5" customHeight="1">
      <c r="A78" s="36"/>
      <c r="B78" s="37"/>
      <c r="C78" s="38"/>
      <c r="D78" s="38"/>
      <c r="E78" s="390" t="str">
        <f>E7</f>
        <v>Oprava PZS v ŽST Litoměřice horní nádraží_OPRAVA č. 1</v>
      </c>
      <c r="F78" s="391"/>
      <c r="G78" s="391"/>
      <c r="H78" s="391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1" customFormat="1" ht="12" customHeight="1">
      <c r="B79" s="22"/>
      <c r="C79" s="30" t="s">
        <v>150</v>
      </c>
      <c r="D79" s="23"/>
      <c r="E79" s="23"/>
      <c r="F79" s="23"/>
      <c r="G79" s="23"/>
      <c r="H79" s="23"/>
      <c r="I79" s="23"/>
      <c r="J79" s="23"/>
      <c r="K79" s="23"/>
      <c r="L79" s="21"/>
    </row>
    <row r="80" spans="1:47" s="1" customFormat="1" ht="16.5" customHeight="1">
      <c r="B80" s="22"/>
      <c r="C80" s="23"/>
      <c r="D80" s="23"/>
      <c r="E80" s="390" t="s">
        <v>151</v>
      </c>
      <c r="F80" s="366"/>
      <c r="G80" s="366"/>
      <c r="H80" s="366"/>
      <c r="I80" s="23"/>
      <c r="J80" s="23"/>
      <c r="K80" s="23"/>
      <c r="L80" s="21"/>
    </row>
    <row r="81" spans="1:65" s="1" customFormat="1" ht="12" customHeight="1">
      <c r="B81" s="22"/>
      <c r="C81" s="30" t="s">
        <v>152</v>
      </c>
      <c r="D81" s="23"/>
      <c r="E81" s="23"/>
      <c r="F81" s="23"/>
      <c r="G81" s="23"/>
      <c r="H81" s="23"/>
      <c r="I81" s="23"/>
      <c r="J81" s="23"/>
      <c r="K81" s="23"/>
      <c r="L81" s="21"/>
    </row>
    <row r="82" spans="1:65" s="2" customFormat="1" ht="16.5" customHeight="1">
      <c r="A82" s="36"/>
      <c r="B82" s="37"/>
      <c r="C82" s="38"/>
      <c r="D82" s="38"/>
      <c r="E82" s="392" t="s">
        <v>153</v>
      </c>
      <c r="F82" s="393"/>
      <c r="G82" s="393"/>
      <c r="H82" s="393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0" t="s">
        <v>154</v>
      </c>
      <c r="D83" s="38"/>
      <c r="E83" s="38"/>
      <c r="F83" s="38"/>
      <c r="G83" s="38"/>
      <c r="H83" s="38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6.5" customHeight="1">
      <c r="A84" s="36"/>
      <c r="B84" s="37"/>
      <c r="C84" s="38"/>
      <c r="D84" s="38"/>
      <c r="E84" s="345" t="str">
        <f>E13</f>
        <v>01.1 - Technologická část - ÚOŽI</v>
      </c>
      <c r="F84" s="393"/>
      <c r="G84" s="393"/>
      <c r="H84" s="393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2" customHeight="1">
      <c r="A86" s="36"/>
      <c r="B86" s="37"/>
      <c r="C86" s="30" t="s">
        <v>22</v>
      </c>
      <c r="D86" s="38"/>
      <c r="E86" s="38"/>
      <c r="F86" s="28" t="str">
        <f>F16</f>
        <v xml:space="preserve"> </v>
      </c>
      <c r="G86" s="38"/>
      <c r="H86" s="38"/>
      <c r="I86" s="30" t="s">
        <v>24</v>
      </c>
      <c r="J86" s="61" t="str">
        <f>IF(J16="","",J16)</f>
        <v>28. 2. 2022</v>
      </c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5.2" customHeight="1">
      <c r="A88" s="36"/>
      <c r="B88" s="37"/>
      <c r="C88" s="30" t="s">
        <v>30</v>
      </c>
      <c r="D88" s="38"/>
      <c r="E88" s="38"/>
      <c r="F88" s="28" t="str">
        <f>E19</f>
        <v xml:space="preserve"> </v>
      </c>
      <c r="G88" s="38"/>
      <c r="H88" s="38"/>
      <c r="I88" s="30" t="s">
        <v>36</v>
      </c>
      <c r="J88" s="34" t="str">
        <f>E25</f>
        <v xml:space="preserve"> </v>
      </c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2" customHeight="1">
      <c r="A89" s="36"/>
      <c r="B89" s="37"/>
      <c r="C89" s="30" t="s">
        <v>34</v>
      </c>
      <c r="D89" s="38"/>
      <c r="E89" s="38"/>
      <c r="F89" s="28" t="str">
        <f>IF(E22="","",E22)</f>
        <v>Vyplň údaj</v>
      </c>
      <c r="G89" s="38"/>
      <c r="H89" s="38"/>
      <c r="I89" s="30" t="s">
        <v>38</v>
      </c>
      <c r="J89" s="34" t="str">
        <f>E28</f>
        <v xml:space="preserve"> </v>
      </c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0.3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10" customFormat="1" ht="29.25" customHeight="1">
      <c r="A91" s="148"/>
      <c r="B91" s="149"/>
      <c r="C91" s="150" t="s">
        <v>162</v>
      </c>
      <c r="D91" s="151" t="s">
        <v>60</v>
      </c>
      <c r="E91" s="151" t="s">
        <v>56</v>
      </c>
      <c r="F91" s="151" t="s">
        <v>57</v>
      </c>
      <c r="G91" s="151" t="s">
        <v>163</v>
      </c>
      <c r="H91" s="151" t="s">
        <v>164</v>
      </c>
      <c r="I91" s="151" t="s">
        <v>165</v>
      </c>
      <c r="J91" s="151" t="s">
        <v>158</v>
      </c>
      <c r="K91" s="152" t="s">
        <v>166</v>
      </c>
      <c r="L91" s="153"/>
      <c r="M91" s="70" t="s">
        <v>32</v>
      </c>
      <c r="N91" s="71" t="s">
        <v>45</v>
      </c>
      <c r="O91" s="71" t="s">
        <v>167</v>
      </c>
      <c r="P91" s="71" t="s">
        <v>168</v>
      </c>
      <c r="Q91" s="71" t="s">
        <v>169</v>
      </c>
      <c r="R91" s="71" t="s">
        <v>170</v>
      </c>
      <c r="S91" s="71" t="s">
        <v>171</v>
      </c>
      <c r="T91" s="72" t="s">
        <v>172</v>
      </c>
      <c r="U91" s="148"/>
      <c r="V91" s="148"/>
      <c r="W91" s="148"/>
      <c r="X91" s="148"/>
      <c r="Y91" s="148"/>
      <c r="Z91" s="148"/>
      <c r="AA91" s="148"/>
      <c r="AB91" s="148"/>
      <c r="AC91" s="148"/>
      <c r="AD91" s="148"/>
      <c r="AE91" s="148"/>
    </row>
    <row r="92" spans="1:65" s="2" customFormat="1" ht="22.9" customHeight="1">
      <c r="A92" s="36"/>
      <c r="B92" s="37"/>
      <c r="C92" s="77" t="s">
        <v>173</v>
      </c>
      <c r="D92" s="38"/>
      <c r="E92" s="38"/>
      <c r="F92" s="38"/>
      <c r="G92" s="38"/>
      <c r="H92" s="38"/>
      <c r="I92" s="38"/>
      <c r="J92" s="154">
        <f>BK92</f>
        <v>0</v>
      </c>
      <c r="K92" s="38"/>
      <c r="L92" s="41"/>
      <c r="M92" s="73"/>
      <c r="N92" s="155"/>
      <c r="O92" s="74"/>
      <c r="P92" s="156">
        <f>P93</f>
        <v>0</v>
      </c>
      <c r="Q92" s="74"/>
      <c r="R92" s="156">
        <f>R93</f>
        <v>0</v>
      </c>
      <c r="S92" s="74"/>
      <c r="T92" s="157">
        <f>T93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8" t="s">
        <v>74</v>
      </c>
      <c r="AU92" s="18" t="s">
        <v>159</v>
      </c>
      <c r="BK92" s="158">
        <f>BK93</f>
        <v>0</v>
      </c>
    </row>
    <row r="93" spans="1:65" s="11" customFormat="1" ht="25.9" customHeight="1">
      <c r="B93" s="159"/>
      <c r="C93" s="160"/>
      <c r="D93" s="161" t="s">
        <v>74</v>
      </c>
      <c r="E93" s="162" t="s">
        <v>174</v>
      </c>
      <c r="F93" s="162" t="s">
        <v>175</v>
      </c>
      <c r="G93" s="160"/>
      <c r="H93" s="160"/>
      <c r="I93" s="163"/>
      <c r="J93" s="164">
        <f>BK93</f>
        <v>0</v>
      </c>
      <c r="K93" s="160"/>
      <c r="L93" s="165"/>
      <c r="M93" s="166"/>
      <c r="N93" s="167"/>
      <c r="O93" s="167"/>
      <c r="P93" s="168">
        <f>SUM(P94:P226)</f>
        <v>0</v>
      </c>
      <c r="Q93" s="167"/>
      <c r="R93" s="168">
        <f>SUM(R94:R226)</f>
        <v>0</v>
      </c>
      <c r="S93" s="167"/>
      <c r="T93" s="169">
        <f>SUM(T94:T226)</f>
        <v>0</v>
      </c>
      <c r="AR93" s="170" t="s">
        <v>95</v>
      </c>
      <c r="AT93" s="171" t="s">
        <v>74</v>
      </c>
      <c r="AU93" s="171" t="s">
        <v>75</v>
      </c>
      <c r="AY93" s="170" t="s">
        <v>176</v>
      </c>
      <c r="BK93" s="172">
        <f>SUM(BK94:BK226)</f>
        <v>0</v>
      </c>
    </row>
    <row r="94" spans="1:65" s="2" customFormat="1" ht="16.5" customHeight="1">
      <c r="A94" s="36"/>
      <c r="B94" s="37"/>
      <c r="C94" s="173" t="s">
        <v>82</v>
      </c>
      <c r="D94" s="173" t="s">
        <v>177</v>
      </c>
      <c r="E94" s="174" t="s">
        <v>178</v>
      </c>
      <c r="F94" s="175" t="s">
        <v>179</v>
      </c>
      <c r="G94" s="176" t="s">
        <v>180</v>
      </c>
      <c r="H94" s="177">
        <v>1</v>
      </c>
      <c r="I94" s="178"/>
      <c r="J94" s="179">
        <f>ROUND(I94*H94,2)</f>
        <v>0</v>
      </c>
      <c r="K94" s="175" t="s">
        <v>32</v>
      </c>
      <c r="L94" s="180"/>
      <c r="M94" s="181" t="s">
        <v>32</v>
      </c>
      <c r="N94" s="182" t="s">
        <v>46</v>
      </c>
      <c r="O94" s="66"/>
      <c r="P94" s="183">
        <f>O94*H94</f>
        <v>0</v>
      </c>
      <c r="Q94" s="183">
        <v>0</v>
      </c>
      <c r="R94" s="183">
        <f>Q94*H94</f>
        <v>0</v>
      </c>
      <c r="S94" s="183">
        <v>0</v>
      </c>
      <c r="T94" s="184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5" t="s">
        <v>181</v>
      </c>
      <c r="AT94" s="185" t="s">
        <v>177</v>
      </c>
      <c r="AU94" s="185" t="s">
        <v>82</v>
      </c>
      <c r="AY94" s="18" t="s">
        <v>176</v>
      </c>
      <c r="BE94" s="186">
        <f>IF(N94="základní",J94,0)</f>
        <v>0</v>
      </c>
      <c r="BF94" s="186">
        <f>IF(N94="snížená",J94,0)</f>
        <v>0</v>
      </c>
      <c r="BG94" s="186">
        <f>IF(N94="zákl. přenesená",J94,0)</f>
        <v>0</v>
      </c>
      <c r="BH94" s="186">
        <f>IF(N94="sníž. přenesená",J94,0)</f>
        <v>0</v>
      </c>
      <c r="BI94" s="186">
        <f>IF(N94="nulová",J94,0)</f>
        <v>0</v>
      </c>
      <c r="BJ94" s="18" t="s">
        <v>82</v>
      </c>
      <c r="BK94" s="186">
        <f>ROUND(I94*H94,2)</f>
        <v>0</v>
      </c>
      <c r="BL94" s="18" t="s">
        <v>181</v>
      </c>
      <c r="BM94" s="185" t="s">
        <v>182</v>
      </c>
    </row>
    <row r="95" spans="1:65" s="2" customFormat="1" ht="19.5">
      <c r="A95" s="36"/>
      <c r="B95" s="37"/>
      <c r="C95" s="38"/>
      <c r="D95" s="187" t="s">
        <v>183</v>
      </c>
      <c r="E95" s="38"/>
      <c r="F95" s="188" t="s">
        <v>184</v>
      </c>
      <c r="G95" s="38"/>
      <c r="H95" s="38"/>
      <c r="I95" s="189"/>
      <c r="J95" s="38"/>
      <c r="K95" s="38"/>
      <c r="L95" s="41"/>
      <c r="M95" s="190"/>
      <c r="N95" s="191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8" t="s">
        <v>183</v>
      </c>
      <c r="AU95" s="18" t="s">
        <v>82</v>
      </c>
    </row>
    <row r="96" spans="1:65" s="2" customFormat="1" ht="16.5" customHeight="1">
      <c r="A96" s="36"/>
      <c r="B96" s="37"/>
      <c r="C96" s="173" t="s">
        <v>84</v>
      </c>
      <c r="D96" s="173" t="s">
        <v>177</v>
      </c>
      <c r="E96" s="174" t="s">
        <v>185</v>
      </c>
      <c r="F96" s="175" t="s">
        <v>186</v>
      </c>
      <c r="G96" s="176" t="s">
        <v>180</v>
      </c>
      <c r="H96" s="177">
        <v>1</v>
      </c>
      <c r="I96" s="178"/>
      <c r="J96" s="179">
        <f>ROUND(I96*H96,2)</f>
        <v>0</v>
      </c>
      <c r="K96" s="175" t="s">
        <v>187</v>
      </c>
      <c r="L96" s="180"/>
      <c r="M96" s="181" t="s">
        <v>32</v>
      </c>
      <c r="N96" s="182" t="s">
        <v>46</v>
      </c>
      <c r="O96" s="66"/>
      <c r="P96" s="183">
        <f>O96*H96</f>
        <v>0</v>
      </c>
      <c r="Q96" s="183">
        <v>0</v>
      </c>
      <c r="R96" s="183">
        <f>Q96*H96</f>
        <v>0</v>
      </c>
      <c r="S96" s="183">
        <v>0</v>
      </c>
      <c r="T96" s="184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5" t="s">
        <v>181</v>
      </c>
      <c r="AT96" s="185" t="s">
        <v>177</v>
      </c>
      <c r="AU96" s="185" t="s">
        <v>82</v>
      </c>
      <c r="AY96" s="18" t="s">
        <v>176</v>
      </c>
      <c r="BE96" s="186">
        <f>IF(N96="základní",J96,0)</f>
        <v>0</v>
      </c>
      <c r="BF96" s="186">
        <f>IF(N96="snížená",J96,0)</f>
        <v>0</v>
      </c>
      <c r="BG96" s="186">
        <f>IF(N96="zákl. přenesená",J96,0)</f>
        <v>0</v>
      </c>
      <c r="BH96" s="186">
        <f>IF(N96="sníž. přenesená",J96,0)</f>
        <v>0</v>
      </c>
      <c r="BI96" s="186">
        <f>IF(N96="nulová",J96,0)</f>
        <v>0</v>
      </c>
      <c r="BJ96" s="18" t="s">
        <v>82</v>
      </c>
      <c r="BK96" s="186">
        <f>ROUND(I96*H96,2)</f>
        <v>0</v>
      </c>
      <c r="BL96" s="18" t="s">
        <v>181</v>
      </c>
      <c r="BM96" s="185" t="s">
        <v>188</v>
      </c>
    </row>
    <row r="97" spans="1:65" s="2" customFormat="1" ht="19.5">
      <c r="A97" s="36"/>
      <c r="B97" s="37"/>
      <c r="C97" s="38"/>
      <c r="D97" s="187" t="s">
        <v>183</v>
      </c>
      <c r="E97" s="38"/>
      <c r="F97" s="188" t="s">
        <v>189</v>
      </c>
      <c r="G97" s="38"/>
      <c r="H97" s="38"/>
      <c r="I97" s="189"/>
      <c r="J97" s="38"/>
      <c r="K97" s="38"/>
      <c r="L97" s="41"/>
      <c r="M97" s="190"/>
      <c r="N97" s="191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8" t="s">
        <v>183</v>
      </c>
      <c r="AU97" s="18" t="s">
        <v>82</v>
      </c>
    </row>
    <row r="98" spans="1:65" s="2" customFormat="1" ht="24.2" customHeight="1">
      <c r="A98" s="36"/>
      <c r="B98" s="37"/>
      <c r="C98" s="173" t="s">
        <v>90</v>
      </c>
      <c r="D98" s="173" t="s">
        <v>177</v>
      </c>
      <c r="E98" s="174" t="s">
        <v>190</v>
      </c>
      <c r="F98" s="175" t="s">
        <v>191</v>
      </c>
      <c r="G98" s="176" t="s">
        <v>180</v>
      </c>
      <c r="H98" s="177">
        <v>2</v>
      </c>
      <c r="I98" s="178"/>
      <c r="J98" s="179">
        <f>ROUND(I98*H98,2)</f>
        <v>0</v>
      </c>
      <c r="K98" s="175" t="s">
        <v>192</v>
      </c>
      <c r="L98" s="180"/>
      <c r="M98" s="181" t="s">
        <v>32</v>
      </c>
      <c r="N98" s="182" t="s">
        <v>46</v>
      </c>
      <c r="O98" s="66"/>
      <c r="P98" s="183">
        <f>O98*H98</f>
        <v>0</v>
      </c>
      <c r="Q98" s="183">
        <v>0</v>
      </c>
      <c r="R98" s="183">
        <f>Q98*H98</f>
        <v>0</v>
      </c>
      <c r="S98" s="183">
        <v>0</v>
      </c>
      <c r="T98" s="184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5" t="s">
        <v>181</v>
      </c>
      <c r="AT98" s="185" t="s">
        <v>177</v>
      </c>
      <c r="AU98" s="185" t="s">
        <v>82</v>
      </c>
      <c r="AY98" s="18" t="s">
        <v>176</v>
      </c>
      <c r="BE98" s="186">
        <f>IF(N98="základní",J98,0)</f>
        <v>0</v>
      </c>
      <c r="BF98" s="186">
        <f>IF(N98="snížená",J98,0)</f>
        <v>0</v>
      </c>
      <c r="BG98" s="186">
        <f>IF(N98="zákl. přenesená",J98,0)</f>
        <v>0</v>
      </c>
      <c r="BH98" s="186">
        <f>IF(N98="sníž. přenesená",J98,0)</f>
        <v>0</v>
      </c>
      <c r="BI98" s="186">
        <f>IF(N98="nulová",J98,0)</f>
        <v>0</v>
      </c>
      <c r="BJ98" s="18" t="s">
        <v>82</v>
      </c>
      <c r="BK98" s="186">
        <f>ROUND(I98*H98,2)</f>
        <v>0</v>
      </c>
      <c r="BL98" s="18" t="s">
        <v>181</v>
      </c>
      <c r="BM98" s="185" t="s">
        <v>193</v>
      </c>
    </row>
    <row r="99" spans="1:65" s="2" customFormat="1" ht="16.5" customHeight="1">
      <c r="A99" s="36"/>
      <c r="B99" s="37"/>
      <c r="C99" s="173" t="s">
        <v>95</v>
      </c>
      <c r="D99" s="173" t="s">
        <v>177</v>
      </c>
      <c r="E99" s="174" t="s">
        <v>194</v>
      </c>
      <c r="F99" s="175" t="s">
        <v>195</v>
      </c>
      <c r="G99" s="176" t="s">
        <v>180</v>
      </c>
      <c r="H99" s="177">
        <v>1</v>
      </c>
      <c r="I99" s="178"/>
      <c r="J99" s="179">
        <f>ROUND(I99*H99,2)</f>
        <v>0</v>
      </c>
      <c r="K99" s="175" t="s">
        <v>32</v>
      </c>
      <c r="L99" s="180"/>
      <c r="M99" s="181" t="s">
        <v>32</v>
      </c>
      <c r="N99" s="182" t="s">
        <v>46</v>
      </c>
      <c r="O99" s="66"/>
      <c r="P99" s="183">
        <f>O99*H99</f>
        <v>0</v>
      </c>
      <c r="Q99" s="183">
        <v>0</v>
      </c>
      <c r="R99" s="183">
        <f>Q99*H99</f>
        <v>0</v>
      </c>
      <c r="S99" s="183">
        <v>0</v>
      </c>
      <c r="T99" s="184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5" t="s">
        <v>181</v>
      </c>
      <c r="AT99" s="185" t="s">
        <v>177</v>
      </c>
      <c r="AU99" s="185" t="s">
        <v>82</v>
      </c>
      <c r="AY99" s="18" t="s">
        <v>176</v>
      </c>
      <c r="BE99" s="186">
        <f>IF(N99="základní",J99,0)</f>
        <v>0</v>
      </c>
      <c r="BF99" s="186">
        <f>IF(N99="snížená",J99,0)</f>
        <v>0</v>
      </c>
      <c r="BG99" s="186">
        <f>IF(N99="zákl. přenesená",J99,0)</f>
        <v>0</v>
      </c>
      <c r="BH99" s="186">
        <f>IF(N99="sníž. přenesená",J99,0)</f>
        <v>0</v>
      </c>
      <c r="BI99" s="186">
        <f>IF(N99="nulová",J99,0)</f>
        <v>0</v>
      </c>
      <c r="BJ99" s="18" t="s">
        <v>82</v>
      </c>
      <c r="BK99" s="186">
        <f>ROUND(I99*H99,2)</f>
        <v>0</v>
      </c>
      <c r="BL99" s="18" t="s">
        <v>181</v>
      </c>
      <c r="BM99" s="185" t="s">
        <v>196</v>
      </c>
    </row>
    <row r="100" spans="1:65" s="2" customFormat="1" ht="19.5">
      <c r="A100" s="36"/>
      <c r="B100" s="37"/>
      <c r="C100" s="38"/>
      <c r="D100" s="187" t="s">
        <v>183</v>
      </c>
      <c r="E100" s="38"/>
      <c r="F100" s="188" t="s">
        <v>197</v>
      </c>
      <c r="G100" s="38"/>
      <c r="H100" s="38"/>
      <c r="I100" s="189"/>
      <c r="J100" s="38"/>
      <c r="K100" s="38"/>
      <c r="L100" s="41"/>
      <c r="M100" s="190"/>
      <c r="N100" s="191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8" t="s">
        <v>183</v>
      </c>
      <c r="AU100" s="18" t="s">
        <v>82</v>
      </c>
    </row>
    <row r="101" spans="1:65" s="2" customFormat="1" ht="21.75" customHeight="1">
      <c r="A101" s="36"/>
      <c r="B101" s="37"/>
      <c r="C101" s="173" t="s">
        <v>198</v>
      </c>
      <c r="D101" s="173" t="s">
        <v>177</v>
      </c>
      <c r="E101" s="174" t="s">
        <v>199</v>
      </c>
      <c r="F101" s="175" t="s">
        <v>200</v>
      </c>
      <c r="G101" s="176" t="s">
        <v>180</v>
      </c>
      <c r="H101" s="177">
        <v>2</v>
      </c>
      <c r="I101" s="178"/>
      <c r="J101" s="179">
        <f t="shared" ref="J101:J125" si="0">ROUND(I101*H101,2)</f>
        <v>0</v>
      </c>
      <c r="K101" s="175" t="s">
        <v>187</v>
      </c>
      <c r="L101" s="180"/>
      <c r="M101" s="181" t="s">
        <v>32</v>
      </c>
      <c r="N101" s="182" t="s">
        <v>46</v>
      </c>
      <c r="O101" s="66"/>
      <c r="P101" s="183">
        <f t="shared" ref="P101:P125" si="1">O101*H101</f>
        <v>0</v>
      </c>
      <c r="Q101" s="183">
        <v>0</v>
      </c>
      <c r="R101" s="183">
        <f t="shared" ref="R101:R125" si="2">Q101*H101</f>
        <v>0</v>
      </c>
      <c r="S101" s="183">
        <v>0</v>
      </c>
      <c r="T101" s="184">
        <f t="shared" ref="T101:T125" si="3"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5" t="s">
        <v>181</v>
      </c>
      <c r="AT101" s="185" t="s">
        <v>177</v>
      </c>
      <c r="AU101" s="185" t="s">
        <v>82</v>
      </c>
      <c r="AY101" s="18" t="s">
        <v>176</v>
      </c>
      <c r="BE101" s="186">
        <f t="shared" ref="BE101:BE125" si="4">IF(N101="základní",J101,0)</f>
        <v>0</v>
      </c>
      <c r="BF101" s="186">
        <f t="shared" ref="BF101:BF125" si="5">IF(N101="snížená",J101,0)</f>
        <v>0</v>
      </c>
      <c r="BG101" s="186">
        <f t="shared" ref="BG101:BG125" si="6">IF(N101="zákl. přenesená",J101,0)</f>
        <v>0</v>
      </c>
      <c r="BH101" s="186">
        <f t="shared" ref="BH101:BH125" si="7">IF(N101="sníž. přenesená",J101,0)</f>
        <v>0</v>
      </c>
      <c r="BI101" s="186">
        <f t="shared" ref="BI101:BI125" si="8">IF(N101="nulová",J101,0)</f>
        <v>0</v>
      </c>
      <c r="BJ101" s="18" t="s">
        <v>82</v>
      </c>
      <c r="BK101" s="186">
        <f t="shared" ref="BK101:BK125" si="9">ROUND(I101*H101,2)</f>
        <v>0</v>
      </c>
      <c r="BL101" s="18" t="s">
        <v>181</v>
      </c>
      <c r="BM101" s="185" t="s">
        <v>201</v>
      </c>
    </row>
    <row r="102" spans="1:65" s="2" customFormat="1" ht="16.5" customHeight="1">
      <c r="A102" s="36"/>
      <c r="B102" s="37"/>
      <c r="C102" s="192" t="s">
        <v>202</v>
      </c>
      <c r="D102" s="192" t="s">
        <v>203</v>
      </c>
      <c r="E102" s="193" t="s">
        <v>204</v>
      </c>
      <c r="F102" s="194" t="s">
        <v>205</v>
      </c>
      <c r="G102" s="195" t="s">
        <v>180</v>
      </c>
      <c r="H102" s="196">
        <v>1</v>
      </c>
      <c r="I102" s="197"/>
      <c r="J102" s="198">
        <f t="shared" si="0"/>
        <v>0</v>
      </c>
      <c r="K102" s="194" t="s">
        <v>192</v>
      </c>
      <c r="L102" s="41"/>
      <c r="M102" s="199" t="s">
        <v>32</v>
      </c>
      <c r="N102" s="200" t="s">
        <v>46</v>
      </c>
      <c r="O102" s="66"/>
      <c r="P102" s="183">
        <f t="shared" si="1"/>
        <v>0</v>
      </c>
      <c r="Q102" s="183">
        <v>0</v>
      </c>
      <c r="R102" s="183">
        <f t="shared" si="2"/>
        <v>0</v>
      </c>
      <c r="S102" s="183">
        <v>0</v>
      </c>
      <c r="T102" s="184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5" t="s">
        <v>206</v>
      </c>
      <c r="AT102" s="185" t="s">
        <v>203</v>
      </c>
      <c r="AU102" s="185" t="s">
        <v>82</v>
      </c>
      <c r="AY102" s="18" t="s">
        <v>176</v>
      </c>
      <c r="BE102" s="186">
        <f t="shared" si="4"/>
        <v>0</v>
      </c>
      <c r="BF102" s="186">
        <f t="shared" si="5"/>
        <v>0</v>
      </c>
      <c r="BG102" s="186">
        <f t="shared" si="6"/>
        <v>0</v>
      </c>
      <c r="BH102" s="186">
        <f t="shared" si="7"/>
        <v>0</v>
      </c>
      <c r="BI102" s="186">
        <f t="shared" si="8"/>
        <v>0</v>
      </c>
      <c r="BJ102" s="18" t="s">
        <v>82</v>
      </c>
      <c r="BK102" s="186">
        <f t="shared" si="9"/>
        <v>0</v>
      </c>
      <c r="BL102" s="18" t="s">
        <v>206</v>
      </c>
      <c r="BM102" s="185" t="s">
        <v>207</v>
      </c>
    </row>
    <row r="103" spans="1:65" s="2" customFormat="1" ht="37.9" customHeight="1">
      <c r="A103" s="36"/>
      <c r="B103" s="37"/>
      <c r="C103" s="173" t="s">
        <v>208</v>
      </c>
      <c r="D103" s="173" t="s">
        <v>177</v>
      </c>
      <c r="E103" s="174" t="s">
        <v>209</v>
      </c>
      <c r="F103" s="175" t="s">
        <v>210</v>
      </c>
      <c r="G103" s="176" t="s">
        <v>180</v>
      </c>
      <c r="H103" s="177">
        <v>1</v>
      </c>
      <c r="I103" s="178"/>
      <c r="J103" s="179">
        <f t="shared" si="0"/>
        <v>0</v>
      </c>
      <c r="K103" s="175" t="s">
        <v>192</v>
      </c>
      <c r="L103" s="180"/>
      <c r="M103" s="181" t="s">
        <v>32</v>
      </c>
      <c r="N103" s="182" t="s">
        <v>46</v>
      </c>
      <c r="O103" s="66"/>
      <c r="P103" s="183">
        <f t="shared" si="1"/>
        <v>0</v>
      </c>
      <c r="Q103" s="183">
        <v>0</v>
      </c>
      <c r="R103" s="183">
        <f t="shared" si="2"/>
        <v>0</v>
      </c>
      <c r="S103" s="183">
        <v>0</v>
      </c>
      <c r="T103" s="184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5" t="s">
        <v>181</v>
      </c>
      <c r="AT103" s="185" t="s">
        <v>177</v>
      </c>
      <c r="AU103" s="185" t="s">
        <v>82</v>
      </c>
      <c r="AY103" s="18" t="s">
        <v>176</v>
      </c>
      <c r="BE103" s="186">
        <f t="shared" si="4"/>
        <v>0</v>
      </c>
      <c r="BF103" s="186">
        <f t="shared" si="5"/>
        <v>0</v>
      </c>
      <c r="BG103" s="186">
        <f t="shared" si="6"/>
        <v>0</v>
      </c>
      <c r="BH103" s="186">
        <f t="shared" si="7"/>
        <v>0</v>
      </c>
      <c r="BI103" s="186">
        <f t="shared" si="8"/>
        <v>0</v>
      </c>
      <c r="BJ103" s="18" t="s">
        <v>82</v>
      </c>
      <c r="BK103" s="186">
        <f t="shared" si="9"/>
        <v>0</v>
      </c>
      <c r="BL103" s="18" t="s">
        <v>181</v>
      </c>
      <c r="BM103" s="185" t="s">
        <v>211</v>
      </c>
    </row>
    <row r="104" spans="1:65" s="2" customFormat="1" ht="24.2" customHeight="1">
      <c r="A104" s="36"/>
      <c r="B104" s="37"/>
      <c r="C104" s="192" t="s">
        <v>212</v>
      </c>
      <c r="D104" s="192" t="s">
        <v>203</v>
      </c>
      <c r="E104" s="193" t="s">
        <v>213</v>
      </c>
      <c r="F104" s="194" t="s">
        <v>214</v>
      </c>
      <c r="G104" s="195" t="s">
        <v>180</v>
      </c>
      <c r="H104" s="196">
        <v>1</v>
      </c>
      <c r="I104" s="197"/>
      <c r="J104" s="198">
        <f t="shared" si="0"/>
        <v>0</v>
      </c>
      <c r="K104" s="194" t="s">
        <v>192</v>
      </c>
      <c r="L104" s="41"/>
      <c r="M104" s="199" t="s">
        <v>32</v>
      </c>
      <c r="N104" s="200" t="s">
        <v>46</v>
      </c>
      <c r="O104" s="66"/>
      <c r="P104" s="183">
        <f t="shared" si="1"/>
        <v>0</v>
      </c>
      <c r="Q104" s="183">
        <v>0</v>
      </c>
      <c r="R104" s="183">
        <f t="shared" si="2"/>
        <v>0</v>
      </c>
      <c r="S104" s="183">
        <v>0</v>
      </c>
      <c r="T104" s="184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5" t="s">
        <v>206</v>
      </c>
      <c r="AT104" s="185" t="s">
        <v>203</v>
      </c>
      <c r="AU104" s="185" t="s">
        <v>82</v>
      </c>
      <c r="AY104" s="18" t="s">
        <v>176</v>
      </c>
      <c r="BE104" s="186">
        <f t="shared" si="4"/>
        <v>0</v>
      </c>
      <c r="BF104" s="186">
        <f t="shared" si="5"/>
        <v>0</v>
      </c>
      <c r="BG104" s="186">
        <f t="shared" si="6"/>
        <v>0</v>
      </c>
      <c r="BH104" s="186">
        <f t="shared" si="7"/>
        <v>0</v>
      </c>
      <c r="BI104" s="186">
        <f t="shared" si="8"/>
        <v>0</v>
      </c>
      <c r="BJ104" s="18" t="s">
        <v>82</v>
      </c>
      <c r="BK104" s="186">
        <f t="shared" si="9"/>
        <v>0</v>
      </c>
      <c r="BL104" s="18" t="s">
        <v>206</v>
      </c>
      <c r="BM104" s="185" t="s">
        <v>215</v>
      </c>
    </row>
    <row r="105" spans="1:65" s="2" customFormat="1" ht="33" customHeight="1">
      <c r="A105" s="36"/>
      <c r="B105" s="37"/>
      <c r="C105" s="173" t="s">
        <v>216</v>
      </c>
      <c r="D105" s="173" t="s">
        <v>177</v>
      </c>
      <c r="E105" s="174" t="s">
        <v>217</v>
      </c>
      <c r="F105" s="175" t="s">
        <v>218</v>
      </c>
      <c r="G105" s="176" t="s">
        <v>180</v>
      </c>
      <c r="H105" s="177">
        <v>1</v>
      </c>
      <c r="I105" s="178"/>
      <c r="J105" s="179">
        <f t="shared" si="0"/>
        <v>0</v>
      </c>
      <c r="K105" s="175" t="s">
        <v>192</v>
      </c>
      <c r="L105" s="180"/>
      <c r="M105" s="181" t="s">
        <v>32</v>
      </c>
      <c r="N105" s="182" t="s">
        <v>46</v>
      </c>
      <c r="O105" s="66"/>
      <c r="P105" s="183">
        <f t="shared" si="1"/>
        <v>0</v>
      </c>
      <c r="Q105" s="183">
        <v>0</v>
      </c>
      <c r="R105" s="183">
        <f t="shared" si="2"/>
        <v>0</v>
      </c>
      <c r="S105" s="183">
        <v>0</v>
      </c>
      <c r="T105" s="184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5" t="s">
        <v>181</v>
      </c>
      <c r="AT105" s="185" t="s">
        <v>177</v>
      </c>
      <c r="AU105" s="185" t="s">
        <v>82</v>
      </c>
      <c r="AY105" s="18" t="s">
        <v>176</v>
      </c>
      <c r="BE105" s="186">
        <f t="shared" si="4"/>
        <v>0</v>
      </c>
      <c r="BF105" s="186">
        <f t="shared" si="5"/>
        <v>0</v>
      </c>
      <c r="BG105" s="186">
        <f t="shared" si="6"/>
        <v>0</v>
      </c>
      <c r="BH105" s="186">
        <f t="shared" si="7"/>
        <v>0</v>
      </c>
      <c r="BI105" s="186">
        <f t="shared" si="8"/>
        <v>0</v>
      </c>
      <c r="BJ105" s="18" t="s">
        <v>82</v>
      </c>
      <c r="BK105" s="186">
        <f t="shared" si="9"/>
        <v>0</v>
      </c>
      <c r="BL105" s="18" t="s">
        <v>181</v>
      </c>
      <c r="BM105" s="185" t="s">
        <v>219</v>
      </c>
    </row>
    <row r="106" spans="1:65" s="2" customFormat="1" ht="24.2" customHeight="1">
      <c r="A106" s="36"/>
      <c r="B106" s="37"/>
      <c r="C106" s="173" t="s">
        <v>220</v>
      </c>
      <c r="D106" s="173" t="s">
        <v>177</v>
      </c>
      <c r="E106" s="174" t="s">
        <v>221</v>
      </c>
      <c r="F106" s="175" t="s">
        <v>222</v>
      </c>
      <c r="G106" s="176" t="s">
        <v>180</v>
      </c>
      <c r="H106" s="177">
        <v>1</v>
      </c>
      <c r="I106" s="178"/>
      <c r="J106" s="179">
        <f t="shared" si="0"/>
        <v>0</v>
      </c>
      <c r="K106" s="175" t="s">
        <v>32</v>
      </c>
      <c r="L106" s="180"/>
      <c r="M106" s="181" t="s">
        <v>32</v>
      </c>
      <c r="N106" s="182" t="s">
        <v>46</v>
      </c>
      <c r="O106" s="66"/>
      <c r="P106" s="183">
        <f t="shared" si="1"/>
        <v>0</v>
      </c>
      <c r="Q106" s="183">
        <v>0</v>
      </c>
      <c r="R106" s="183">
        <f t="shared" si="2"/>
        <v>0</v>
      </c>
      <c r="S106" s="183">
        <v>0</v>
      </c>
      <c r="T106" s="184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5" t="s">
        <v>181</v>
      </c>
      <c r="AT106" s="185" t="s">
        <v>177</v>
      </c>
      <c r="AU106" s="185" t="s">
        <v>82</v>
      </c>
      <c r="AY106" s="18" t="s">
        <v>176</v>
      </c>
      <c r="BE106" s="186">
        <f t="shared" si="4"/>
        <v>0</v>
      </c>
      <c r="BF106" s="186">
        <f t="shared" si="5"/>
        <v>0</v>
      </c>
      <c r="BG106" s="186">
        <f t="shared" si="6"/>
        <v>0</v>
      </c>
      <c r="BH106" s="186">
        <f t="shared" si="7"/>
        <v>0</v>
      </c>
      <c r="BI106" s="186">
        <f t="shared" si="8"/>
        <v>0</v>
      </c>
      <c r="BJ106" s="18" t="s">
        <v>82</v>
      </c>
      <c r="BK106" s="186">
        <f t="shared" si="9"/>
        <v>0</v>
      </c>
      <c r="BL106" s="18" t="s">
        <v>181</v>
      </c>
      <c r="BM106" s="185" t="s">
        <v>223</v>
      </c>
    </row>
    <row r="107" spans="1:65" s="2" customFormat="1" ht="16.5" customHeight="1">
      <c r="A107" s="36"/>
      <c r="B107" s="37"/>
      <c r="C107" s="192" t="s">
        <v>224</v>
      </c>
      <c r="D107" s="192" t="s">
        <v>203</v>
      </c>
      <c r="E107" s="193" t="s">
        <v>225</v>
      </c>
      <c r="F107" s="194" t="s">
        <v>226</v>
      </c>
      <c r="G107" s="195" t="s">
        <v>180</v>
      </c>
      <c r="H107" s="196">
        <v>7</v>
      </c>
      <c r="I107" s="197"/>
      <c r="J107" s="198">
        <f t="shared" si="0"/>
        <v>0</v>
      </c>
      <c r="K107" s="194" t="s">
        <v>192</v>
      </c>
      <c r="L107" s="41"/>
      <c r="M107" s="199" t="s">
        <v>32</v>
      </c>
      <c r="N107" s="200" t="s">
        <v>46</v>
      </c>
      <c r="O107" s="66"/>
      <c r="P107" s="183">
        <f t="shared" si="1"/>
        <v>0</v>
      </c>
      <c r="Q107" s="183">
        <v>0</v>
      </c>
      <c r="R107" s="183">
        <f t="shared" si="2"/>
        <v>0</v>
      </c>
      <c r="S107" s="183">
        <v>0</v>
      </c>
      <c r="T107" s="184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5" t="s">
        <v>206</v>
      </c>
      <c r="AT107" s="185" t="s">
        <v>203</v>
      </c>
      <c r="AU107" s="185" t="s">
        <v>82</v>
      </c>
      <c r="AY107" s="18" t="s">
        <v>176</v>
      </c>
      <c r="BE107" s="186">
        <f t="shared" si="4"/>
        <v>0</v>
      </c>
      <c r="BF107" s="186">
        <f t="shared" si="5"/>
        <v>0</v>
      </c>
      <c r="BG107" s="186">
        <f t="shared" si="6"/>
        <v>0</v>
      </c>
      <c r="BH107" s="186">
        <f t="shared" si="7"/>
        <v>0</v>
      </c>
      <c r="BI107" s="186">
        <f t="shared" si="8"/>
        <v>0</v>
      </c>
      <c r="BJ107" s="18" t="s">
        <v>82</v>
      </c>
      <c r="BK107" s="186">
        <f t="shared" si="9"/>
        <v>0</v>
      </c>
      <c r="BL107" s="18" t="s">
        <v>206</v>
      </c>
      <c r="BM107" s="185" t="s">
        <v>227</v>
      </c>
    </row>
    <row r="108" spans="1:65" s="2" customFormat="1" ht="16.5" customHeight="1">
      <c r="A108" s="36"/>
      <c r="B108" s="37"/>
      <c r="C108" s="192" t="s">
        <v>228</v>
      </c>
      <c r="D108" s="192" t="s">
        <v>203</v>
      </c>
      <c r="E108" s="193" t="s">
        <v>229</v>
      </c>
      <c r="F108" s="194" t="s">
        <v>230</v>
      </c>
      <c r="G108" s="195" t="s">
        <v>180</v>
      </c>
      <c r="H108" s="196">
        <v>27</v>
      </c>
      <c r="I108" s="197"/>
      <c r="J108" s="198">
        <f t="shared" si="0"/>
        <v>0</v>
      </c>
      <c r="K108" s="194" t="s">
        <v>192</v>
      </c>
      <c r="L108" s="41"/>
      <c r="M108" s="199" t="s">
        <v>32</v>
      </c>
      <c r="N108" s="200" t="s">
        <v>46</v>
      </c>
      <c r="O108" s="66"/>
      <c r="P108" s="183">
        <f t="shared" si="1"/>
        <v>0</v>
      </c>
      <c r="Q108" s="183">
        <v>0</v>
      </c>
      <c r="R108" s="183">
        <f t="shared" si="2"/>
        <v>0</v>
      </c>
      <c r="S108" s="183">
        <v>0</v>
      </c>
      <c r="T108" s="184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5" t="s">
        <v>206</v>
      </c>
      <c r="AT108" s="185" t="s">
        <v>203</v>
      </c>
      <c r="AU108" s="185" t="s">
        <v>82</v>
      </c>
      <c r="AY108" s="18" t="s">
        <v>176</v>
      </c>
      <c r="BE108" s="186">
        <f t="shared" si="4"/>
        <v>0</v>
      </c>
      <c r="BF108" s="186">
        <f t="shared" si="5"/>
        <v>0</v>
      </c>
      <c r="BG108" s="186">
        <f t="shared" si="6"/>
        <v>0</v>
      </c>
      <c r="BH108" s="186">
        <f t="shared" si="7"/>
        <v>0</v>
      </c>
      <c r="BI108" s="186">
        <f t="shared" si="8"/>
        <v>0</v>
      </c>
      <c r="BJ108" s="18" t="s">
        <v>82</v>
      </c>
      <c r="BK108" s="186">
        <f t="shared" si="9"/>
        <v>0</v>
      </c>
      <c r="BL108" s="18" t="s">
        <v>206</v>
      </c>
      <c r="BM108" s="185" t="s">
        <v>231</v>
      </c>
    </row>
    <row r="109" spans="1:65" s="2" customFormat="1" ht="16.5" customHeight="1">
      <c r="A109" s="36"/>
      <c r="B109" s="37"/>
      <c r="C109" s="192" t="s">
        <v>232</v>
      </c>
      <c r="D109" s="192" t="s">
        <v>203</v>
      </c>
      <c r="E109" s="193" t="s">
        <v>233</v>
      </c>
      <c r="F109" s="194" t="s">
        <v>234</v>
      </c>
      <c r="G109" s="195" t="s">
        <v>180</v>
      </c>
      <c r="H109" s="196">
        <v>1</v>
      </c>
      <c r="I109" s="197"/>
      <c r="J109" s="198">
        <f t="shared" si="0"/>
        <v>0</v>
      </c>
      <c r="K109" s="194" t="s">
        <v>192</v>
      </c>
      <c r="L109" s="41"/>
      <c r="M109" s="199" t="s">
        <v>32</v>
      </c>
      <c r="N109" s="200" t="s">
        <v>46</v>
      </c>
      <c r="O109" s="66"/>
      <c r="P109" s="183">
        <f t="shared" si="1"/>
        <v>0</v>
      </c>
      <c r="Q109" s="183">
        <v>0</v>
      </c>
      <c r="R109" s="183">
        <f t="shared" si="2"/>
        <v>0</v>
      </c>
      <c r="S109" s="183">
        <v>0</v>
      </c>
      <c r="T109" s="184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5" t="s">
        <v>206</v>
      </c>
      <c r="AT109" s="185" t="s">
        <v>203</v>
      </c>
      <c r="AU109" s="185" t="s">
        <v>82</v>
      </c>
      <c r="AY109" s="18" t="s">
        <v>176</v>
      </c>
      <c r="BE109" s="186">
        <f t="shared" si="4"/>
        <v>0</v>
      </c>
      <c r="BF109" s="186">
        <f t="shared" si="5"/>
        <v>0</v>
      </c>
      <c r="BG109" s="186">
        <f t="shared" si="6"/>
        <v>0</v>
      </c>
      <c r="BH109" s="186">
        <f t="shared" si="7"/>
        <v>0</v>
      </c>
      <c r="BI109" s="186">
        <f t="shared" si="8"/>
        <v>0</v>
      </c>
      <c r="BJ109" s="18" t="s">
        <v>82</v>
      </c>
      <c r="BK109" s="186">
        <f t="shared" si="9"/>
        <v>0</v>
      </c>
      <c r="BL109" s="18" t="s">
        <v>206</v>
      </c>
      <c r="BM109" s="185" t="s">
        <v>235</v>
      </c>
    </row>
    <row r="110" spans="1:65" s="2" customFormat="1" ht="16.5" customHeight="1">
      <c r="A110" s="36"/>
      <c r="B110" s="37"/>
      <c r="C110" s="192" t="s">
        <v>236</v>
      </c>
      <c r="D110" s="192" t="s">
        <v>203</v>
      </c>
      <c r="E110" s="193" t="s">
        <v>237</v>
      </c>
      <c r="F110" s="194" t="s">
        <v>238</v>
      </c>
      <c r="G110" s="195" t="s">
        <v>180</v>
      </c>
      <c r="H110" s="196">
        <v>1</v>
      </c>
      <c r="I110" s="197"/>
      <c r="J110" s="198">
        <f t="shared" si="0"/>
        <v>0</v>
      </c>
      <c r="K110" s="194" t="s">
        <v>192</v>
      </c>
      <c r="L110" s="41"/>
      <c r="M110" s="199" t="s">
        <v>32</v>
      </c>
      <c r="N110" s="200" t="s">
        <v>46</v>
      </c>
      <c r="O110" s="66"/>
      <c r="P110" s="183">
        <f t="shared" si="1"/>
        <v>0</v>
      </c>
      <c r="Q110" s="183">
        <v>0</v>
      </c>
      <c r="R110" s="183">
        <f t="shared" si="2"/>
        <v>0</v>
      </c>
      <c r="S110" s="183">
        <v>0</v>
      </c>
      <c r="T110" s="184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5" t="s">
        <v>206</v>
      </c>
      <c r="AT110" s="185" t="s">
        <v>203</v>
      </c>
      <c r="AU110" s="185" t="s">
        <v>82</v>
      </c>
      <c r="AY110" s="18" t="s">
        <v>176</v>
      </c>
      <c r="BE110" s="186">
        <f t="shared" si="4"/>
        <v>0</v>
      </c>
      <c r="BF110" s="186">
        <f t="shared" si="5"/>
        <v>0</v>
      </c>
      <c r="BG110" s="186">
        <f t="shared" si="6"/>
        <v>0</v>
      </c>
      <c r="BH110" s="186">
        <f t="shared" si="7"/>
        <v>0</v>
      </c>
      <c r="BI110" s="186">
        <f t="shared" si="8"/>
        <v>0</v>
      </c>
      <c r="BJ110" s="18" t="s">
        <v>82</v>
      </c>
      <c r="BK110" s="186">
        <f t="shared" si="9"/>
        <v>0</v>
      </c>
      <c r="BL110" s="18" t="s">
        <v>206</v>
      </c>
      <c r="BM110" s="185" t="s">
        <v>239</v>
      </c>
    </row>
    <row r="111" spans="1:65" s="2" customFormat="1" ht="16.5" customHeight="1">
      <c r="A111" s="36"/>
      <c r="B111" s="37"/>
      <c r="C111" s="192" t="s">
        <v>8</v>
      </c>
      <c r="D111" s="192" t="s">
        <v>203</v>
      </c>
      <c r="E111" s="193" t="s">
        <v>240</v>
      </c>
      <c r="F111" s="194" t="s">
        <v>241</v>
      </c>
      <c r="G111" s="195" t="s">
        <v>180</v>
      </c>
      <c r="H111" s="196">
        <v>2</v>
      </c>
      <c r="I111" s="197"/>
      <c r="J111" s="198">
        <f t="shared" si="0"/>
        <v>0</v>
      </c>
      <c r="K111" s="194" t="s">
        <v>192</v>
      </c>
      <c r="L111" s="41"/>
      <c r="M111" s="199" t="s">
        <v>32</v>
      </c>
      <c r="N111" s="200" t="s">
        <v>46</v>
      </c>
      <c r="O111" s="66"/>
      <c r="P111" s="183">
        <f t="shared" si="1"/>
        <v>0</v>
      </c>
      <c r="Q111" s="183">
        <v>0</v>
      </c>
      <c r="R111" s="183">
        <f t="shared" si="2"/>
        <v>0</v>
      </c>
      <c r="S111" s="183">
        <v>0</v>
      </c>
      <c r="T111" s="184">
        <f t="shared" si="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85" t="s">
        <v>206</v>
      </c>
      <c r="AT111" s="185" t="s">
        <v>203</v>
      </c>
      <c r="AU111" s="185" t="s">
        <v>82</v>
      </c>
      <c r="AY111" s="18" t="s">
        <v>176</v>
      </c>
      <c r="BE111" s="186">
        <f t="shared" si="4"/>
        <v>0</v>
      </c>
      <c r="BF111" s="186">
        <f t="shared" si="5"/>
        <v>0</v>
      </c>
      <c r="BG111" s="186">
        <f t="shared" si="6"/>
        <v>0</v>
      </c>
      <c r="BH111" s="186">
        <f t="shared" si="7"/>
        <v>0</v>
      </c>
      <c r="BI111" s="186">
        <f t="shared" si="8"/>
        <v>0</v>
      </c>
      <c r="BJ111" s="18" t="s">
        <v>82</v>
      </c>
      <c r="BK111" s="186">
        <f t="shared" si="9"/>
        <v>0</v>
      </c>
      <c r="BL111" s="18" t="s">
        <v>206</v>
      </c>
      <c r="BM111" s="185" t="s">
        <v>242</v>
      </c>
    </row>
    <row r="112" spans="1:65" s="2" customFormat="1" ht="16.5" customHeight="1">
      <c r="A112" s="36"/>
      <c r="B112" s="37"/>
      <c r="C112" s="192" t="s">
        <v>243</v>
      </c>
      <c r="D112" s="192" t="s">
        <v>203</v>
      </c>
      <c r="E112" s="193" t="s">
        <v>244</v>
      </c>
      <c r="F112" s="194" t="s">
        <v>245</v>
      </c>
      <c r="G112" s="195" t="s">
        <v>180</v>
      </c>
      <c r="H112" s="196">
        <v>1</v>
      </c>
      <c r="I112" s="197"/>
      <c r="J112" s="198">
        <f t="shared" si="0"/>
        <v>0</v>
      </c>
      <c r="K112" s="194" t="s">
        <v>32</v>
      </c>
      <c r="L112" s="41"/>
      <c r="M112" s="199" t="s">
        <v>32</v>
      </c>
      <c r="N112" s="200" t="s">
        <v>46</v>
      </c>
      <c r="O112" s="66"/>
      <c r="P112" s="183">
        <f t="shared" si="1"/>
        <v>0</v>
      </c>
      <c r="Q112" s="183">
        <v>0</v>
      </c>
      <c r="R112" s="183">
        <f t="shared" si="2"/>
        <v>0</v>
      </c>
      <c r="S112" s="183">
        <v>0</v>
      </c>
      <c r="T112" s="184">
        <f t="shared" si="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5" t="s">
        <v>206</v>
      </c>
      <c r="AT112" s="185" t="s">
        <v>203</v>
      </c>
      <c r="AU112" s="185" t="s">
        <v>82</v>
      </c>
      <c r="AY112" s="18" t="s">
        <v>176</v>
      </c>
      <c r="BE112" s="186">
        <f t="shared" si="4"/>
        <v>0</v>
      </c>
      <c r="BF112" s="186">
        <f t="shared" si="5"/>
        <v>0</v>
      </c>
      <c r="BG112" s="186">
        <f t="shared" si="6"/>
        <v>0</v>
      </c>
      <c r="BH112" s="186">
        <f t="shared" si="7"/>
        <v>0</v>
      </c>
      <c r="BI112" s="186">
        <f t="shared" si="8"/>
        <v>0</v>
      </c>
      <c r="BJ112" s="18" t="s">
        <v>82</v>
      </c>
      <c r="BK112" s="186">
        <f t="shared" si="9"/>
        <v>0</v>
      </c>
      <c r="BL112" s="18" t="s">
        <v>206</v>
      </c>
      <c r="BM112" s="185" t="s">
        <v>246</v>
      </c>
    </row>
    <row r="113" spans="1:65" s="2" customFormat="1" ht="21.75" customHeight="1">
      <c r="A113" s="36"/>
      <c r="B113" s="37"/>
      <c r="C113" s="192" t="s">
        <v>247</v>
      </c>
      <c r="D113" s="192" t="s">
        <v>203</v>
      </c>
      <c r="E113" s="193" t="s">
        <v>248</v>
      </c>
      <c r="F113" s="194" t="s">
        <v>249</v>
      </c>
      <c r="G113" s="195" t="s">
        <v>180</v>
      </c>
      <c r="H113" s="196">
        <v>2</v>
      </c>
      <c r="I113" s="197"/>
      <c r="J113" s="198">
        <f t="shared" si="0"/>
        <v>0</v>
      </c>
      <c r="K113" s="194" t="s">
        <v>192</v>
      </c>
      <c r="L113" s="41"/>
      <c r="M113" s="199" t="s">
        <v>32</v>
      </c>
      <c r="N113" s="200" t="s">
        <v>46</v>
      </c>
      <c r="O113" s="66"/>
      <c r="P113" s="183">
        <f t="shared" si="1"/>
        <v>0</v>
      </c>
      <c r="Q113" s="183">
        <v>0</v>
      </c>
      <c r="R113" s="183">
        <f t="shared" si="2"/>
        <v>0</v>
      </c>
      <c r="S113" s="183">
        <v>0</v>
      </c>
      <c r="T113" s="184">
        <f t="shared" si="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85" t="s">
        <v>206</v>
      </c>
      <c r="AT113" s="185" t="s">
        <v>203</v>
      </c>
      <c r="AU113" s="185" t="s">
        <v>82</v>
      </c>
      <c r="AY113" s="18" t="s">
        <v>176</v>
      </c>
      <c r="BE113" s="186">
        <f t="shared" si="4"/>
        <v>0</v>
      </c>
      <c r="BF113" s="186">
        <f t="shared" si="5"/>
        <v>0</v>
      </c>
      <c r="BG113" s="186">
        <f t="shared" si="6"/>
        <v>0</v>
      </c>
      <c r="BH113" s="186">
        <f t="shared" si="7"/>
        <v>0</v>
      </c>
      <c r="BI113" s="186">
        <f t="shared" si="8"/>
        <v>0</v>
      </c>
      <c r="BJ113" s="18" t="s">
        <v>82</v>
      </c>
      <c r="BK113" s="186">
        <f t="shared" si="9"/>
        <v>0</v>
      </c>
      <c r="BL113" s="18" t="s">
        <v>206</v>
      </c>
      <c r="BM113" s="185" t="s">
        <v>250</v>
      </c>
    </row>
    <row r="114" spans="1:65" s="2" customFormat="1" ht="24.2" customHeight="1">
      <c r="A114" s="36"/>
      <c r="B114" s="37"/>
      <c r="C114" s="173" t="s">
        <v>251</v>
      </c>
      <c r="D114" s="173" t="s">
        <v>177</v>
      </c>
      <c r="E114" s="174" t="s">
        <v>252</v>
      </c>
      <c r="F114" s="175" t="s">
        <v>253</v>
      </c>
      <c r="G114" s="176" t="s">
        <v>180</v>
      </c>
      <c r="H114" s="177">
        <v>1</v>
      </c>
      <c r="I114" s="178"/>
      <c r="J114" s="179">
        <f t="shared" si="0"/>
        <v>0</v>
      </c>
      <c r="K114" s="175" t="s">
        <v>192</v>
      </c>
      <c r="L114" s="180"/>
      <c r="M114" s="181" t="s">
        <v>32</v>
      </c>
      <c r="N114" s="182" t="s">
        <v>46</v>
      </c>
      <c r="O114" s="66"/>
      <c r="P114" s="183">
        <f t="shared" si="1"/>
        <v>0</v>
      </c>
      <c r="Q114" s="183">
        <v>0</v>
      </c>
      <c r="R114" s="183">
        <f t="shared" si="2"/>
        <v>0</v>
      </c>
      <c r="S114" s="183">
        <v>0</v>
      </c>
      <c r="T114" s="184">
        <f t="shared" si="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5" t="s">
        <v>181</v>
      </c>
      <c r="AT114" s="185" t="s">
        <v>177</v>
      </c>
      <c r="AU114" s="185" t="s">
        <v>82</v>
      </c>
      <c r="AY114" s="18" t="s">
        <v>176</v>
      </c>
      <c r="BE114" s="186">
        <f t="shared" si="4"/>
        <v>0</v>
      </c>
      <c r="BF114" s="186">
        <f t="shared" si="5"/>
        <v>0</v>
      </c>
      <c r="BG114" s="186">
        <f t="shared" si="6"/>
        <v>0</v>
      </c>
      <c r="BH114" s="186">
        <f t="shared" si="7"/>
        <v>0</v>
      </c>
      <c r="BI114" s="186">
        <f t="shared" si="8"/>
        <v>0</v>
      </c>
      <c r="BJ114" s="18" t="s">
        <v>82</v>
      </c>
      <c r="BK114" s="186">
        <f t="shared" si="9"/>
        <v>0</v>
      </c>
      <c r="BL114" s="18" t="s">
        <v>181</v>
      </c>
      <c r="BM114" s="185" t="s">
        <v>254</v>
      </c>
    </row>
    <row r="115" spans="1:65" s="2" customFormat="1" ht="21.75" customHeight="1">
      <c r="A115" s="36"/>
      <c r="B115" s="37"/>
      <c r="C115" s="192" t="s">
        <v>255</v>
      </c>
      <c r="D115" s="192" t="s">
        <v>203</v>
      </c>
      <c r="E115" s="193" t="s">
        <v>256</v>
      </c>
      <c r="F115" s="194" t="s">
        <v>257</v>
      </c>
      <c r="G115" s="195" t="s">
        <v>180</v>
      </c>
      <c r="H115" s="196">
        <v>2</v>
      </c>
      <c r="I115" s="197"/>
      <c r="J115" s="198">
        <f t="shared" si="0"/>
        <v>0</v>
      </c>
      <c r="K115" s="194" t="s">
        <v>192</v>
      </c>
      <c r="L115" s="41"/>
      <c r="M115" s="199" t="s">
        <v>32</v>
      </c>
      <c r="N115" s="200" t="s">
        <v>46</v>
      </c>
      <c r="O115" s="66"/>
      <c r="P115" s="183">
        <f t="shared" si="1"/>
        <v>0</v>
      </c>
      <c r="Q115" s="183">
        <v>0</v>
      </c>
      <c r="R115" s="183">
        <f t="shared" si="2"/>
        <v>0</v>
      </c>
      <c r="S115" s="183">
        <v>0</v>
      </c>
      <c r="T115" s="184">
        <f t="shared" si="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5" t="s">
        <v>206</v>
      </c>
      <c r="AT115" s="185" t="s">
        <v>203</v>
      </c>
      <c r="AU115" s="185" t="s">
        <v>82</v>
      </c>
      <c r="AY115" s="18" t="s">
        <v>176</v>
      </c>
      <c r="BE115" s="186">
        <f t="shared" si="4"/>
        <v>0</v>
      </c>
      <c r="BF115" s="186">
        <f t="shared" si="5"/>
        <v>0</v>
      </c>
      <c r="BG115" s="186">
        <f t="shared" si="6"/>
        <v>0</v>
      </c>
      <c r="BH115" s="186">
        <f t="shared" si="7"/>
        <v>0</v>
      </c>
      <c r="BI115" s="186">
        <f t="shared" si="8"/>
        <v>0</v>
      </c>
      <c r="BJ115" s="18" t="s">
        <v>82</v>
      </c>
      <c r="BK115" s="186">
        <f t="shared" si="9"/>
        <v>0</v>
      </c>
      <c r="BL115" s="18" t="s">
        <v>206</v>
      </c>
      <c r="BM115" s="185" t="s">
        <v>258</v>
      </c>
    </row>
    <row r="116" spans="1:65" s="2" customFormat="1" ht="21.75" customHeight="1">
      <c r="A116" s="36"/>
      <c r="B116" s="37"/>
      <c r="C116" s="173" t="s">
        <v>259</v>
      </c>
      <c r="D116" s="173" t="s">
        <v>177</v>
      </c>
      <c r="E116" s="174" t="s">
        <v>260</v>
      </c>
      <c r="F116" s="175" t="s">
        <v>261</v>
      </c>
      <c r="G116" s="176" t="s">
        <v>180</v>
      </c>
      <c r="H116" s="177">
        <v>1</v>
      </c>
      <c r="I116" s="178"/>
      <c r="J116" s="179">
        <f t="shared" si="0"/>
        <v>0</v>
      </c>
      <c r="K116" s="175" t="s">
        <v>192</v>
      </c>
      <c r="L116" s="180"/>
      <c r="M116" s="181" t="s">
        <v>32</v>
      </c>
      <c r="N116" s="182" t="s">
        <v>46</v>
      </c>
      <c r="O116" s="66"/>
      <c r="P116" s="183">
        <f t="shared" si="1"/>
        <v>0</v>
      </c>
      <c r="Q116" s="183">
        <v>0</v>
      </c>
      <c r="R116" s="183">
        <f t="shared" si="2"/>
        <v>0</v>
      </c>
      <c r="S116" s="183">
        <v>0</v>
      </c>
      <c r="T116" s="184">
        <f t="shared" si="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5" t="s">
        <v>181</v>
      </c>
      <c r="AT116" s="185" t="s">
        <v>177</v>
      </c>
      <c r="AU116" s="185" t="s">
        <v>82</v>
      </c>
      <c r="AY116" s="18" t="s">
        <v>176</v>
      </c>
      <c r="BE116" s="186">
        <f t="shared" si="4"/>
        <v>0</v>
      </c>
      <c r="BF116" s="186">
        <f t="shared" si="5"/>
        <v>0</v>
      </c>
      <c r="BG116" s="186">
        <f t="shared" si="6"/>
        <v>0</v>
      </c>
      <c r="BH116" s="186">
        <f t="shared" si="7"/>
        <v>0</v>
      </c>
      <c r="BI116" s="186">
        <f t="shared" si="8"/>
        <v>0</v>
      </c>
      <c r="BJ116" s="18" t="s">
        <v>82</v>
      </c>
      <c r="BK116" s="186">
        <f t="shared" si="9"/>
        <v>0</v>
      </c>
      <c r="BL116" s="18" t="s">
        <v>181</v>
      </c>
      <c r="BM116" s="185" t="s">
        <v>262</v>
      </c>
    </row>
    <row r="117" spans="1:65" s="2" customFormat="1" ht="16.5" customHeight="1">
      <c r="A117" s="36"/>
      <c r="B117" s="37"/>
      <c r="C117" s="192" t="s">
        <v>7</v>
      </c>
      <c r="D117" s="192" t="s">
        <v>203</v>
      </c>
      <c r="E117" s="193" t="s">
        <v>263</v>
      </c>
      <c r="F117" s="194" t="s">
        <v>264</v>
      </c>
      <c r="G117" s="195" t="s">
        <v>180</v>
      </c>
      <c r="H117" s="196">
        <v>4</v>
      </c>
      <c r="I117" s="197"/>
      <c r="J117" s="198">
        <f t="shared" si="0"/>
        <v>0</v>
      </c>
      <c r="K117" s="194" t="s">
        <v>192</v>
      </c>
      <c r="L117" s="41"/>
      <c r="M117" s="199" t="s">
        <v>32</v>
      </c>
      <c r="N117" s="200" t="s">
        <v>46</v>
      </c>
      <c r="O117" s="66"/>
      <c r="P117" s="183">
        <f t="shared" si="1"/>
        <v>0</v>
      </c>
      <c r="Q117" s="183">
        <v>0</v>
      </c>
      <c r="R117" s="183">
        <f t="shared" si="2"/>
        <v>0</v>
      </c>
      <c r="S117" s="183">
        <v>0</v>
      </c>
      <c r="T117" s="184">
        <f t="shared" si="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5" t="s">
        <v>206</v>
      </c>
      <c r="AT117" s="185" t="s">
        <v>203</v>
      </c>
      <c r="AU117" s="185" t="s">
        <v>82</v>
      </c>
      <c r="AY117" s="18" t="s">
        <v>176</v>
      </c>
      <c r="BE117" s="186">
        <f t="shared" si="4"/>
        <v>0</v>
      </c>
      <c r="BF117" s="186">
        <f t="shared" si="5"/>
        <v>0</v>
      </c>
      <c r="BG117" s="186">
        <f t="shared" si="6"/>
        <v>0</v>
      </c>
      <c r="BH117" s="186">
        <f t="shared" si="7"/>
        <v>0</v>
      </c>
      <c r="BI117" s="186">
        <f t="shared" si="8"/>
        <v>0</v>
      </c>
      <c r="BJ117" s="18" t="s">
        <v>82</v>
      </c>
      <c r="BK117" s="186">
        <f t="shared" si="9"/>
        <v>0</v>
      </c>
      <c r="BL117" s="18" t="s">
        <v>206</v>
      </c>
      <c r="BM117" s="185" t="s">
        <v>265</v>
      </c>
    </row>
    <row r="118" spans="1:65" s="2" customFormat="1" ht="21.75" customHeight="1">
      <c r="A118" s="36"/>
      <c r="B118" s="37"/>
      <c r="C118" s="173" t="s">
        <v>266</v>
      </c>
      <c r="D118" s="173" t="s">
        <v>177</v>
      </c>
      <c r="E118" s="174" t="s">
        <v>267</v>
      </c>
      <c r="F118" s="175" t="s">
        <v>268</v>
      </c>
      <c r="G118" s="176" t="s">
        <v>180</v>
      </c>
      <c r="H118" s="177">
        <v>1</v>
      </c>
      <c r="I118" s="178"/>
      <c r="J118" s="179">
        <f t="shared" si="0"/>
        <v>0</v>
      </c>
      <c r="K118" s="175" t="s">
        <v>192</v>
      </c>
      <c r="L118" s="180"/>
      <c r="M118" s="181" t="s">
        <v>32</v>
      </c>
      <c r="N118" s="182" t="s">
        <v>46</v>
      </c>
      <c r="O118" s="66"/>
      <c r="P118" s="183">
        <f t="shared" si="1"/>
        <v>0</v>
      </c>
      <c r="Q118" s="183">
        <v>0</v>
      </c>
      <c r="R118" s="183">
        <f t="shared" si="2"/>
        <v>0</v>
      </c>
      <c r="S118" s="183">
        <v>0</v>
      </c>
      <c r="T118" s="184">
        <f t="shared" si="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5" t="s">
        <v>181</v>
      </c>
      <c r="AT118" s="185" t="s">
        <v>177</v>
      </c>
      <c r="AU118" s="185" t="s">
        <v>82</v>
      </c>
      <c r="AY118" s="18" t="s">
        <v>176</v>
      </c>
      <c r="BE118" s="186">
        <f t="shared" si="4"/>
        <v>0</v>
      </c>
      <c r="BF118" s="186">
        <f t="shared" si="5"/>
        <v>0</v>
      </c>
      <c r="BG118" s="186">
        <f t="shared" si="6"/>
        <v>0</v>
      </c>
      <c r="BH118" s="186">
        <f t="shared" si="7"/>
        <v>0</v>
      </c>
      <c r="BI118" s="186">
        <f t="shared" si="8"/>
        <v>0</v>
      </c>
      <c r="BJ118" s="18" t="s">
        <v>82</v>
      </c>
      <c r="BK118" s="186">
        <f t="shared" si="9"/>
        <v>0</v>
      </c>
      <c r="BL118" s="18" t="s">
        <v>181</v>
      </c>
      <c r="BM118" s="185" t="s">
        <v>269</v>
      </c>
    </row>
    <row r="119" spans="1:65" s="2" customFormat="1" ht="24.2" customHeight="1">
      <c r="A119" s="36"/>
      <c r="B119" s="37"/>
      <c r="C119" s="173" t="s">
        <v>270</v>
      </c>
      <c r="D119" s="173" t="s">
        <v>177</v>
      </c>
      <c r="E119" s="174" t="s">
        <v>271</v>
      </c>
      <c r="F119" s="175" t="s">
        <v>272</v>
      </c>
      <c r="G119" s="176" t="s">
        <v>180</v>
      </c>
      <c r="H119" s="177">
        <v>3</v>
      </c>
      <c r="I119" s="178"/>
      <c r="J119" s="179">
        <f t="shared" si="0"/>
        <v>0</v>
      </c>
      <c r="K119" s="175" t="s">
        <v>32</v>
      </c>
      <c r="L119" s="180"/>
      <c r="M119" s="181" t="s">
        <v>32</v>
      </c>
      <c r="N119" s="182" t="s">
        <v>46</v>
      </c>
      <c r="O119" s="66"/>
      <c r="P119" s="183">
        <f t="shared" si="1"/>
        <v>0</v>
      </c>
      <c r="Q119" s="183">
        <v>0</v>
      </c>
      <c r="R119" s="183">
        <f t="shared" si="2"/>
        <v>0</v>
      </c>
      <c r="S119" s="183">
        <v>0</v>
      </c>
      <c r="T119" s="184">
        <f t="shared" si="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5" t="s">
        <v>181</v>
      </c>
      <c r="AT119" s="185" t="s">
        <v>177</v>
      </c>
      <c r="AU119" s="185" t="s">
        <v>82</v>
      </c>
      <c r="AY119" s="18" t="s">
        <v>176</v>
      </c>
      <c r="BE119" s="186">
        <f t="shared" si="4"/>
        <v>0</v>
      </c>
      <c r="BF119" s="186">
        <f t="shared" si="5"/>
        <v>0</v>
      </c>
      <c r="BG119" s="186">
        <f t="shared" si="6"/>
        <v>0</v>
      </c>
      <c r="BH119" s="186">
        <f t="shared" si="7"/>
        <v>0</v>
      </c>
      <c r="BI119" s="186">
        <f t="shared" si="8"/>
        <v>0</v>
      </c>
      <c r="BJ119" s="18" t="s">
        <v>82</v>
      </c>
      <c r="BK119" s="186">
        <f t="shared" si="9"/>
        <v>0</v>
      </c>
      <c r="BL119" s="18" t="s">
        <v>181</v>
      </c>
      <c r="BM119" s="185" t="s">
        <v>273</v>
      </c>
    </row>
    <row r="120" spans="1:65" s="2" customFormat="1" ht="16.5" customHeight="1">
      <c r="A120" s="36"/>
      <c r="B120" s="37"/>
      <c r="C120" s="192" t="s">
        <v>274</v>
      </c>
      <c r="D120" s="192" t="s">
        <v>203</v>
      </c>
      <c r="E120" s="193" t="s">
        <v>275</v>
      </c>
      <c r="F120" s="194" t="s">
        <v>276</v>
      </c>
      <c r="G120" s="195" t="s">
        <v>180</v>
      </c>
      <c r="H120" s="196">
        <v>2</v>
      </c>
      <c r="I120" s="197"/>
      <c r="J120" s="198">
        <f t="shared" si="0"/>
        <v>0</v>
      </c>
      <c r="K120" s="194" t="s">
        <v>192</v>
      </c>
      <c r="L120" s="41"/>
      <c r="M120" s="199" t="s">
        <v>32</v>
      </c>
      <c r="N120" s="200" t="s">
        <v>46</v>
      </c>
      <c r="O120" s="66"/>
      <c r="P120" s="183">
        <f t="shared" si="1"/>
        <v>0</v>
      </c>
      <c r="Q120" s="183">
        <v>0</v>
      </c>
      <c r="R120" s="183">
        <f t="shared" si="2"/>
        <v>0</v>
      </c>
      <c r="S120" s="183">
        <v>0</v>
      </c>
      <c r="T120" s="184">
        <f t="shared" si="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5" t="s">
        <v>206</v>
      </c>
      <c r="AT120" s="185" t="s">
        <v>203</v>
      </c>
      <c r="AU120" s="185" t="s">
        <v>82</v>
      </c>
      <c r="AY120" s="18" t="s">
        <v>176</v>
      </c>
      <c r="BE120" s="186">
        <f t="shared" si="4"/>
        <v>0</v>
      </c>
      <c r="BF120" s="186">
        <f t="shared" si="5"/>
        <v>0</v>
      </c>
      <c r="BG120" s="186">
        <f t="shared" si="6"/>
        <v>0</v>
      </c>
      <c r="BH120" s="186">
        <f t="shared" si="7"/>
        <v>0</v>
      </c>
      <c r="BI120" s="186">
        <f t="shared" si="8"/>
        <v>0</v>
      </c>
      <c r="BJ120" s="18" t="s">
        <v>82</v>
      </c>
      <c r="BK120" s="186">
        <f t="shared" si="9"/>
        <v>0</v>
      </c>
      <c r="BL120" s="18" t="s">
        <v>206</v>
      </c>
      <c r="BM120" s="185" t="s">
        <v>277</v>
      </c>
    </row>
    <row r="121" spans="1:65" s="2" customFormat="1" ht="16.5" customHeight="1">
      <c r="A121" s="36"/>
      <c r="B121" s="37"/>
      <c r="C121" s="192" t="s">
        <v>278</v>
      </c>
      <c r="D121" s="192" t="s">
        <v>203</v>
      </c>
      <c r="E121" s="193" t="s">
        <v>279</v>
      </c>
      <c r="F121" s="194" t="s">
        <v>280</v>
      </c>
      <c r="G121" s="195" t="s">
        <v>180</v>
      </c>
      <c r="H121" s="196">
        <v>65</v>
      </c>
      <c r="I121" s="197"/>
      <c r="J121" s="198">
        <f t="shared" si="0"/>
        <v>0</v>
      </c>
      <c r="K121" s="194" t="s">
        <v>192</v>
      </c>
      <c r="L121" s="41"/>
      <c r="M121" s="199" t="s">
        <v>32</v>
      </c>
      <c r="N121" s="200" t="s">
        <v>46</v>
      </c>
      <c r="O121" s="66"/>
      <c r="P121" s="183">
        <f t="shared" si="1"/>
        <v>0</v>
      </c>
      <c r="Q121" s="183">
        <v>0</v>
      </c>
      <c r="R121" s="183">
        <f t="shared" si="2"/>
        <v>0</v>
      </c>
      <c r="S121" s="183">
        <v>0</v>
      </c>
      <c r="T121" s="184">
        <f t="shared" si="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5" t="s">
        <v>206</v>
      </c>
      <c r="AT121" s="185" t="s">
        <v>203</v>
      </c>
      <c r="AU121" s="185" t="s">
        <v>82</v>
      </c>
      <c r="AY121" s="18" t="s">
        <v>176</v>
      </c>
      <c r="BE121" s="186">
        <f t="shared" si="4"/>
        <v>0</v>
      </c>
      <c r="BF121" s="186">
        <f t="shared" si="5"/>
        <v>0</v>
      </c>
      <c r="BG121" s="186">
        <f t="shared" si="6"/>
        <v>0</v>
      </c>
      <c r="BH121" s="186">
        <f t="shared" si="7"/>
        <v>0</v>
      </c>
      <c r="BI121" s="186">
        <f t="shared" si="8"/>
        <v>0</v>
      </c>
      <c r="BJ121" s="18" t="s">
        <v>82</v>
      </c>
      <c r="BK121" s="186">
        <f t="shared" si="9"/>
        <v>0</v>
      </c>
      <c r="BL121" s="18" t="s">
        <v>206</v>
      </c>
      <c r="BM121" s="185" t="s">
        <v>281</v>
      </c>
    </row>
    <row r="122" spans="1:65" s="2" customFormat="1" ht="16.5" customHeight="1">
      <c r="A122" s="36"/>
      <c r="B122" s="37"/>
      <c r="C122" s="173" t="s">
        <v>282</v>
      </c>
      <c r="D122" s="173" t="s">
        <v>177</v>
      </c>
      <c r="E122" s="174" t="s">
        <v>283</v>
      </c>
      <c r="F122" s="175" t="s">
        <v>284</v>
      </c>
      <c r="G122" s="176" t="s">
        <v>180</v>
      </c>
      <c r="H122" s="177">
        <v>42</v>
      </c>
      <c r="I122" s="178"/>
      <c r="J122" s="179">
        <f t="shared" si="0"/>
        <v>0</v>
      </c>
      <c r="K122" s="175" t="s">
        <v>192</v>
      </c>
      <c r="L122" s="180"/>
      <c r="M122" s="181" t="s">
        <v>32</v>
      </c>
      <c r="N122" s="182" t="s">
        <v>46</v>
      </c>
      <c r="O122" s="66"/>
      <c r="P122" s="183">
        <f t="shared" si="1"/>
        <v>0</v>
      </c>
      <c r="Q122" s="183">
        <v>0</v>
      </c>
      <c r="R122" s="183">
        <f t="shared" si="2"/>
        <v>0</v>
      </c>
      <c r="S122" s="183">
        <v>0</v>
      </c>
      <c r="T122" s="184">
        <f t="shared" si="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5" t="s">
        <v>181</v>
      </c>
      <c r="AT122" s="185" t="s">
        <v>177</v>
      </c>
      <c r="AU122" s="185" t="s">
        <v>82</v>
      </c>
      <c r="AY122" s="18" t="s">
        <v>176</v>
      </c>
      <c r="BE122" s="186">
        <f t="shared" si="4"/>
        <v>0</v>
      </c>
      <c r="BF122" s="186">
        <f t="shared" si="5"/>
        <v>0</v>
      </c>
      <c r="BG122" s="186">
        <f t="shared" si="6"/>
        <v>0</v>
      </c>
      <c r="BH122" s="186">
        <f t="shared" si="7"/>
        <v>0</v>
      </c>
      <c r="BI122" s="186">
        <f t="shared" si="8"/>
        <v>0</v>
      </c>
      <c r="BJ122" s="18" t="s">
        <v>82</v>
      </c>
      <c r="BK122" s="186">
        <f t="shared" si="9"/>
        <v>0</v>
      </c>
      <c r="BL122" s="18" t="s">
        <v>181</v>
      </c>
      <c r="BM122" s="185" t="s">
        <v>285</v>
      </c>
    </row>
    <row r="123" spans="1:65" s="2" customFormat="1" ht="16.5" customHeight="1">
      <c r="A123" s="36"/>
      <c r="B123" s="37"/>
      <c r="C123" s="173" t="s">
        <v>286</v>
      </c>
      <c r="D123" s="173" t="s">
        <v>177</v>
      </c>
      <c r="E123" s="174" t="s">
        <v>287</v>
      </c>
      <c r="F123" s="175" t="s">
        <v>288</v>
      </c>
      <c r="G123" s="176" t="s">
        <v>180</v>
      </c>
      <c r="H123" s="177">
        <v>3</v>
      </c>
      <c r="I123" s="178"/>
      <c r="J123" s="179">
        <f t="shared" si="0"/>
        <v>0</v>
      </c>
      <c r="K123" s="175" t="s">
        <v>192</v>
      </c>
      <c r="L123" s="180"/>
      <c r="M123" s="181" t="s">
        <v>32</v>
      </c>
      <c r="N123" s="182" t="s">
        <v>46</v>
      </c>
      <c r="O123" s="66"/>
      <c r="P123" s="183">
        <f t="shared" si="1"/>
        <v>0</v>
      </c>
      <c r="Q123" s="183">
        <v>0</v>
      </c>
      <c r="R123" s="183">
        <f t="shared" si="2"/>
        <v>0</v>
      </c>
      <c r="S123" s="183">
        <v>0</v>
      </c>
      <c r="T123" s="184">
        <f t="shared" si="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5" t="s">
        <v>181</v>
      </c>
      <c r="AT123" s="185" t="s">
        <v>177</v>
      </c>
      <c r="AU123" s="185" t="s">
        <v>82</v>
      </c>
      <c r="AY123" s="18" t="s">
        <v>176</v>
      </c>
      <c r="BE123" s="186">
        <f t="shared" si="4"/>
        <v>0</v>
      </c>
      <c r="BF123" s="186">
        <f t="shared" si="5"/>
        <v>0</v>
      </c>
      <c r="BG123" s="186">
        <f t="shared" si="6"/>
        <v>0</v>
      </c>
      <c r="BH123" s="186">
        <f t="shared" si="7"/>
        <v>0</v>
      </c>
      <c r="BI123" s="186">
        <f t="shared" si="8"/>
        <v>0</v>
      </c>
      <c r="BJ123" s="18" t="s">
        <v>82</v>
      </c>
      <c r="BK123" s="186">
        <f t="shared" si="9"/>
        <v>0</v>
      </c>
      <c r="BL123" s="18" t="s">
        <v>181</v>
      </c>
      <c r="BM123" s="185" t="s">
        <v>289</v>
      </c>
    </row>
    <row r="124" spans="1:65" s="2" customFormat="1" ht="16.5" customHeight="1">
      <c r="A124" s="36"/>
      <c r="B124" s="37"/>
      <c r="C124" s="173" t="s">
        <v>290</v>
      </c>
      <c r="D124" s="173" t="s">
        <v>177</v>
      </c>
      <c r="E124" s="174" t="s">
        <v>291</v>
      </c>
      <c r="F124" s="175" t="s">
        <v>292</v>
      </c>
      <c r="G124" s="176" t="s">
        <v>180</v>
      </c>
      <c r="H124" s="177">
        <v>1</v>
      </c>
      <c r="I124" s="178"/>
      <c r="J124" s="179">
        <f t="shared" si="0"/>
        <v>0</v>
      </c>
      <c r="K124" s="175" t="s">
        <v>192</v>
      </c>
      <c r="L124" s="180"/>
      <c r="M124" s="181" t="s">
        <v>32</v>
      </c>
      <c r="N124" s="182" t="s">
        <v>46</v>
      </c>
      <c r="O124" s="66"/>
      <c r="P124" s="183">
        <f t="shared" si="1"/>
        <v>0</v>
      </c>
      <c r="Q124" s="183">
        <v>0</v>
      </c>
      <c r="R124" s="183">
        <f t="shared" si="2"/>
        <v>0</v>
      </c>
      <c r="S124" s="183">
        <v>0</v>
      </c>
      <c r="T124" s="184">
        <f t="shared" si="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5" t="s">
        <v>181</v>
      </c>
      <c r="AT124" s="185" t="s">
        <v>177</v>
      </c>
      <c r="AU124" s="185" t="s">
        <v>82</v>
      </c>
      <c r="AY124" s="18" t="s">
        <v>176</v>
      </c>
      <c r="BE124" s="186">
        <f t="shared" si="4"/>
        <v>0</v>
      </c>
      <c r="BF124" s="186">
        <f t="shared" si="5"/>
        <v>0</v>
      </c>
      <c r="BG124" s="186">
        <f t="shared" si="6"/>
        <v>0</v>
      </c>
      <c r="BH124" s="186">
        <f t="shared" si="7"/>
        <v>0</v>
      </c>
      <c r="BI124" s="186">
        <f t="shared" si="8"/>
        <v>0</v>
      </c>
      <c r="BJ124" s="18" t="s">
        <v>82</v>
      </c>
      <c r="BK124" s="186">
        <f t="shared" si="9"/>
        <v>0</v>
      </c>
      <c r="BL124" s="18" t="s">
        <v>181</v>
      </c>
      <c r="BM124" s="185" t="s">
        <v>293</v>
      </c>
    </row>
    <row r="125" spans="1:65" s="2" customFormat="1" ht="24.2" customHeight="1">
      <c r="A125" s="36"/>
      <c r="B125" s="37"/>
      <c r="C125" s="173" t="s">
        <v>294</v>
      </c>
      <c r="D125" s="173" t="s">
        <v>177</v>
      </c>
      <c r="E125" s="174" t="s">
        <v>295</v>
      </c>
      <c r="F125" s="175" t="s">
        <v>296</v>
      </c>
      <c r="G125" s="176" t="s">
        <v>180</v>
      </c>
      <c r="H125" s="177">
        <v>1</v>
      </c>
      <c r="I125" s="178"/>
      <c r="J125" s="179">
        <f t="shared" si="0"/>
        <v>0</v>
      </c>
      <c r="K125" s="175" t="s">
        <v>192</v>
      </c>
      <c r="L125" s="180"/>
      <c r="M125" s="181" t="s">
        <v>32</v>
      </c>
      <c r="N125" s="182" t="s">
        <v>46</v>
      </c>
      <c r="O125" s="66"/>
      <c r="P125" s="183">
        <f t="shared" si="1"/>
        <v>0</v>
      </c>
      <c r="Q125" s="183">
        <v>0</v>
      </c>
      <c r="R125" s="183">
        <f t="shared" si="2"/>
        <v>0</v>
      </c>
      <c r="S125" s="183">
        <v>0</v>
      </c>
      <c r="T125" s="184">
        <f t="shared" si="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5" t="s">
        <v>181</v>
      </c>
      <c r="AT125" s="185" t="s">
        <v>177</v>
      </c>
      <c r="AU125" s="185" t="s">
        <v>82</v>
      </c>
      <c r="AY125" s="18" t="s">
        <v>176</v>
      </c>
      <c r="BE125" s="186">
        <f t="shared" si="4"/>
        <v>0</v>
      </c>
      <c r="BF125" s="186">
        <f t="shared" si="5"/>
        <v>0</v>
      </c>
      <c r="BG125" s="186">
        <f t="shared" si="6"/>
        <v>0</v>
      </c>
      <c r="BH125" s="186">
        <f t="shared" si="7"/>
        <v>0</v>
      </c>
      <c r="BI125" s="186">
        <f t="shared" si="8"/>
        <v>0</v>
      </c>
      <c r="BJ125" s="18" t="s">
        <v>82</v>
      </c>
      <c r="BK125" s="186">
        <f t="shared" si="9"/>
        <v>0</v>
      </c>
      <c r="BL125" s="18" t="s">
        <v>181</v>
      </c>
      <c r="BM125" s="185" t="s">
        <v>297</v>
      </c>
    </row>
    <row r="126" spans="1:65" s="2" customFormat="1" ht="19.5">
      <c r="A126" s="36"/>
      <c r="B126" s="37"/>
      <c r="C126" s="38"/>
      <c r="D126" s="187" t="s">
        <v>183</v>
      </c>
      <c r="E126" s="38"/>
      <c r="F126" s="188" t="s">
        <v>298</v>
      </c>
      <c r="G126" s="38"/>
      <c r="H126" s="38"/>
      <c r="I126" s="189"/>
      <c r="J126" s="38"/>
      <c r="K126" s="38"/>
      <c r="L126" s="41"/>
      <c r="M126" s="190"/>
      <c r="N126" s="191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8" t="s">
        <v>183</v>
      </c>
      <c r="AU126" s="18" t="s">
        <v>82</v>
      </c>
    </row>
    <row r="127" spans="1:65" s="2" customFormat="1" ht="24.2" customHeight="1">
      <c r="A127" s="36"/>
      <c r="B127" s="37"/>
      <c r="C127" s="173" t="s">
        <v>299</v>
      </c>
      <c r="D127" s="173" t="s">
        <v>177</v>
      </c>
      <c r="E127" s="174" t="s">
        <v>300</v>
      </c>
      <c r="F127" s="175" t="s">
        <v>301</v>
      </c>
      <c r="G127" s="176" t="s">
        <v>180</v>
      </c>
      <c r="H127" s="177">
        <v>3</v>
      </c>
      <c r="I127" s="178"/>
      <c r="J127" s="179">
        <f>ROUND(I127*H127,2)</f>
        <v>0</v>
      </c>
      <c r="K127" s="175" t="s">
        <v>192</v>
      </c>
      <c r="L127" s="180"/>
      <c r="M127" s="181" t="s">
        <v>32</v>
      </c>
      <c r="N127" s="182" t="s">
        <v>46</v>
      </c>
      <c r="O127" s="66"/>
      <c r="P127" s="183">
        <f>O127*H127</f>
        <v>0</v>
      </c>
      <c r="Q127" s="183">
        <v>0</v>
      </c>
      <c r="R127" s="183">
        <f>Q127*H127</f>
        <v>0</v>
      </c>
      <c r="S127" s="183">
        <v>0</v>
      </c>
      <c r="T127" s="184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5" t="s">
        <v>181</v>
      </c>
      <c r="AT127" s="185" t="s">
        <v>177</v>
      </c>
      <c r="AU127" s="185" t="s">
        <v>82</v>
      </c>
      <c r="AY127" s="18" t="s">
        <v>176</v>
      </c>
      <c r="BE127" s="186">
        <f>IF(N127="základní",J127,0)</f>
        <v>0</v>
      </c>
      <c r="BF127" s="186">
        <f>IF(N127="snížená",J127,0)</f>
        <v>0</v>
      </c>
      <c r="BG127" s="186">
        <f>IF(N127="zákl. přenesená",J127,0)</f>
        <v>0</v>
      </c>
      <c r="BH127" s="186">
        <f>IF(N127="sníž. přenesená",J127,0)</f>
        <v>0</v>
      </c>
      <c r="BI127" s="186">
        <f>IF(N127="nulová",J127,0)</f>
        <v>0</v>
      </c>
      <c r="BJ127" s="18" t="s">
        <v>82</v>
      </c>
      <c r="BK127" s="186">
        <f>ROUND(I127*H127,2)</f>
        <v>0</v>
      </c>
      <c r="BL127" s="18" t="s">
        <v>181</v>
      </c>
      <c r="BM127" s="185" t="s">
        <v>302</v>
      </c>
    </row>
    <row r="128" spans="1:65" s="2" customFormat="1" ht="19.5">
      <c r="A128" s="36"/>
      <c r="B128" s="37"/>
      <c r="C128" s="38"/>
      <c r="D128" s="187" t="s">
        <v>183</v>
      </c>
      <c r="E128" s="38"/>
      <c r="F128" s="188" t="s">
        <v>298</v>
      </c>
      <c r="G128" s="38"/>
      <c r="H128" s="38"/>
      <c r="I128" s="189"/>
      <c r="J128" s="38"/>
      <c r="K128" s="38"/>
      <c r="L128" s="41"/>
      <c r="M128" s="190"/>
      <c r="N128" s="191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8" t="s">
        <v>183</v>
      </c>
      <c r="AU128" s="18" t="s">
        <v>82</v>
      </c>
    </row>
    <row r="129" spans="1:65" s="2" customFormat="1" ht="24.2" customHeight="1">
      <c r="A129" s="36"/>
      <c r="B129" s="37"/>
      <c r="C129" s="173" t="s">
        <v>303</v>
      </c>
      <c r="D129" s="173" t="s">
        <v>177</v>
      </c>
      <c r="E129" s="174" t="s">
        <v>304</v>
      </c>
      <c r="F129" s="175" t="s">
        <v>305</v>
      </c>
      <c r="G129" s="176" t="s">
        <v>180</v>
      </c>
      <c r="H129" s="177">
        <v>3</v>
      </c>
      <c r="I129" s="178"/>
      <c r="J129" s="179">
        <f>ROUND(I129*H129,2)</f>
        <v>0</v>
      </c>
      <c r="K129" s="175" t="s">
        <v>192</v>
      </c>
      <c r="L129" s="180"/>
      <c r="M129" s="181" t="s">
        <v>32</v>
      </c>
      <c r="N129" s="182" t="s">
        <v>46</v>
      </c>
      <c r="O129" s="66"/>
      <c r="P129" s="183">
        <f>O129*H129</f>
        <v>0</v>
      </c>
      <c r="Q129" s="183">
        <v>0</v>
      </c>
      <c r="R129" s="183">
        <f>Q129*H129</f>
        <v>0</v>
      </c>
      <c r="S129" s="183">
        <v>0</v>
      </c>
      <c r="T129" s="184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5" t="s">
        <v>181</v>
      </c>
      <c r="AT129" s="185" t="s">
        <v>177</v>
      </c>
      <c r="AU129" s="185" t="s">
        <v>82</v>
      </c>
      <c r="AY129" s="18" t="s">
        <v>176</v>
      </c>
      <c r="BE129" s="186">
        <f>IF(N129="základní",J129,0)</f>
        <v>0</v>
      </c>
      <c r="BF129" s="186">
        <f>IF(N129="snížená",J129,0)</f>
        <v>0</v>
      </c>
      <c r="BG129" s="186">
        <f>IF(N129="zákl. přenesená",J129,0)</f>
        <v>0</v>
      </c>
      <c r="BH129" s="186">
        <f>IF(N129="sníž. přenesená",J129,0)</f>
        <v>0</v>
      </c>
      <c r="BI129" s="186">
        <f>IF(N129="nulová",J129,0)</f>
        <v>0</v>
      </c>
      <c r="BJ129" s="18" t="s">
        <v>82</v>
      </c>
      <c r="BK129" s="186">
        <f>ROUND(I129*H129,2)</f>
        <v>0</v>
      </c>
      <c r="BL129" s="18" t="s">
        <v>181</v>
      </c>
      <c r="BM129" s="185" t="s">
        <v>306</v>
      </c>
    </row>
    <row r="130" spans="1:65" s="2" customFormat="1" ht="19.5">
      <c r="A130" s="36"/>
      <c r="B130" s="37"/>
      <c r="C130" s="38"/>
      <c r="D130" s="187" t="s">
        <v>183</v>
      </c>
      <c r="E130" s="38"/>
      <c r="F130" s="188" t="s">
        <v>298</v>
      </c>
      <c r="G130" s="38"/>
      <c r="H130" s="38"/>
      <c r="I130" s="189"/>
      <c r="J130" s="38"/>
      <c r="K130" s="38"/>
      <c r="L130" s="41"/>
      <c r="M130" s="190"/>
      <c r="N130" s="191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8" t="s">
        <v>183</v>
      </c>
      <c r="AU130" s="18" t="s">
        <v>82</v>
      </c>
    </row>
    <row r="131" spans="1:65" s="2" customFormat="1" ht="24.2" customHeight="1">
      <c r="A131" s="36"/>
      <c r="B131" s="37"/>
      <c r="C131" s="173" t="s">
        <v>307</v>
      </c>
      <c r="D131" s="173" t="s">
        <v>177</v>
      </c>
      <c r="E131" s="174" t="s">
        <v>308</v>
      </c>
      <c r="F131" s="175" t="s">
        <v>309</v>
      </c>
      <c r="G131" s="176" t="s">
        <v>180</v>
      </c>
      <c r="H131" s="177">
        <v>6</v>
      </c>
      <c r="I131" s="178"/>
      <c r="J131" s="179">
        <f>ROUND(I131*H131,2)</f>
        <v>0</v>
      </c>
      <c r="K131" s="175" t="s">
        <v>192</v>
      </c>
      <c r="L131" s="180"/>
      <c r="M131" s="181" t="s">
        <v>32</v>
      </c>
      <c r="N131" s="182" t="s">
        <v>46</v>
      </c>
      <c r="O131" s="66"/>
      <c r="P131" s="183">
        <f>O131*H131</f>
        <v>0</v>
      </c>
      <c r="Q131" s="183">
        <v>0</v>
      </c>
      <c r="R131" s="183">
        <f>Q131*H131</f>
        <v>0</v>
      </c>
      <c r="S131" s="183">
        <v>0</v>
      </c>
      <c r="T131" s="184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5" t="s">
        <v>181</v>
      </c>
      <c r="AT131" s="185" t="s">
        <v>177</v>
      </c>
      <c r="AU131" s="185" t="s">
        <v>82</v>
      </c>
      <c r="AY131" s="18" t="s">
        <v>176</v>
      </c>
      <c r="BE131" s="186">
        <f>IF(N131="základní",J131,0)</f>
        <v>0</v>
      </c>
      <c r="BF131" s="186">
        <f>IF(N131="snížená",J131,0)</f>
        <v>0</v>
      </c>
      <c r="BG131" s="186">
        <f>IF(N131="zákl. přenesená",J131,0)</f>
        <v>0</v>
      </c>
      <c r="BH131" s="186">
        <f>IF(N131="sníž. přenesená",J131,0)</f>
        <v>0</v>
      </c>
      <c r="BI131" s="186">
        <f>IF(N131="nulová",J131,0)</f>
        <v>0</v>
      </c>
      <c r="BJ131" s="18" t="s">
        <v>82</v>
      </c>
      <c r="BK131" s="186">
        <f>ROUND(I131*H131,2)</f>
        <v>0</v>
      </c>
      <c r="BL131" s="18" t="s">
        <v>181</v>
      </c>
      <c r="BM131" s="185" t="s">
        <v>310</v>
      </c>
    </row>
    <row r="132" spans="1:65" s="2" customFormat="1" ht="19.5">
      <c r="A132" s="36"/>
      <c r="B132" s="37"/>
      <c r="C132" s="38"/>
      <c r="D132" s="187" t="s">
        <v>183</v>
      </c>
      <c r="E132" s="38"/>
      <c r="F132" s="188" t="s">
        <v>298</v>
      </c>
      <c r="G132" s="38"/>
      <c r="H132" s="38"/>
      <c r="I132" s="189"/>
      <c r="J132" s="38"/>
      <c r="K132" s="38"/>
      <c r="L132" s="41"/>
      <c r="M132" s="190"/>
      <c r="N132" s="191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8" t="s">
        <v>183</v>
      </c>
      <c r="AU132" s="18" t="s">
        <v>82</v>
      </c>
    </row>
    <row r="133" spans="1:65" s="2" customFormat="1" ht="24.2" customHeight="1">
      <c r="A133" s="36"/>
      <c r="B133" s="37"/>
      <c r="C133" s="173" t="s">
        <v>311</v>
      </c>
      <c r="D133" s="173" t="s">
        <v>177</v>
      </c>
      <c r="E133" s="174" t="s">
        <v>312</v>
      </c>
      <c r="F133" s="175" t="s">
        <v>313</v>
      </c>
      <c r="G133" s="176" t="s">
        <v>180</v>
      </c>
      <c r="H133" s="177">
        <v>8</v>
      </c>
      <c r="I133" s="178"/>
      <c r="J133" s="179">
        <f>ROUND(I133*H133,2)</f>
        <v>0</v>
      </c>
      <c r="K133" s="175" t="s">
        <v>192</v>
      </c>
      <c r="L133" s="180"/>
      <c r="M133" s="181" t="s">
        <v>32</v>
      </c>
      <c r="N133" s="182" t="s">
        <v>46</v>
      </c>
      <c r="O133" s="66"/>
      <c r="P133" s="183">
        <f>O133*H133</f>
        <v>0</v>
      </c>
      <c r="Q133" s="183">
        <v>0</v>
      </c>
      <c r="R133" s="183">
        <f>Q133*H133</f>
        <v>0</v>
      </c>
      <c r="S133" s="183">
        <v>0</v>
      </c>
      <c r="T133" s="184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5" t="s">
        <v>181</v>
      </c>
      <c r="AT133" s="185" t="s">
        <v>177</v>
      </c>
      <c r="AU133" s="185" t="s">
        <v>82</v>
      </c>
      <c r="AY133" s="18" t="s">
        <v>176</v>
      </c>
      <c r="BE133" s="186">
        <f>IF(N133="základní",J133,0)</f>
        <v>0</v>
      </c>
      <c r="BF133" s="186">
        <f>IF(N133="snížená",J133,0)</f>
        <v>0</v>
      </c>
      <c r="BG133" s="186">
        <f>IF(N133="zákl. přenesená",J133,0)</f>
        <v>0</v>
      </c>
      <c r="BH133" s="186">
        <f>IF(N133="sníž. přenesená",J133,0)</f>
        <v>0</v>
      </c>
      <c r="BI133" s="186">
        <f>IF(N133="nulová",J133,0)</f>
        <v>0</v>
      </c>
      <c r="BJ133" s="18" t="s">
        <v>82</v>
      </c>
      <c r="BK133" s="186">
        <f>ROUND(I133*H133,2)</f>
        <v>0</v>
      </c>
      <c r="BL133" s="18" t="s">
        <v>181</v>
      </c>
      <c r="BM133" s="185" t="s">
        <v>314</v>
      </c>
    </row>
    <row r="134" spans="1:65" s="2" customFormat="1" ht="19.5">
      <c r="A134" s="36"/>
      <c r="B134" s="37"/>
      <c r="C134" s="38"/>
      <c r="D134" s="187" t="s">
        <v>183</v>
      </c>
      <c r="E134" s="38"/>
      <c r="F134" s="188" t="s">
        <v>298</v>
      </c>
      <c r="G134" s="38"/>
      <c r="H134" s="38"/>
      <c r="I134" s="189"/>
      <c r="J134" s="38"/>
      <c r="K134" s="38"/>
      <c r="L134" s="41"/>
      <c r="M134" s="190"/>
      <c r="N134" s="191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8" t="s">
        <v>183</v>
      </c>
      <c r="AU134" s="18" t="s">
        <v>82</v>
      </c>
    </row>
    <row r="135" spans="1:65" s="2" customFormat="1" ht="24.2" customHeight="1">
      <c r="A135" s="36"/>
      <c r="B135" s="37"/>
      <c r="C135" s="173" t="s">
        <v>315</v>
      </c>
      <c r="D135" s="173" t="s">
        <v>177</v>
      </c>
      <c r="E135" s="174" t="s">
        <v>316</v>
      </c>
      <c r="F135" s="175" t="s">
        <v>317</v>
      </c>
      <c r="G135" s="176" t="s">
        <v>180</v>
      </c>
      <c r="H135" s="177">
        <v>2</v>
      </c>
      <c r="I135" s="178"/>
      <c r="J135" s="179">
        <f>ROUND(I135*H135,2)</f>
        <v>0</v>
      </c>
      <c r="K135" s="175" t="s">
        <v>192</v>
      </c>
      <c r="L135" s="180"/>
      <c r="M135" s="181" t="s">
        <v>32</v>
      </c>
      <c r="N135" s="182" t="s">
        <v>46</v>
      </c>
      <c r="O135" s="66"/>
      <c r="P135" s="183">
        <f>O135*H135</f>
        <v>0</v>
      </c>
      <c r="Q135" s="183">
        <v>0</v>
      </c>
      <c r="R135" s="183">
        <f>Q135*H135</f>
        <v>0</v>
      </c>
      <c r="S135" s="183">
        <v>0</v>
      </c>
      <c r="T135" s="184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5" t="s">
        <v>181</v>
      </c>
      <c r="AT135" s="185" t="s">
        <v>177</v>
      </c>
      <c r="AU135" s="185" t="s">
        <v>82</v>
      </c>
      <c r="AY135" s="18" t="s">
        <v>176</v>
      </c>
      <c r="BE135" s="186">
        <f>IF(N135="základní",J135,0)</f>
        <v>0</v>
      </c>
      <c r="BF135" s="186">
        <f>IF(N135="snížená",J135,0)</f>
        <v>0</v>
      </c>
      <c r="BG135" s="186">
        <f>IF(N135="zákl. přenesená",J135,0)</f>
        <v>0</v>
      </c>
      <c r="BH135" s="186">
        <f>IF(N135="sníž. přenesená",J135,0)</f>
        <v>0</v>
      </c>
      <c r="BI135" s="186">
        <f>IF(N135="nulová",J135,0)</f>
        <v>0</v>
      </c>
      <c r="BJ135" s="18" t="s">
        <v>82</v>
      </c>
      <c r="BK135" s="186">
        <f>ROUND(I135*H135,2)</f>
        <v>0</v>
      </c>
      <c r="BL135" s="18" t="s">
        <v>181</v>
      </c>
      <c r="BM135" s="185" t="s">
        <v>318</v>
      </c>
    </row>
    <row r="136" spans="1:65" s="2" customFormat="1" ht="19.5">
      <c r="A136" s="36"/>
      <c r="B136" s="37"/>
      <c r="C136" s="38"/>
      <c r="D136" s="187" t="s">
        <v>183</v>
      </c>
      <c r="E136" s="38"/>
      <c r="F136" s="188" t="s">
        <v>298</v>
      </c>
      <c r="G136" s="38"/>
      <c r="H136" s="38"/>
      <c r="I136" s="189"/>
      <c r="J136" s="38"/>
      <c r="K136" s="38"/>
      <c r="L136" s="41"/>
      <c r="M136" s="190"/>
      <c r="N136" s="191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8" t="s">
        <v>183</v>
      </c>
      <c r="AU136" s="18" t="s">
        <v>82</v>
      </c>
    </row>
    <row r="137" spans="1:65" s="2" customFormat="1" ht="24.2" customHeight="1">
      <c r="A137" s="36"/>
      <c r="B137" s="37"/>
      <c r="C137" s="173" t="s">
        <v>319</v>
      </c>
      <c r="D137" s="173" t="s">
        <v>177</v>
      </c>
      <c r="E137" s="174" t="s">
        <v>320</v>
      </c>
      <c r="F137" s="175" t="s">
        <v>321</v>
      </c>
      <c r="G137" s="176" t="s">
        <v>180</v>
      </c>
      <c r="H137" s="177">
        <v>6</v>
      </c>
      <c r="I137" s="178"/>
      <c r="J137" s="179">
        <f>ROUND(I137*H137,2)</f>
        <v>0</v>
      </c>
      <c r="K137" s="175" t="s">
        <v>192</v>
      </c>
      <c r="L137" s="180"/>
      <c r="M137" s="181" t="s">
        <v>32</v>
      </c>
      <c r="N137" s="182" t="s">
        <v>46</v>
      </c>
      <c r="O137" s="66"/>
      <c r="P137" s="183">
        <f>O137*H137</f>
        <v>0</v>
      </c>
      <c r="Q137" s="183">
        <v>0</v>
      </c>
      <c r="R137" s="183">
        <f>Q137*H137</f>
        <v>0</v>
      </c>
      <c r="S137" s="183">
        <v>0</v>
      </c>
      <c r="T137" s="184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5" t="s">
        <v>181</v>
      </c>
      <c r="AT137" s="185" t="s">
        <v>177</v>
      </c>
      <c r="AU137" s="185" t="s">
        <v>82</v>
      </c>
      <c r="AY137" s="18" t="s">
        <v>176</v>
      </c>
      <c r="BE137" s="186">
        <f>IF(N137="základní",J137,0)</f>
        <v>0</v>
      </c>
      <c r="BF137" s="186">
        <f>IF(N137="snížená",J137,0)</f>
        <v>0</v>
      </c>
      <c r="BG137" s="186">
        <f>IF(N137="zákl. přenesená",J137,0)</f>
        <v>0</v>
      </c>
      <c r="BH137" s="186">
        <f>IF(N137="sníž. přenesená",J137,0)</f>
        <v>0</v>
      </c>
      <c r="BI137" s="186">
        <f>IF(N137="nulová",J137,0)</f>
        <v>0</v>
      </c>
      <c r="BJ137" s="18" t="s">
        <v>82</v>
      </c>
      <c r="BK137" s="186">
        <f>ROUND(I137*H137,2)</f>
        <v>0</v>
      </c>
      <c r="BL137" s="18" t="s">
        <v>181</v>
      </c>
      <c r="BM137" s="185" t="s">
        <v>322</v>
      </c>
    </row>
    <row r="138" spans="1:65" s="2" customFormat="1" ht="19.5">
      <c r="A138" s="36"/>
      <c r="B138" s="37"/>
      <c r="C138" s="38"/>
      <c r="D138" s="187" t="s">
        <v>183</v>
      </c>
      <c r="E138" s="38"/>
      <c r="F138" s="188" t="s">
        <v>298</v>
      </c>
      <c r="G138" s="38"/>
      <c r="H138" s="38"/>
      <c r="I138" s="189"/>
      <c r="J138" s="38"/>
      <c r="K138" s="38"/>
      <c r="L138" s="41"/>
      <c r="M138" s="190"/>
      <c r="N138" s="191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8" t="s">
        <v>183</v>
      </c>
      <c r="AU138" s="18" t="s">
        <v>82</v>
      </c>
    </row>
    <row r="139" spans="1:65" s="2" customFormat="1" ht="24.2" customHeight="1">
      <c r="A139" s="36"/>
      <c r="B139" s="37"/>
      <c r="C139" s="173" t="s">
        <v>323</v>
      </c>
      <c r="D139" s="173" t="s">
        <v>177</v>
      </c>
      <c r="E139" s="174" t="s">
        <v>324</v>
      </c>
      <c r="F139" s="175" t="s">
        <v>325</v>
      </c>
      <c r="G139" s="176" t="s">
        <v>180</v>
      </c>
      <c r="H139" s="177">
        <v>1</v>
      </c>
      <c r="I139" s="178"/>
      <c r="J139" s="179">
        <f>ROUND(I139*H139,2)</f>
        <v>0</v>
      </c>
      <c r="K139" s="175" t="s">
        <v>32</v>
      </c>
      <c r="L139" s="180"/>
      <c r="M139" s="181" t="s">
        <v>32</v>
      </c>
      <c r="N139" s="182" t="s">
        <v>46</v>
      </c>
      <c r="O139" s="66"/>
      <c r="P139" s="183">
        <f>O139*H139</f>
        <v>0</v>
      </c>
      <c r="Q139" s="183">
        <v>0</v>
      </c>
      <c r="R139" s="183">
        <f>Q139*H139</f>
        <v>0</v>
      </c>
      <c r="S139" s="183">
        <v>0</v>
      </c>
      <c r="T139" s="184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5" t="s">
        <v>181</v>
      </c>
      <c r="AT139" s="185" t="s">
        <v>177</v>
      </c>
      <c r="AU139" s="185" t="s">
        <v>82</v>
      </c>
      <c r="AY139" s="18" t="s">
        <v>176</v>
      </c>
      <c r="BE139" s="186">
        <f>IF(N139="základní",J139,0)</f>
        <v>0</v>
      </c>
      <c r="BF139" s="186">
        <f>IF(N139="snížená",J139,0)</f>
        <v>0</v>
      </c>
      <c r="BG139" s="186">
        <f>IF(N139="zákl. přenesená",J139,0)</f>
        <v>0</v>
      </c>
      <c r="BH139" s="186">
        <f>IF(N139="sníž. přenesená",J139,0)</f>
        <v>0</v>
      </c>
      <c r="BI139" s="186">
        <f>IF(N139="nulová",J139,0)</f>
        <v>0</v>
      </c>
      <c r="BJ139" s="18" t="s">
        <v>82</v>
      </c>
      <c r="BK139" s="186">
        <f>ROUND(I139*H139,2)</f>
        <v>0</v>
      </c>
      <c r="BL139" s="18" t="s">
        <v>181</v>
      </c>
      <c r="BM139" s="185" t="s">
        <v>326</v>
      </c>
    </row>
    <row r="140" spans="1:65" s="2" customFormat="1" ht="19.5">
      <c r="A140" s="36"/>
      <c r="B140" s="37"/>
      <c r="C140" s="38"/>
      <c r="D140" s="187" t="s">
        <v>183</v>
      </c>
      <c r="E140" s="38"/>
      <c r="F140" s="188" t="s">
        <v>298</v>
      </c>
      <c r="G140" s="38"/>
      <c r="H140" s="38"/>
      <c r="I140" s="189"/>
      <c r="J140" s="38"/>
      <c r="K140" s="38"/>
      <c r="L140" s="41"/>
      <c r="M140" s="190"/>
      <c r="N140" s="191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8" t="s">
        <v>183</v>
      </c>
      <c r="AU140" s="18" t="s">
        <v>82</v>
      </c>
    </row>
    <row r="141" spans="1:65" s="2" customFormat="1" ht="24.2" customHeight="1">
      <c r="A141" s="36"/>
      <c r="B141" s="37"/>
      <c r="C141" s="173" t="s">
        <v>327</v>
      </c>
      <c r="D141" s="173" t="s">
        <v>177</v>
      </c>
      <c r="E141" s="174" t="s">
        <v>328</v>
      </c>
      <c r="F141" s="175" t="s">
        <v>329</v>
      </c>
      <c r="G141" s="176" t="s">
        <v>180</v>
      </c>
      <c r="H141" s="177">
        <v>1</v>
      </c>
      <c r="I141" s="178"/>
      <c r="J141" s="179">
        <f>ROUND(I141*H141,2)</f>
        <v>0</v>
      </c>
      <c r="K141" s="175" t="s">
        <v>192</v>
      </c>
      <c r="L141" s="180"/>
      <c r="M141" s="181" t="s">
        <v>32</v>
      </c>
      <c r="N141" s="182" t="s">
        <v>46</v>
      </c>
      <c r="O141" s="66"/>
      <c r="P141" s="183">
        <f>O141*H141</f>
        <v>0</v>
      </c>
      <c r="Q141" s="183">
        <v>0</v>
      </c>
      <c r="R141" s="183">
        <f>Q141*H141</f>
        <v>0</v>
      </c>
      <c r="S141" s="183">
        <v>0</v>
      </c>
      <c r="T141" s="184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5" t="s">
        <v>181</v>
      </c>
      <c r="AT141" s="185" t="s">
        <v>177</v>
      </c>
      <c r="AU141" s="185" t="s">
        <v>82</v>
      </c>
      <c r="AY141" s="18" t="s">
        <v>176</v>
      </c>
      <c r="BE141" s="186">
        <f>IF(N141="základní",J141,0)</f>
        <v>0</v>
      </c>
      <c r="BF141" s="186">
        <f>IF(N141="snížená",J141,0)</f>
        <v>0</v>
      </c>
      <c r="BG141" s="186">
        <f>IF(N141="zákl. přenesená",J141,0)</f>
        <v>0</v>
      </c>
      <c r="BH141" s="186">
        <f>IF(N141="sníž. přenesená",J141,0)</f>
        <v>0</v>
      </c>
      <c r="BI141" s="186">
        <f>IF(N141="nulová",J141,0)</f>
        <v>0</v>
      </c>
      <c r="BJ141" s="18" t="s">
        <v>82</v>
      </c>
      <c r="BK141" s="186">
        <f>ROUND(I141*H141,2)</f>
        <v>0</v>
      </c>
      <c r="BL141" s="18" t="s">
        <v>181</v>
      </c>
      <c r="BM141" s="185" t="s">
        <v>330</v>
      </c>
    </row>
    <row r="142" spans="1:65" s="2" customFormat="1" ht="19.5">
      <c r="A142" s="36"/>
      <c r="B142" s="37"/>
      <c r="C142" s="38"/>
      <c r="D142" s="187" t="s">
        <v>183</v>
      </c>
      <c r="E142" s="38"/>
      <c r="F142" s="188" t="s">
        <v>298</v>
      </c>
      <c r="G142" s="38"/>
      <c r="H142" s="38"/>
      <c r="I142" s="189"/>
      <c r="J142" s="38"/>
      <c r="K142" s="38"/>
      <c r="L142" s="41"/>
      <c r="M142" s="190"/>
      <c r="N142" s="191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8" t="s">
        <v>183</v>
      </c>
      <c r="AU142" s="18" t="s">
        <v>82</v>
      </c>
    </row>
    <row r="143" spans="1:65" s="2" customFormat="1" ht="24.2" customHeight="1">
      <c r="A143" s="36"/>
      <c r="B143" s="37"/>
      <c r="C143" s="173" t="s">
        <v>331</v>
      </c>
      <c r="D143" s="173" t="s">
        <v>177</v>
      </c>
      <c r="E143" s="174" t="s">
        <v>332</v>
      </c>
      <c r="F143" s="175" t="s">
        <v>333</v>
      </c>
      <c r="G143" s="176" t="s">
        <v>180</v>
      </c>
      <c r="H143" s="177">
        <v>1</v>
      </c>
      <c r="I143" s="178"/>
      <c r="J143" s="179">
        <f>ROUND(I143*H143,2)</f>
        <v>0</v>
      </c>
      <c r="K143" s="175" t="s">
        <v>192</v>
      </c>
      <c r="L143" s="180"/>
      <c r="M143" s="181" t="s">
        <v>32</v>
      </c>
      <c r="N143" s="182" t="s">
        <v>46</v>
      </c>
      <c r="O143" s="66"/>
      <c r="P143" s="183">
        <f>O143*H143</f>
        <v>0</v>
      </c>
      <c r="Q143" s="183">
        <v>0</v>
      </c>
      <c r="R143" s="183">
        <f>Q143*H143</f>
        <v>0</v>
      </c>
      <c r="S143" s="183">
        <v>0</v>
      </c>
      <c r="T143" s="184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5" t="s">
        <v>181</v>
      </c>
      <c r="AT143" s="185" t="s">
        <v>177</v>
      </c>
      <c r="AU143" s="185" t="s">
        <v>82</v>
      </c>
      <c r="AY143" s="18" t="s">
        <v>176</v>
      </c>
      <c r="BE143" s="186">
        <f>IF(N143="základní",J143,0)</f>
        <v>0</v>
      </c>
      <c r="BF143" s="186">
        <f>IF(N143="snížená",J143,0)</f>
        <v>0</v>
      </c>
      <c r="BG143" s="186">
        <f>IF(N143="zákl. přenesená",J143,0)</f>
        <v>0</v>
      </c>
      <c r="BH143" s="186">
        <f>IF(N143="sníž. přenesená",J143,0)</f>
        <v>0</v>
      </c>
      <c r="BI143" s="186">
        <f>IF(N143="nulová",J143,0)</f>
        <v>0</v>
      </c>
      <c r="BJ143" s="18" t="s">
        <v>82</v>
      </c>
      <c r="BK143" s="186">
        <f>ROUND(I143*H143,2)</f>
        <v>0</v>
      </c>
      <c r="BL143" s="18" t="s">
        <v>181</v>
      </c>
      <c r="BM143" s="185" t="s">
        <v>334</v>
      </c>
    </row>
    <row r="144" spans="1:65" s="2" customFormat="1" ht="19.5">
      <c r="A144" s="36"/>
      <c r="B144" s="37"/>
      <c r="C144" s="38"/>
      <c r="D144" s="187" t="s">
        <v>183</v>
      </c>
      <c r="E144" s="38"/>
      <c r="F144" s="188" t="s">
        <v>298</v>
      </c>
      <c r="G144" s="38"/>
      <c r="H144" s="38"/>
      <c r="I144" s="189"/>
      <c r="J144" s="38"/>
      <c r="K144" s="38"/>
      <c r="L144" s="41"/>
      <c r="M144" s="190"/>
      <c r="N144" s="191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8" t="s">
        <v>183</v>
      </c>
      <c r="AU144" s="18" t="s">
        <v>82</v>
      </c>
    </row>
    <row r="145" spans="1:65" s="2" customFormat="1" ht="24.2" customHeight="1">
      <c r="A145" s="36"/>
      <c r="B145" s="37"/>
      <c r="C145" s="173" t="s">
        <v>335</v>
      </c>
      <c r="D145" s="173" t="s">
        <v>177</v>
      </c>
      <c r="E145" s="174" t="s">
        <v>336</v>
      </c>
      <c r="F145" s="175" t="s">
        <v>337</v>
      </c>
      <c r="G145" s="176" t="s">
        <v>180</v>
      </c>
      <c r="H145" s="177">
        <v>1</v>
      </c>
      <c r="I145" s="178"/>
      <c r="J145" s="179">
        <f>ROUND(I145*H145,2)</f>
        <v>0</v>
      </c>
      <c r="K145" s="175" t="s">
        <v>192</v>
      </c>
      <c r="L145" s="180"/>
      <c r="M145" s="181" t="s">
        <v>32</v>
      </c>
      <c r="N145" s="182" t="s">
        <v>46</v>
      </c>
      <c r="O145" s="66"/>
      <c r="P145" s="183">
        <f>O145*H145</f>
        <v>0</v>
      </c>
      <c r="Q145" s="183">
        <v>0</v>
      </c>
      <c r="R145" s="183">
        <f>Q145*H145</f>
        <v>0</v>
      </c>
      <c r="S145" s="183">
        <v>0</v>
      </c>
      <c r="T145" s="184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5" t="s">
        <v>181</v>
      </c>
      <c r="AT145" s="185" t="s">
        <v>177</v>
      </c>
      <c r="AU145" s="185" t="s">
        <v>82</v>
      </c>
      <c r="AY145" s="18" t="s">
        <v>176</v>
      </c>
      <c r="BE145" s="186">
        <f>IF(N145="základní",J145,0)</f>
        <v>0</v>
      </c>
      <c r="BF145" s="186">
        <f>IF(N145="snížená",J145,0)</f>
        <v>0</v>
      </c>
      <c r="BG145" s="186">
        <f>IF(N145="zákl. přenesená",J145,0)</f>
        <v>0</v>
      </c>
      <c r="BH145" s="186">
        <f>IF(N145="sníž. přenesená",J145,0)</f>
        <v>0</v>
      </c>
      <c r="BI145" s="186">
        <f>IF(N145="nulová",J145,0)</f>
        <v>0</v>
      </c>
      <c r="BJ145" s="18" t="s">
        <v>82</v>
      </c>
      <c r="BK145" s="186">
        <f>ROUND(I145*H145,2)</f>
        <v>0</v>
      </c>
      <c r="BL145" s="18" t="s">
        <v>181</v>
      </c>
      <c r="BM145" s="185" t="s">
        <v>338</v>
      </c>
    </row>
    <row r="146" spans="1:65" s="2" customFormat="1" ht="19.5">
      <c r="A146" s="36"/>
      <c r="B146" s="37"/>
      <c r="C146" s="38"/>
      <c r="D146" s="187" t="s">
        <v>183</v>
      </c>
      <c r="E146" s="38"/>
      <c r="F146" s="188" t="s">
        <v>298</v>
      </c>
      <c r="G146" s="38"/>
      <c r="H146" s="38"/>
      <c r="I146" s="189"/>
      <c r="J146" s="38"/>
      <c r="K146" s="38"/>
      <c r="L146" s="41"/>
      <c r="M146" s="190"/>
      <c r="N146" s="191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8" t="s">
        <v>183</v>
      </c>
      <c r="AU146" s="18" t="s">
        <v>82</v>
      </c>
    </row>
    <row r="147" spans="1:65" s="2" customFormat="1" ht="24.2" customHeight="1">
      <c r="A147" s="36"/>
      <c r="B147" s="37"/>
      <c r="C147" s="173" t="s">
        <v>339</v>
      </c>
      <c r="D147" s="173" t="s">
        <v>177</v>
      </c>
      <c r="E147" s="174" t="s">
        <v>340</v>
      </c>
      <c r="F147" s="175" t="s">
        <v>341</v>
      </c>
      <c r="G147" s="176" t="s">
        <v>180</v>
      </c>
      <c r="H147" s="177">
        <v>1</v>
      </c>
      <c r="I147" s="178"/>
      <c r="J147" s="179">
        <f>ROUND(I147*H147,2)</f>
        <v>0</v>
      </c>
      <c r="K147" s="175" t="s">
        <v>192</v>
      </c>
      <c r="L147" s="180"/>
      <c r="M147" s="181" t="s">
        <v>32</v>
      </c>
      <c r="N147" s="182" t="s">
        <v>46</v>
      </c>
      <c r="O147" s="66"/>
      <c r="P147" s="183">
        <f>O147*H147</f>
        <v>0</v>
      </c>
      <c r="Q147" s="183">
        <v>0</v>
      </c>
      <c r="R147" s="183">
        <f>Q147*H147</f>
        <v>0</v>
      </c>
      <c r="S147" s="183">
        <v>0</v>
      </c>
      <c r="T147" s="184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5" t="s">
        <v>181</v>
      </c>
      <c r="AT147" s="185" t="s">
        <v>177</v>
      </c>
      <c r="AU147" s="185" t="s">
        <v>82</v>
      </c>
      <c r="AY147" s="18" t="s">
        <v>176</v>
      </c>
      <c r="BE147" s="186">
        <f>IF(N147="základní",J147,0)</f>
        <v>0</v>
      </c>
      <c r="BF147" s="186">
        <f>IF(N147="snížená",J147,0)</f>
        <v>0</v>
      </c>
      <c r="BG147" s="186">
        <f>IF(N147="zákl. přenesená",J147,0)</f>
        <v>0</v>
      </c>
      <c r="BH147" s="186">
        <f>IF(N147="sníž. přenesená",J147,0)</f>
        <v>0</v>
      </c>
      <c r="BI147" s="186">
        <f>IF(N147="nulová",J147,0)</f>
        <v>0</v>
      </c>
      <c r="BJ147" s="18" t="s">
        <v>82</v>
      </c>
      <c r="BK147" s="186">
        <f>ROUND(I147*H147,2)</f>
        <v>0</v>
      </c>
      <c r="BL147" s="18" t="s">
        <v>181</v>
      </c>
      <c r="BM147" s="185" t="s">
        <v>342</v>
      </c>
    </row>
    <row r="148" spans="1:65" s="2" customFormat="1" ht="19.5">
      <c r="A148" s="36"/>
      <c r="B148" s="37"/>
      <c r="C148" s="38"/>
      <c r="D148" s="187" t="s">
        <v>183</v>
      </c>
      <c r="E148" s="38"/>
      <c r="F148" s="188" t="s">
        <v>298</v>
      </c>
      <c r="G148" s="38"/>
      <c r="H148" s="38"/>
      <c r="I148" s="189"/>
      <c r="J148" s="38"/>
      <c r="K148" s="38"/>
      <c r="L148" s="41"/>
      <c r="M148" s="190"/>
      <c r="N148" s="191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8" t="s">
        <v>183</v>
      </c>
      <c r="AU148" s="18" t="s">
        <v>82</v>
      </c>
    </row>
    <row r="149" spans="1:65" s="2" customFormat="1" ht="24.2" customHeight="1">
      <c r="A149" s="36"/>
      <c r="B149" s="37"/>
      <c r="C149" s="173" t="s">
        <v>343</v>
      </c>
      <c r="D149" s="173" t="s">
        <v>177</v>
      </c>
      <c r="E149" s="174" t="s">
        <v>344</v>
      </c>
      <c r="F149" s="175" t="s">
        <v>345</v>
      </c>
      <c r="G149" s="176" t="s">
        <v>180</v>
      </c>
      <c r="H149" s="177">
        <v>2</v>
      </c>
      <c r="I149" s="178"/>
      <c r="J149" s="179">
        <f>ROUND(I149*H149,2)</f>
        <v>0</v>
      </c>
      <c r="K149" s="175" t="s">
        <v>192</v>
      </c>
      <c r="L149" s="180"/>
      <c r="M149" s="181" t="s">
        <v>32</v>
      </c>
      <c r="N149" s="182" t="s">
        <v>46</v>
      </c>
      <c r="O149" s="66"/>
      <c r="P149" s="183">
        <f>O149*H149</f>
        <v>0</v>
      </c>
      <c r="Q149" s="183">
        <v>0</v>
      </c>
      <c r="R149" s="183">
        <f>Q149*H149</f>
        <v>0</v>
      </c>
      <c r="S149" s="183">
        <v>0</v>
      </c>
      <c r="T149" s="184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5" t="s">
        <v>181</v>
      </c>
      <c r="AT149" s="185" t="s">
        <v>177</v>
      </c>
      <c r="AU149" s="185" t="s">
        <v>82</v>
      </c>
      <c r="AY149" s="18" t="s">
        <v>176</v>
      </c>
      <c r="BE149" s="186">
        <f>IF(N149="základní",J149,0)</f>
        <v>0</v>
      </c>
      <c r="BF149" s="186">
        <f>IF(N149="snížená",J149,0)</f>
        <v>0</v>
      </c>
      <c r="BG149" s="186">
        <f>IF(N149="zákl. přenesená",J149,0)</f>
        <v>0</v>
      </c>
      <c r="BH149" s="186">
        <f>IF(N149="sníž. přenesená",J149,0)</f>
        <v>0</v>
      </c>
      <c r="BI149" s="186">
        <f>IF(N149="nulová",J149,0)</f>
        <v>0</v>
      </c>
      <c r="BJ149" s="18" t="s">
        <v>82</v>
      </c>
      <c r="BK149" s="186">
        <f>ROUND(I149*H149,2)</f>
        <v>0</v>
      </c>
      <c r="BL149" s="18" t="s">
        <v>181</v>
      </c>
      <c r="BM149" s="185" t="s">
        <v>346</v>
      </c>
    </row>
    <row r="150" spans="1:65" s="2" customFormat="1" ht="19.5">
      <c r="A150" s="36"/>
      <c r="B150" s="37"/>
      <c r="C150" s="38"/>
      <c r="D150" s="187" t="s">
        <v>183</v>
      </c>
      <c r="E150" s="38"/>
      <c r="F150" s="188" t="s">
        <v>298</v>
      </c>
      <c r="G150" s="38"/>
      <c r="H150" s="38"/>
      <c r="I150" s="189"/>
      <c r="J150" s="38"/>
      <c r="K150" s="38"/>
      <c r="L150" s="41"/>
      <c r="M150" s="190"/>
      <c r="N150" s="191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8" t="s">
        <v>183</v>
      </c>
      <c r="AU150" s="18" t="s">
        <v>82</v>
      </c>
    </row>
    <row r="151" spans="1:65" s="2" customFormat="1" ht="24.2" customHeight="1">
      <c r="A151" s="36"/>
      <c r="B151" s="37"/>
      <c r="C151" s="173" t="s">
        <v>347</v>
      </c>
      <c r="D151" s="173" t="s">
        <v>177</v>
      </c>
      <c r="E151" s="174" t="s">
        <v>348</v>
      </c>
      <c r="F151" s="175" t="s">
        <v>349</v>
      </c>
      <c r="G151" s="176" t="s">
        <v>180</v>
      </c>
      <c r="H151" s="177">
        <v>1</v>
      </c>
      <c r="I151" s="178"/>
      <c r="J151" s="179">
        <f>ROUND(I151*H151,2)</f>
        <v>0</v>
      </c>
      <c r="K151" s="175" t="s">
        <v>192</v>
      </c>
      <c r="L151" s="180"/>
      <c r="M151" s="181" t="s">
        <v>32</v>
      </c>
      <c r="N151" s="182" t="s">
        <v>46</v>
      </c>
      <c r="O151" s="66"/>
      <c r="P151" s="183">
        <f>O151*H151</f>
        <v>0</v>
      </c>
      <c r="Q151" s="183">
        <v>0</v>
      </c>
      <c r="R151" s="183">
        <f>Q151*H151</f>
        <v>0</v>
      </c>
      <c r="S151" s="183">
        <v>0</v>
      </c>
      <c r="T151" s="184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85" t="s">
        <v>181</v>
      </c>
      <c r="AT151" s="185" t="s">
        <v>177</v>
      </c>
      <c r="AU151" s="185" t="s">
        <v>82</v>
      </c>
      <c r="AY151" s="18" t="s">
        <v>176</v>
      </c>
      <c r="BE151" s="186">
        <f>IF(N151="základní",J151,0)</f>
        <v>0</v>
      </c>
      <c r="BF151" s="186">
        <f>IF(N151="snížená",J151,0)</f>
        <v>0</v>
      </c>
      <c r="BG151" s="186">
        <f>IF(N151="zákl. přenesená",J151,0)</f>
        <v>0</v>
      </c>
      <c r="BH151" s="186">
        <f>IF(N151="sníž. přenesená",J151,0)</f>
        <v>0</v>
      </c>
      <c r="BI151" s="186">
        <f>IF(N151="nulová",J151,0)</f>
        <v>0</v>
      </c>
      <c r="BJ151" s="18" t="s">
        <v>82</v>
      </c>
      <c r="BK151" s="186">
        <f>ROUND(I151*H151,2)</f>
        <v>0</v>
      </c>
      <c r="BL151" s="18" t="s">
        <v>181</v>
      </c>
      <c r="BM151" s="185" t="s">
        <v>350</v>
      </c>
    </row>
    <row r="152" spans="1:65" s="2" customFormat="1" ht="19.5">
      <c r="A152" s="36"/>
      <c r="B152" s="37"/>
      <c r="C152" s="38"/>
      <c r="D152" s="187" t="s">
        <v>183</v>
      </c>
      <c r="E152" s="38"/>
      <c r="F152" s="188" t="s">
        <v>298</v>
      </c>
      <c r="G152" s="38"/>
      <c r="H152" s="38"/>
      <c r="I152" s="189"/>
      <c r="J152" s="38"/>
      <c r="K152" s="38"/>
      <c r="L152" s="41"/>
      <c r="M152" s="190"/>
      <c r="N152" s="191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8" t="s">
        <v>183</v>
      </c>
      <c r="AU152" s="18" t="s">
        <v>82</v>
      </c>
    </row>
    <row r="153" spans="1:65" s="2" customFormat="1" ht="24.2" customHeight="1">
      <c r="A153" s="36"/>
      <c r="B153" s="37"/>
      <c r="C153" s="173" t="s">
        <v>351</v>
      </c>
      <c r="D153" s="173" t="s">
        <v>177</v>
      </c>
      <c r="E153" s="174" t="s">
        <v>352</v>
      </c>
      <c r="F153" s="175" t="s">
        <v>353</v>
      </c>
      <c r="G153" s="176" t="s">
        <v>180</v>
      </c>
      <c r="H153" s="177">
        <v>1</v>
      </c>
      <c r="I153" s="178"/>
      <c r="J153" s="179">
        <f>ROUND(I153*H153,2)</f>
        <v>0</v>
      </c>
      <c r="K153" s="175" t="s">
        <v>192</v>
      </c>
      <c r="L153" s="180"/>
      <c r="M153" s="181" t="s">
        <v>32</v>
      </c>
      <c r="N153" s="182" t="s">
        <v>46</v>
      </c>
      <c r="O153" s="66"/>
      <c r="P153" s="183">
        <f>O153*H153</f>
        <v>0</v>
      </c>
      <c r="Q153" s="183">
        <v>0</v>
      </c>
      <c r="R153" s="183">
        <f>Q153*H153</f>
        <v>0</v>
      </c>
      <c r="S153" s="183">
        <v>0</v>
      </c>
      <c r="T153" s="184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85" t="s">
        <v>181</v>
      </c>
      <c r="AT153" s="185" t="s">
        <v>177</v>
      </c>
      <c r="AU153" s="185" t="s">
        <v>82</v>
      </c>
      <c r="AY153" s="18" t="s">
        <v>176</v>
      </c>
      <c r="BE153" s="186">
        <f>IF(N153="základní",J153,0)</f>
        <v>0</v>
      </c>
      <c r="BF153" s="186">
        <f>IF(N153="snížená",J153,0)</f>
        <v>0</v>
      </c>
      <c r="BG153" s="186">
        <f>IF(N153="zákl. přenesená",J153,0)</f>
        <v>0</v>
      </c>
      <c r="BH153" s="186">
        <f>IF(N153="sníž. přenesená",J153,0)</f>
        <v>0</v>
      </c>
      <c r="BI153" s="186">
        <f>IF(N153="nulová",J153,0)</f>
        <v>0</v>
      </c>
      <c r="BJ153" s="18" t="s">
        <v>82</v>
      </c>
      <c r="BK153" s="186">
        <f>ROUND(I153*H153,2)</f>
        <v>0</v>
      </c>
      <c r="BL153" s="18" t="s">
        <v>181</v>
      </c>
      <c r="BM153" s="185" t="s">
        <v>354</v>
      </c>
    </row>
    <row r="154" spans="1:65" s="2" customFormat="1" ht="19.5">
      <c r="A154" s="36"/>
      <c r="B154" s="37"/>
      <c r="C154" s="38"/>
      <c r="D154" s="187" t="s">
        <v>183</v>
      </c>
      <c r="E154" s="38"/>
      <c r="F154" s="188" t="s">
        <v>298</v>
      </c>
      <c r="G154" s="38"/>
      <c r="H154" s="38"/>
      <c r="I154" s="189"/>
      <c r="J154" s="38"/>
      <c r="K154" s="38"/>
      <c r="L154" s="41"/>
      <c r="M154" s="190"/>
      <c r="N154" s="191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8" t="s">
        <v>183</v>
      </c>
      <c r="AU154" s="18" t="s">
        <v>82</v>
      </c>
    </row>
    <row r="155" spans="1:65" s="2" customFormat="1" ht="21.75" customHeight="1">
      <c r="A155" s="36"/>
      <c r="B155" s="37"/>
      <c r="C155" s="173" t="s">
        <v>355</v>
      </c>
      <c r="D155" s="173" t="s">
        <v>177</v>
      </c>
      <c r="E155" s="174" t="s">
        <v>356</v>
      </c>
      <c r="F155" s="175" t="s">
        <v>357</v>
      </c>
      <c r="G155" s="176" t="s">
        <v>180</v>
      </c>
      <c r="H155" s="177">
        <v>4</v>
      </c>
      <c r="I155" s="178"/>
      <c r="J155" s="179">
        <f>ROUND(I155*H155,2)</f>
        <v>0</v>
      </c>
      <c r="K155" s="175" t="s">
        <v>187</v>
      </c>
      <c r="L155" s="180"/>
      <c r="M155" s="181" t="s">
        <v>32</v>
      </c>
      <c r="N155" s="182" t="s">
        <v>46</v>
      </c>
      <c r="O155" s="66"/>
      <c r="P155" s="183">
        <f>O155*H155</f>
        <v>0</v>
      </c>
      <c r="Q155" s="183">
        <v>0</v>
      </c>
      <c r="R155" s="183">
        <f>Q155*H155</f>
        <v>0</v>
      </c>
      <c r="S155" s="183">
        <v>0</v>
      </c>
      <c r="T155" s="184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85" t="s">
        <v>181</v>
      </c>
      <c r="AT155" s="185" t="s">
        <v>177</v>
      </c>
      <c r="AU155" s="185" t="s">
        <v>82</v>
      </c>
      <c r="AY155" s="18" t="s">
        <v>176</v>
      </c>
      <c r="BE155" s="186">
        <f>IF(N155="základní",J155,0)</f>
        <v>0</v>
      </c>
      <c r="BF155" s="186">
        <f>IF(N155="snížená",J155,0)</f>
        <v>0</v>
      </c>
      <c r="BG155" s="186">
        <f>IF(N155="zákl. přenesená",J155,0)</f>
        <v>0</v>
      </c>
      <c r="BH155" s="186">
        <f>IF(N155="sníž. přenesená",J155,0)</f>
        <v>0</v>
      </c>
      <c r="BI155" s="186">
        <f>IF(N155="nulová",J155,0)</f>
        <v>0</v>
      </c>
      <c r="BJ155" s="18" t="s">
        <v>82</v>
      </c>
      <c r="BK155" s="186">
        <f>ROUND(I155*H155,2)</f>
        <v>0</v>
      </c>
      <c r="BL155" s="18" t="s">
        <v>181</v>
      </c>
      <c r="BM155" s="185" t="s">
        <v>358</v>
      </c>
    </row>
    <row r="156" spans="1:65" s="2" customFormat="1" ht="19.5">
      <c r="A156" s="36"/>
      <c r="B156" s="37"/>
      <c r="C156" s="38"/>
      <c r="D156" s="187" t="s">
        <v>183</v>
      </c>
      <c r="E156" s="38"/>
      <c r="F156" s="188" t="s">
        <v>359</v>
      </c>
      <c r="G156" s="38"/>
      <c r="H156" s="38"/>
      <c r="I156" s="189"/>
      <c r="J156" s="38"/>
      <c r="K156" s="38"/>
      <c r="L156" s="41"/>
      <c r="M156" s="190"/>
      <c r="N156" s="191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8" t="s">
        <v>183</v>
      </c>
      <c r="AU156" s="18" t="s">
        <v>82</v>
      </c>
    </row>
    <row r="157" spans="1:65" s="2" customFormat="1" ht="21.75" customHeight="1">
      <c r="A157" s="36"/>
      <c r="B157" s="37"/>
      <c r="C157" s="173" t="s">
        <v>360</v>
      </c>
      <c r="D157" s="173" t="s">
        <v>177</v>
      </c>
      <c r="E157" s="174" t="s">
        <v>361</v>
      </c>
      <c r="F157" s="175" t="s">
        <v>362</v>
      </c>
      <c r="G157" s="176" t="s">
        <v>180</v>
      </c>
      <c r="H157" s="177">
        <v>1</v>
      </c>
      <c r="I157" s="178"/>
      <c r="J157" s="179">
        <f>ROUND(I157*H157,2)</f>
        <v>0</v>
      </c>
      <c r="K157" s="175" t="s">
        <v>192</v>
      </c>
      <c r="L157" s="180"/>
      <c r="M157" s="181" t="s">
        <v>32</v>
      </c>
      <c r="N157" s="182" t="s">
        <v>46</v>
      </c>
      <c r="O157" s="66"/>
      <c r="P157" s="183">
        <f>O157*H157</f>
        <v>0</v>
      </c>
      <c r="Q157" s="183">
        <v>0</v>
      </c>
      <c r="R157" s="183">
        <f>Q157*H157</f>
        <v>0</v>
      </c>
      <c r="S157" s="183">
        <v>0</v>
      </c>
      <c r="T157" s="184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5" t="s">
        <v>181</v>
      </c>
      <c r="AT157" s="185" t="s">
        <v>177</v>
      </c>
      <c r="AU157" s="185" t="s">
        <v>82</v>
      </c>
      <c r="AY157" s="18" t="s">
        <v>176</v>
      </c>
      <c r="BE157" s="186">
        <f>IF(N157="základní",J157,0)</f>
        <v>0</v>
      </c>
      <c r="BF157" s="186">
        <f>IF(N157="snížená",J157,0)</f>
        <v>0</v>
      </c>
      <c r="BG157" s="186">
        <f>IF(N157="zákl. přenesená",J157,0)</f>
        <v>0</v>
      </c>
      <c r="BH157" s="186">
        <f>IF(N157="sníž. přenesená",J157,0)</f>
        <v>0</v>
      </c>
      <c r="BI157" s="186">
        <f>IF(N157="nulová",J157,0)</f>
        <v>0</v>
      </c>
      <c r="BJ157" s="18" t="s">
        <v>82</v>
      </c>
      <c r="BK157" s="186">
        <f>ROUND(I157*H157,2)</f>
        <v>0</v>
      </c>
      <c r="BL157" s="18" t="s">
        <v>181</v>
      </c>
      <c r="BM157" s="185" t="s">
        <v>363</v>
      </c>
    </row>
    <row r="158" spans="1:65" s="2" customFormat="1" ht="19.5">
      <c r="A158" s="36"/>
      <c r="B158" s="37"/>
      <c r="C158" s="38"/>
      <c r="D158" s="187" t="s">
        <v>183</v>
      </c>
      <c r="E158" s="38"/>
      <c r="F158" s="188" t="s">
        <v>364</v>
      </c>
      <c r="G158" s="38"/>
      <c r="H158" s="38"/>
      <c r="I158" s="189"/>
      <c r="J158" s="38"/>
      <c r="K158" s="38"/>
      <c r="L158" s="41"/>
      <c r="M158" s="190"/>
      <c r="N158" s="191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8" t="s">
        <v>183</v>
      </c>
      <c r="AU158" s="18" t="s">
        <v>82</v>
      </c>
    </row>
    <row r="159" spans="1:65" s="2" customFormat="1" ht="24.2" customHeight="1">
      <c r="A159" s="36"/>
      <c r="B159" s="37"/>
      <c r="C159" s="173" t="s">
        <v>365</v>
      </c>
      <c r="D159" s="173" t="s">
        <v>177</v>
      </c>
      <c r="E159" s="174" t="s">
        <v>366</v>
      </c>
      <c r="F159" s="175" t="s">
        <v>367</v>
      </c>
      <c r="G159" s="176" t="s">
        <v>180</v>
      </c>
      <c r="H159" s="177">
        <v>2</v>
      </c>
      <c r="I159" s="178"/>
      <c r="J159" s="179">
        <f>ROUND(I159*H159,2)</f>
        <v>0</v>
      </c>
      <c r="K159" s="175" t="s">
        <v>192</v>
      </c>
      <c r="L159" s="180"/>
      <c r="M159" s="181" t="s">
        <v>32</v>
      </c>
      <c r="N159" s="182" t="s">
        <v>46</v>
      </c>
      <c r="O159" s="66"/>
      <c r="P159" s="183">
        <f>O159*H159</f>
        <v>0</v>
      </c>
      <c r="Q159" s="183">
        <v>0</v>
      </c>
      <c r="R159" s="183">
        <f>Q159*H159</f>
        <v>0</v>
      </c>
      <c r="S159" s="183">
        <v>0</v>
      </c>
      <c r="T159" s="184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5" t="s">
        <v>181</v>
      </c>
      <c r="AT159" s="185" t="s">
        <v>177</v>
      </c>
      <c r="AU159" s="185" t="s">
        <v>82</v>
      </c>
      <c r="AY159" s="18" t="s">
        <v>176</v>
      </c>
      <c r="BE159" s="186">
        <f>IF(N159="základní",J159,0)</f>
        <v>0</v>
      </c>
      <c r="BF159" s="186">
        <f>IF(N159="snížená",J159,0)</f>
        <v>0</v>
      </c>
      <c r="BG159" s="186">
        <f>IF(N159="zákl. přenesená",J159,0)</f>
        <v>0</v>
      </c>
      <c r="BH159" s="186">
        <f>IF(N159="sníž. přenesená",J159,0)</f>
        <v>0</v>
      </c>
      <c r="BI159" s="186">
        <f>IF(N159="nulová",J159,0)</f>
        <v>0</v>
      </c>
      <c r="BJ159" s="18" t="s">
        <v>82</v>
      </c>
      <c r="BK159" s="186">
        <f>ROUND(I159*H159,2)</f>
        <v>0</v>
      </c>
      <c r="BL159" s="18" t="s">
        <v>181</v>
      </c>
      <c r="BM159" s="185" t="s">
        <v>368</v>
      </c>
    </row>
    <row r="160" spans="1:65" s="2" customFormat="1" ht="19.5">
      <c r="A160" s="36"/>
      <c r="B160" s="37"/>
      <c r="C160" s="38"/>
      <c r="D160" s="187" t="s">
        <v>183</v>
      </c>
      <c r="E160" s="38"/>
      <c r="F160" s="188" t="s">
        <v>369</v>
      </c>
      <c r="G160" s="38"/>
      <c r="H160" s="38"/>
      <c r="I160" s="189"/>
      <c r="J160" s="38"/>
      <c r="K160" s="38"/>
      <c r="L160" s="41"/>
      <c r="M160" s="190"/>
      <c r="N160" s="191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8" t="s">
        <v>183</v>
      </c>
      <c r="AU160" s="18" t="s">
        <v>82</v>
      </c>
    </row>
    <row r="161" spans="1:65" s="2" customFormat="1" ht="16.5" customHeight="1">
      <c r="A161" s="36"/>
      <c r="B161" s="37"/>
      <c r="C161" s="173" t="s">
        <v>370</v>
      </c>
      <c r="D161" s="173" t="s">
        <v>177</v>
      </c>
      <c r="E161" s="174" t="s">
        <v>371</v>
      </c>
      <c r="F161" s="175" t="s">
        <v>372</v>
      </c>
      <c r="G161" s="176" t="s">
        <v>180</v>
      </c>
      <c r="H161" s="177">
        <v>3</v>
      </c>
      <c r="I161" s="178"/>
      <c r="J161" s="179">
        <f>ROUND(I161*H161,2)</f>
        <v>0</v>
      </c>
      <c r="K161" s="175" t="s">
        <v>192</v>
      </c>
      <c r="L161" s="180"/>
      <c r="M161" s="181" t="s">
        <v>32</v>
      </c>
      <c r="N161" s="182" t="s">
        <v>46</v>
      </c>
      <c r="O161" s="66"/>
      <c r="P161" s="183">
        <f>O161*H161</f>
        <v>0</v>
      </c>
      <c r="Q161" s="183">
        <v>0</v>
      </c>
      <c r="R161" s="183">
        <f>Q161*H161</f>
        <v>0</v>
      </c>
      <c r="S161" s="183">
        <v>0</v>
      </c>
      <c r="T161" s="184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5" t="s">
        <v>181</v>
      </c>
      <c r="AT161" s="185" t="s">
        <v>177</v>
      </c>
      <c r="AU161" s="185" t="s">
        <v>82</v>
      </c>
      <c r="AY161" s="18" t="s">
        <v>176</v>
      </c>
      <c r="BE161" s="186">
        <f>IF(N161="základní",J161,0)</f>
        <v>0</v>
      </c>
      <c r="BF161" s="186">
        <f>IF(N161="snížená",J161,0)</f>
        <v>0</v>
      </c>
      <c r="BG161" s="186">
        <f>IF(N161="zákl. přenesená",J161,0)</f>
        <v>0</v>
      </c>
      <c r="BH161" s="186">
        <f>IF(N161="sníž. přenesená",J161,0)</f>
        <v>0</v>
      </c>
      <c r="BI161" s="186">
        <f>IF(N161="nulová",J161,0)</f>
        <v>0</v>
      </c>
      <c r="BJ161" s="18" t="s">
        <v>82</v>
      </c>
      <c r="BK161" s="186">
        <f>ROUND(I161*H161,2)</f>
        <v>0</v>
      </c>
      <c r="BL161" s="18" t="s">
        <v>181</v>
      </c>
      <c r="BM161" s="185" t="s">
        <v>373</v>
      </c>
    </row>
    <row r="162" spans="1:65" s="2" customFormat="1" ht="19.5">
      <c r="A162" s="36"/>
      <c r="B162" s="37"/>
      <c r="C162" s="38"/>
      <c r="D162" s="187" t="s">
        <v>183</v>
      </c>
      <c r="E162" s="38"/>
      <c r="F162" s="188" t="s">
        <v>374</v>
      </c>
      <c r="G162" s="38"/>
      <c r="H162" s="38"/>
      <c r="I162" s="189"/>
      <c r="J162" s="38"/>
      <c r="K162" s="38"/>
      <c r="L162" s="41"/>
      <c r="M162" s="190"/>
      <c r="N162" s="191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8" t="s">
        <v>183</v>
      </c>
      <c r="AU162" s="18" t="s">
        <v>82</v>
      </c>
    </row>
    <row r="163" spans="1:65" s="2" customFormat="1" ht="24.2" customHeight="1">
      <c r="A163" s="36"/>
      <c r="B163" s="37"/>
      <c r="C163" s="173" t="s">
        <v>375</v>
      </c>
      <c r="D163" s="173" t="s">
        <v>177</v>
      </c>
      <c r="E163" s="174" t="s">
        <v>376</v>
      </c>
      <c r="F163" s="175" t="s">
        <v>377</v>
      </c>
      <c r="G163" s="176" t="s">
        <v>180</v>
      </c>
      <c r="H163" s="177">
        <v>1</v>
      </c>
      <c r="I163" s="178"/>
      <c r="J163" s="179">
        <f>ROUND(I163*H163,2)</f>
        <v>0</v>
      </c>
      <c r="K163" s="175" t="s">
        <v>192</v>
      </c>
      <c r="L163" s="180"/>
      <c r="M163" s="181" t="s">
        <v>32</v>
      </c>
      <c r="N163" s="182" t="s">
        <v>46</v>
      </c>
      <c r="O163" s="66"/>
      <c r="P163" s="183">
        <f>O163*H163</f>
        <v>0</v>
      </c>
      <c r="Q163" s="183">
        <v>0</v>
      </c>
      <c r="R163" s="183">
        <f>Q163*H163</f>
        <v>0</v>
      </c>
      <c r="S163" s="183">
        <v>0</v>
      </c>
      <c r="T163" s="184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85" t="s">
        <v>181</v>
      </c>
      <c r="AT163" s="185" t="s">
        <v>177</v>
      </c>
      <c r="AU163" s="185" t="s">
        <v>82</v>
      </c>
      <c r="AY163" s="18" t="s">
        <v>176</v>
      </c>
      <c r="BE163" s="186">
        <f>IF(N163="základní",J163,0)</f>
        <v>0</v>
      </c>
      <c r="BF163" s="186">
        <f>IF(N163="snížená",J163,0)</f>
        <v>0</v>
      </c>
      <c r="BG163" s="186">
        <f>IF(N163="zákl. přenesená",J163,0)</f>
        <v>0</v>
      </c>
      <c r="BH163" s="186">
        <f>IF(N163="sníž. přenesená",J163,0)</f>
        <v>0</v>
      </c>
      <c r="BI163" s="186">
        <f>IF(N163="nulová",J163,0)</f>
        <v>0</v>
      </c>
      <c r="BJ163" s="18" t="s">
        <v>82</v>
      </c>
      <c r="BK163" s="186">
        <f>ROUND(I163*H163,2)</f>
        <v>0</v>
      </c>
      <c r="BL163" s="18" t="s">
        <v>181</v>
      </c>
      <c r="BM163" s="185" t="s">
        <v>378</v>
      </c>
    </row>
    <row r="164" spans="1:65" s="2" customFormat="1" ht="19.5">
      <c r="A164" s="36"/>
      <c r="B164" s="37"/>
      <c r="C164" s="38"/>
      <c r="D164" s="187" t="s">
        <v>183</v>
      </c>
      <c r="E164" s="38"/>
      <c r="F164" s="188" t="s">
        <v>379</v>
      </c>
      <c r="G164" s="38"/>
      <c r="H164" s="38"/>
      <c r="I164" s="189"/>
      <c r="J164" s="38"/>
      <c r="K164" s="38"/>
      <c r="L164" s="41"/>
      <c r="M164" s="190"/>
      <c r="N164" s="191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8" t="s">
        <v>183</v>
      </c>
      <c r="AU164" s="18" t="s">
        <v>82</v>
      </c>
    </row>
    <row r="165" spans="1:65" s="2" customFormat="1" ht="16.5" customHeight="1">
      <c r="A165" s="36"/>
      <c r="B165" s="37"/>
      <c r="C165" s="173" t="s">
        <v>380</v>
      </c>
      <c r="D165" s="173" t="s">
        <v>177</v>
      </c>
      <c r="E165" s="174" t="s">
        <v>381</v>
      </c>
      <c r="F165" s="175" t="s">
        <v>382</v>
      </c>
      <c r="G165" s="176" t="s">
        <v>180</v>
      </c>
      <c r="H165" s="177">
        <v>1</v>
      </c>
      <c r="I165" s="178"/>
      <c r="J165" s="179">
        <f t="shared" ref="J165:J196" si="10">ROUND(I165*H165,2)</f>
        <v>0</v>
      </c>
      <c r="K165" s="175" t="s">
        <v>187</v>
      </c>
      <c r="L165" s="180"/>
      <c r="M165" s="181" t="s">
        <v>32</v>
      </c>
      <c r="N165" s="182" t="s">
        <v>46</v>
      </c>
      <c r="O165" s="66"/>
      <c r="P165" s="183">
        <f t="shared" ref="P165:P196" si="11">O165*H165</f>
        <v>0</v>
      </c>
      <c r="Q165" s="183">
        <v>0</v>
      </c>
      <c r="R165" s="183">
        <f t="shared" ref="R165:R196" si="12">Q165*H165</f>
        <v>0</v>
      </c>
      <c r="S165" s="183">
        <v>0</v>
      </c>
      <c r="T165" s="184">
        <f t="shared" ref="T165:T196" si="13"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5" t="s">
        <v>181</v>
      </c>
      <c r="AT165" s="185" t="s">
        <v>177</v>
      </c>
      <c r="AU165" s="185" t="s">
        <v>82</v>
      </c>
      <c r="AY165" s="18" t="s">
        <v>176</v>
      </c>
      <c r="BE165" s="186">
        <f t="shared" ref="BE165:BE196" si="14">IF(N165="základní",J165,0)</f>
        <v>0</v>
      </c>
      <c r="BF165" s="186">
        <f t="shared" ref="BF165:BF196" si="15">IF(N165="snížená",J165,0)</f>
        <v>0</v>
      </c>
      <c r="BG165" s="186">
        <f t="shared" ref="BG165:BG196" si="16">IF(N165="zákl. přenesená",J165,0)</f>
        <v>0</v>
      </c>
      <c r="BH165" s="186">
        <f t="shared" ref="BH165:BH196" si="17">IF(N165="sníž. přenesená",J165,0)</f>
        <v>0</v>
      </c>
      <c r="BI165" s="186">
        <f t="shared" ref="BI165:BI196" si="18">IF(N165="nulová",J165,0)</f>
        <v>0</v>
      </c>
      <c r="BJ165" s="18" t="s">
        <v>82</v>
      </c>
      <c r="BK165" s="186">
        <f t="shared" ref="BK165:BK196" si="19">ROUND(I165*H165,2)</f>
        <v>0</v>
      </c>
      <c r="BL165" s="18" t="s">
        <v>181</v>
      </c>
      <c r="BM165" s="185" t="s">
        <v>383</v>
      </c>
    </row>
    <row r="166" spans="1:65" s="2" customFormat="1" ht="16.5" customHeight="1">
      <c r="A166" s="36"/>
      <c r="B166" s="37"/>
      <c r="C166" s="173" t="s">
        <v>384</v>
      </c>
      <c r="D166" s="173" t="s">
        <v>177</v>
      </c>
      <c r="E166" s="174" t="s">
        <v>385</v>
      </c>
      <c r="F166" s="175" t="s">
        <v>386</v>
      </c>
      <c r="G166" s="176" t="s">
        <v>180</v>
      </c>
      <c r="H166" s="177">
        <v>11</v>
      </c>
      <c r="I166" s="178"/>
      <c r="J166" s="179">
        <f t="shared" si="10"/>
        <v>0</v>
      </c>
      <c r="K166" s="175" t="s">
        <v>192</v>
      </c>
      <c r="L166" s="180"/>
      <c r="M166" s="181" t="s">
        <v>32</v>
      </c>
      <c r="N166" s="182" t="s">
        <v>46</v>
      </c>
      <c r="O166" s="66"/>
      <c r="P166" s="183">
        <f t="shared" si="11"/>
        <v>0</v>
      </c>
      <c r="Q166" s="183">
        <v>0</v>
      </c>
      <c r="R166" s="183">
        <f t="shared" si="12"/>
        <v>0</v>
      </c>
      <c r="S166" s="183">
        <v>0</v>
      </c>
      <c r="T166" s="184">
        <f t="shared" si="13"/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85" t="s">
        <v>181</v>
      </c>
      <c r="AT166" s="185" t="s">
        <v>177</v>
      </c>
      <c r="AU166" s="185" t="s">
        <v>82</v>
      </c>
      <c r="AY166" s="18" t="s">
        <v>176</v>
      </c>
      <c r="BE166" s="186">
        <f t="shared" si="14"/>
        <v>0</v>
      </c>
      <c r="BF166" s="186">
        <f t="shared" si="15"/>
        <v>0</v>
      </c>
      <c r="BG166" s="186">
        <f t="shared" si="16"/>
        <v>0</v>
      </c>
      <c r="BH166" s="186">
        <f t="shared" si="17"/>
        <v>0</v>
      </c>
      <c r="BI166" s="186">
        <f t="shared" si="18"/>
        <v>0</v>
      </c>
      <c r="BJ166" s="18" t="s">
        <v>82</v>
      </c>
      <c r="BK166" s="186">
        <f t="shared" si="19"/>
        <v>0</v>
      </c>
      <c r="BL166" s="18" t="s">
        <v>181</v>
      </c>
      <c r="BM166" s="185" t="s">
        <v>387</v>
      </c>
    </row>
    <row r="167" spans="1:65" s="2" customFormat="1" ht="16.5" customHeight="1">
      <c r="A167" s="36"/>
      <c r="B167" s="37"/>
      <c r="C167" s="173" t="s">
        <v>388</v>
      </c>
      <c r="D167" s="173" t="s">
        <v>177</v>
      </c>
      <c r="E167" s="174" t="s">
        <v>389</v>
      </c>
      <c r="F167" s="175" t="s">
        <v>390</v>
      </c>
      <c r="G167" s="176" t="s">
        <v>180</v>
      </c>
      <c r="H167" s="177">
        <v>8</v>
      </c>
      <c r="I167" s="178"/>
      <c r="J167" s="179">
        <f t="shared" si="10"/>
        <v>0</v>
      </c>
      <c r="K167" s="175" t="s">
        <v>192</v>
      </c>
      <c r="L167" s="180"/>
      <c r="M167" s="181" t="s">
        <v>32</v>
      </c>
      <c r="N167" s="182" t="s">
        <v>46</v>
      </c>
      <c r="O167" s="66"/>
      <c r="P167" s="183">
        <f t="shared" si="11"/>
        <v>0</v>
      </c>
      <c r="Q167" s="183">
        <v>0</v>
      </c>
      <c r="R167" s="183">
        <f t="shared" si="12"/>
        <v>0</v>
      </c>
      <c r="S167" s="183">
        <v>0</v>
      </c>
      <c r="T167" s="184">
        <f t="shared" si="13"/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85" t="s">
        <v>181</v>
      </c>
      <c r="AT167" s="185" t="s">
        <v>177</v>
      </c>
      <c r="AU167" s="185" t="s">
        <v>82</v>
      </c>
      <c r="AY167" s="18" t="s">
        <v>176</v>
      </c>
      <c r="BE167" s="186">
        <f t="shared" si="14"/>
        <v>0</v>
      </c>
      <c r="BF167" s="186">
        <f t="shared" si="15"/>
        <v>0</v>
      </c>
      <c r="BG167" s="186">
        <f t="shared" si="16"/>
        <v>0</v>
      </c>
      <c r="BH167" s="186">
        <f t="shared" si="17"/>
        <v>0</v>
      </c>
      <c r="BI167" s="186">
        <f t="shared" si="18"/>
        <v>0</v>
      </c>
      <c r="BJ167" s="18" t="s">
        <v>82</v>
      </c>
      <c r="BK167" s="186">
        <f t="shared" si="19"/>
        <v>0</v>
      </c>
      <c r="BL167" s="18" t="s">
        <v>181</v>
      </c>
      <c r="BM167" s="185" t="s">
        <v>391</v>
      </c>
    </row>
    <row r="168" spans="1:65" s="2" customFormat="1" ht="16.5" customHeight="1">
      <c r="A168" s="36"/>
      <c r="B168" s="37"/>
      <c r="C168" s="192" t="s">
        <v>392</v>
      </c>
      <c r="D168" s="192" t="s">
        <v>203</v>
      </c>
      <c r="E168" s="193" t="s">
        <v>393</v>
      </c>
      <c r="F168" s="194" t="s">
        <v>394</v>
      </c>
      <c r="G168" s="195" t="s">
        <v>180</v>
      </c>
      <c r="H168" s="196">
        <v>4</v>
      </c>
      <c r="I168" s="197"/>
      <c r="J168" s="198">
        <f t="shared" si="10"/>
        <v>0</v>
      </c>
      <c r="K168" s="194" t="s">
        <v>192</v>
      </c>
      <c r="L168" s="41"/>
      <c r="M168" s="199" t="s">
        <v>32</v>
      </c>
      <c r="N168" s="200" t="s">
        <v>46</v>
      </c>
      <c r="O168" s="66"/>
      <c r="P168" s="183">
        <f t="shared" si="11"/>
        <v>0</v>
      </c>
      <c r="Q168" s="183">
        <v>0</v>
      </c>
      <c r="R168" s="183">
        <f t="shared" si="12"/>
        <v>0</v>
      </c>
      <c r="S168" s="183">
        <v>0</v>
      </c>
      <c r="T168" s="184">
        <f t="shared" si="13"/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85" t="s">
        <v>206</v>
      </c>
      <c r="AT168" s="185" t="s">
        <v>203</v>
      </c>
      <c r="AU168" s="185" t="s">
        <v>82</v>
      </c>
      <c r="AY168" s="18" t="s">
        <v>176</v>
      </c>
      <c r="BE168" s="186">
        <f t="shared" si="14"/>
        <v>0</v>
      </c>
      <c r="BF168" s="186">
        <f t="shared" si="15"/>
        <v>0</v>
      </c>
      <c r="BG168" s="186">
        <f t="shared" si="16"/>
        <v>0</v>
      </c>
      <c r="BH168" s="186">
        <f t="shared" si="17"/>
        <v>0</v>
      </c>
      <c r="BI168" s="186">
        <f t="shared" si="18"/>
        <v>0</v>
      </c>
      <c r="BJ168" s="18" t="s">
        <v>82</v>
      </c>
      <c r="BK168" s="186">
        <f t="shared" si="19"/>
        <v>0</v>
      </c>
      <c r="BL168" s="18" t="s">
        <v>206</v>
      </c>
      <c r="BM168" s="185" t="s">
        <v>395</v>
      </c>
    </row>
    <row r="169" spans="1:65" s="2" customFormat="1" ht="16.5" customHeight="1">
      <c r="A169" s="36"/>
      <c r="B169" s="37"/>
      <c r="C169" s="192" t="s">
        <v>396</v>
      </c>
      <c r="D169" s="192" t="s">
        <v>203</v>
      </c>
      <c r="E169" s="193" t="s">
        <v>397</v>
      </c>
      <c r="F169" s="194" t="s">
        <v>398</v>
      </c>
      <c r="G169" s="195" t="s">
        <v>180</v>
      </c>
      <c r="H169" s="196">
        <v>2</v>
      </c>
      <c r="I169" s="197"/>
      <c r="J169" s="198">
        <f t="shared" si="10"/>
        <v>0</v>
      </c>
      <c r="K169" s="194" t="s">
        <v>192</v>
      </c>
      <c r="L169" s="41"/>
      <c r="M169" s="199" t="s">
        <v>32</v>
      </c>
      <c r="N169" s="200" t="s">
        <v>46</v>
      </c>
      <c r="O169" s="66"/>
      <c r="P169" s="183">
        <f t="shared" si="11"/>
        <v>0</v>
      </c>
      <c r="Q169" s="183">
        <v>0</v>
      </c>
      <c r="R169" s="183">
        <f t="shared" si="12"/>
        <v>0</v>
      </c>
      <c r="S169" s="183">
        <v>0</v>
      </c>
      <c r="T169" s="184">
        <f t="shared" si="13"/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85" t="s">
        <v>206</v>
      </c>
      <c r="AT169" s="185" t="s">
        <v>203</v>
      </c>
      <c r="AU169" s="185" t="s">
        <v>82</v>
      </c>
      <c r="AY169" s="18" t="s">
        <v>176</v>
      </c>
      <c r="BE169" s="186">
        <f t="shared" si="14"/>
        <v>0</v>
      </c>
      <c r="BF169" s="186">
        <f t="shared" si="15"/>
        <v>0</v>
      </c>
      <c r="BG169" s="186">
        <f t="shared" si="16"/>
        <v>0</v>
      </c>
      <c r="BH169" s="186">
        <f t="shared" si="17"/>
        <v>0</v>
      </c>
      <c r="BI169" s="186">
        <f t="shared" si="18"/>
        <v>0</v>
      </c>
      <c r="BJ169" s="18" t="s">
        <v>82</v>
      </c>
      <c r="BK169" s="186">
        <f t="shared" si="19"/>
        <v>0</v>
      </c>
      <c r="BL169" s="18" t="s">
        <v>206</v>
      </c>
      <c r="BM169" s="185" t="s">
        <v>399</v>
      </c>
    </row>
    <row r="170" spans="1:65" s="2" customFormat="1" ht="16.5" customHeight="1">
      <c r="A170" s="36"/>
      <c r="B170" s="37"/>
      <c r="C170" s="173" t="s">
        <v>400</v>
      </c>
      <c r="D170" s="173" t="s">
        <v>177</v>
      </c>
      <c r="E170" s="174" t="s">
        <v>401</v>
      </c>
      <c r="F170" s="175" t="s">
        <v>402</v>
      </c>
      <c r="G170" s="176" t="s">
        <v>180</v>
      </c>
      <c r="H170" s="177">
        <v>1</v>
      </c>
      <c r="I170" s="178"/>
      <c r="J170" s="179">
        <f t="shared" si="10"/>
        <v>0</v>
      </c>
      <c r="K170" s="175" t="s">
        <v>192</v>
      </c>
      <c r="L170" s="180"/>
      <c r="M170" s="181" t="s">
        <v>32</v>
      </c>
      <c r="N170" s="182" t="s">
        <v>46</v>
      </c>
      <c r="O170" s="66"/>
      <c r="P170" s="183">
        <f t="shared" si="11"/>
        <v>0</v>
      </c>
      <c r="Q170" s="183">
        <v>0</v>
      </c>
      <c r="R170" s="183">
        <f t="shared" si="12"/>
        <v>0</v>
      </c>
      <c r="S170" s="183">
        <v>0</v>
      </c>
      <c r="T170" s="184">
        <f t="shared" si="13"/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5" t="s">
        <v>181</v>
      </c>
      <c r="AT170" s="185" t="s">
        <v>177</v>
      </c>
      <c r="AU170" s="185" t="s">
        <v>82</v>
      </c>
      <c r="AY170" s="18" t="s">
        <v>176</v>
      </c>
      <c r="BE170" s="186">
        <f t="shared" si="14"/>
        <v>0</v>
      </c>
      <c r="BF170" s="186">
        <f t="shared" si="15"/>
        <v>0</v>
      </c>
      <c r="BG170" s="186">
        <f t="shared" si="16"/>
        <v>0</v>
      </c>
      <c r="BH170" s="186">
        <f t="shared" si="17"/>
        <v>0</v>
      </c>
      <c r="BI170" s="186">
        <f t="shared" si="18"/>
        <v>0</v>
      </c>
      <c r="BJ170" s="18" t="s">
        <v>82</v>
      </c>
      <c r="BK170" s="186">
        <f t="shared" si="19"/>
        <v>0</v>
      </c>
      <c r="BL170" s="18" t="s">
        <v>181</v>
      </c>
      <c r="BM170" s="185" t="s">
        <v>403</v>
      </c>
    </row>
    <row r="171" spans="1:65" s="2" customFormat="1" ht="16.5" customHeight="1">
      <c r="A171" s="36"/>
      <c r="B171" s="37"/>
      <c r="C171" s="192" t="s">
        <v>404</v>
      </c>
      <c r="D171" s="192" t="s">
        <v>203</v>
      </c>
      <c r="E171" s="193" t="s">
        <v>405</v>
      </c>
      <c r="F171" s="194" t="s">
        <v>406</v>
      </c>
      <c r="G171" s="195" t="s">
        <v>180</v>
      </c>
      <c r="H171" s="196">
        <v>1</v>
      </c>
      <c r="I171" s="197"/>
      <c r="J171" s="198">
        <f t="shared" si="10"/>
        <v>0</v>
      </c>
      <c r="K171" s="194" t="s">
        <v>192</v>
      </c>
      <c r="L171" s="41"/>
      <c r="M171" s="199" t="s">
        <v>32</v>
      </c>
      <c r="N171" s="200" t="s">
        <v>46</v>
      </c>
      <c r="O171" s="66"/>
      <c r="P171" s="183">
        <f t="shared" si="11"/>
        <v>0</v>
      </c>
      <c r="Q171" s="183">
        <v>0</v>
      </c>
      <c r="R171" s="183">
        <f t="shared" si="12"/>
        <v>0</v>
      </c>
      <c r="S171" s="183">
        <v>0</v>
      </c>
      <c r="T171" s="184">
        <f t="shared" si="13"/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85" t="s">
        <v>206</v>
      </c>
      <c r="AT171" s="185" t="s">
        <v>203</v>
      </c>
      <c r="AU171" s="185" t="s">
        <v>82</v>
      </c>
      <c r="AY171" s="18" t="s">
        <v>176</v>
      </c>
      <c r="BE171" s="186">
        <f t="shared" si="14"/>
        <v>0</v>
      </c>
      <c r="BF171" s="186">
        <f t="shared" si="15"/>
        <v>0</v>
      </c>
      <c r="BG171" s="186">
        <f t="shared" si="16"/>
        <v>0</v>
      </c>
      <c r="BH171" s="186">
        <f t="shared" si="17"/>
        <v>0</v>
      </c>
      <c r="BI171" s="186">
        <f t="shared" si="18"/>
        <v>0</v>
      </c>
      <c r="BJ171" s="18" t="s">
        <v>82</v>
      </c>
      <c r="BK171" s="186">
        <f t="shared" si="19"/>
        <v>0</v>
      </c>
      <c r="BL171" s="18" t="s">
        <v>206</v>
      </c>
      <c r="BM171" s="185" t="s">
        <v>407</v>
      </c>
    </row>
    <row r="172" spans="1:65" s="2" customFormat="1" ht="24.2" customHeight="1">
      <c r="A172" s="36"/>
      <c r="B172" s="37"/>
      <c r="C172" s="173" t="s">
        <v>408</v>
      </c>
      <c r="D172" s="173" t="s">
        <v>177</v>
      </c>
      <c r="E172" s="174" t="s">
        <v>409</v>
      </c>
      <c r="F172" s="175" t="s">
        <v>410</v>
      </c>
      <c r="G172" s="176" t="s">
        <v>180</v>
      </c>
      <c r="H172" s="177">
        <v>1</v>
      </c>
      <c r="I172" s="178"/>
      <c r="J172" s="179">
        <f t="shared" si="10"/>
        <v>0</v>
      </c>
      <c r="K172" s="175" t="s">
        <v>192</v>
      </c>
      <c r="L172" s="180"/>
      <c r="M172" s="181" t="s">
        <v>32</v>
      </c>
      <c r="N172" s="182" t="s">
        <v>46</v>
      </c>
      <c r="O172" s="66"/>
      <c r="P172" s="183">
        <f t="shared" si="11"/>
        <v>0</v>
      </c>
      <c r="Q172" s="183">
        <v>0</v>
      </c>
      <c r="R172" s="183">
        <f t="shared" si="12"/>
        <v>0</v>
      </c>
      <c r="S172" s="183">
        <v>0</v>
      </c>
      <c r="T172" s="184">
        <f t="shared" si="13"/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85" t="s">
        <v>181</v>
      </c>
      <c r="AT172" s="185" t="s">
        <v>177</v>
      </c>
      <c r="AU172" s="185" t="s">
        <v>82</v>
      </c>
      <c r="AY172" s="18" t="s">
        <v>176</v>
      </c>
      <c r="BE172" s="186">
        <f t="shared" si="14"/>
        <v>0</v>
      </c>
      <c r="BF172" s="186">
        <f t="shared" si="15"/>
        <v>0</v>
      </c>
      <c r="BG172" s="186">
        <f t="shared" si="16"/>
        <v>0</v>
      </c>
      <c r="BH172" s="186">
        <f t="shared" si="17"/>
        <v>0</v>
      </c>
      <c r="BI172" s="186">
        <f t="shared" si="18"/>
        <v>0</v>
      </c>
      <c r="BJ172" s="18" t="s">
        <v>82</v>
      </c>
      <c r="BK172" s="186">
        <f t="shared" si="19"/>
        <v>0</v>
      </c>
      <c r="BL172" s="18" t="s">
        <v>181</v>
      </c>
      <c r="BM172" s="185" t="s">
        <v>411</v>
      </c>
    </row>
    <row r="173" spans="1:65" s="2" customFormat="1" ht="16.5" customHeight="1">
      <c r="A173" s="36"/>
      <c r="B173" s="37"/>
      <c r="C173" s="192" t="s">
        <v>412</v>
      </c>
      <c r="D173" s="192" t="s">
        <v>203</v>
      </c>
      <c r="E173" s="193" t="s">
        <v>413</v>
      </c>
      <c r="F173" s="194" t="s">
        <v>414</v>
      </c>
      <c r="G173" s="195" t="s">
        <v>180</v>
      </c>
      <c r="H173" s="196">
        <v>1</v>
      </c>
      <c r="I173" s="197"/>
      <c r="J173" s="198">
        <f t="shared" si="10"/>
        <v>0</v>
      </c>
      <c r="K173" s="194" t="s">
        <v>192</v>
      </c>
      <c r="L173" s="41"/>
      <c r="M173" s="199" t="s">
        <v>32</v>
      </c>
      <c r="N173" s="200" t="s">
        <v>46</v>
      </c>
      <c r="O173" s="66"/>
      <c r="P173" s="183">
        <f t="shared" si="11"/>
        <v>0</v>
      </c>
      <c r="Q173" s="183">
        <v>0</v>
      </c>
      <c r="R173" s="183">
        <f t="shared" si="12"/>
        <v>0</v>
      </c>
      <c r="S173" s="183">
        <v>0</v>
      </c>
      <c r="T173" s="184">
        <f t="shared" si="13"/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85" t="s">
        <v>206</v>
      </c>
      <c r="AT173" s="185" t="s">
        <v>203</v>
      </c>
      <c r="AU173" s="185" t="s">
        <v>82</v>
      </c>
      <c r="AY173" s="18" t="s">
        <v>176</v>
      </c>
      <c r="BE173" s="186">
        <f t="shared" si="14"/>
        <v>0</v>
      </c>
      <c r="BF173" s="186">
        <f t="shared" si="15"/>
        <v>0</v>
      </c>
      <c r="BG173" s="186">
        <f t="shared" si="16"/>
        <v>0</v>
      </c>
      <c r="BH173" s="186">
        <f t="shared" si="17"/>
        <v>0</v>
      </c>
      <c r="BI173" s="186">
        <f t="shared" si="18"/>
        <v>0</v>
      </c>
      <c r="BJ173" s="18" t="s">
        <v>82</v>
      </c>
      <c r="BK173" s="186">
        <f t="shared" si="19"/>
        <v>0</v>
      </c>
      <c r="BL173" s="18" t="s">
        <v>206</v>
      </c>
      <c r="BM173" s="185" t="s">
        <v>415</v>
      </c>
    </row>
    <row r="174" spans="1:65" s="2" customFormat="1" ht="21.75" customHeight="1">
      <c r="A174" s="36"/>
      <c r="B174" s="37"/>
      <c r="C174" s="173" t="s">
        <v>416</v>
      </c>
      <c r="D174" s="173" t="s">
        <v>177</v>
      </c>
      <c r="E174" s="174" t="s">
        <v>417</v>
      </c>
      <c r="F174" s="175" t="s">
        <v>418</v>
      </c>
      <c r="G174" s="176" t="s">
        <v>180</v>
      </c>
      <c r="H174" s="177">
        <v>1</v>
      </c>
      <c r="I174" s="178"/>
      <c r="J174" s="179">
        <f t="shared" si="10"/>
        <v>0</v>
      </c>
      <c r="K174" s="175" t="s">
        <v>192</v>
      </c>
      <c r="L174" s="180"/>
      <c r="M174" s="181" t="s">
        <v>32</v>
      </c>
      <c r="N174" s="182" t="s">
        <v>46</v>
      </c>
      <c r="O174" s="66"/>
      <c r="P174" s="183">
        <f t="shared" si="11"/>
        <v>0</v>
      </c>
      <c r="Q174" s="183">
        <v>0</v>
      </c>
      <c r="R174" s="183">
        <f t="shared" si="12"/>
        <v>0</v>
      </c>
      <c r="S174" s="183">
        <v>0</v>
      </c>
      <c r="T174" s="184">
        <f t="shared" si="13"/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85" t="s">
        <v>181</v>
      </c>
      <c r="AT174" s="185" t="s">
        <v>177</v>
      </c>
      <c r="AU174" s="185" t="s">
        <v>82</v>
      </c>
      <c r="AY174" s="18" t="s">
        <v>176</v>
      </c>
      <c r="BE174" s="186">
        <f t="shared" si="14"/>
        <v>0</v>
      </c>
      <c r="BF174" s="186">
        <f t="shared" si="15"/>
        <v>0</v>
      </c>
      <c r="BG174" s="186">
        <f t="shared" si="16"/>
        <v>0</v>
      </c>
      <c r="BH174" s="186">
        <f t="shared" si="17"/>
        <v>0</v>
      </c>
      <c r="BI174" s="186">
        <f t="shared" si="18"/>
        <v>0</v>
      </c>
      <c r="BJ174" s="18" t="s">
        <v>82</v>
      </c>
      <c r="BK174" s="186">
        <f t="shared" si="19"/>
        <v>0</v>
      </c>
      <c r="BL174" s="18" t="s">
        <v>181</v>
      </c>
      <c r="BM174" s="185" t="s">
        <v>419</v>
      </c>
    </row>
    <row r="175" spans="1:65" s="2" customFormat="1" ht="24.2" customHeight="1">
      <c r="A175" s="36"/>
      <c r="B175" s="37"/>
      <c r="C175" s="173" t="s">
        <v>420</v>
      </c>
      <c r="D175" s="173" t="s">
        <v>177</v>
      </c>
      <c r="E175" s="174" t="s">
        <v>421</v>
      </c>
      <c r="F175" s="175" t="s">
        <v>422</v>
      </c>
      <c r="G175" s="176" t="s">
        <v>180</v>
      </c>
      <c r="H175" s="177">
        <v>1</v>
      </c>
      <c r="I175" s="178"/>
      <c r="J175" s="179">
        <f t="shared" si="10"/>
        <v>0</v>
      </c>
      <c r="K175" s="175" t="s">
        <v>192</v>
      </c>
      <c r="L175" s="180"/>
      <c r="M175" s="181" t="s">
        <v>32</v>
      </c>
      <c r="N175" s="182" t="s">
        <v>46</v>
      </c>
      <c r="O175" s="66"/>
      <c r="P175" s="183">
        <f t="shared" si="11"/>
        <v>0</v>
      </c>
      <c r="Q175" s="183">
        <v>0</v>
      </c>
      <c r="R175" s="183">
        <f t="shared" si="12"/>
        <v>0</v>
      </c>
      <c r="S175" s="183">
        <v>0</v>
      </c>
      <c r="T175" s="184">
        <f t="shared" si="13"/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85" t="s">
        <v>181</v>
      </c>
      <c r="AT175" s="185" t="s">
        <v>177</v>
      </c>
      <c r="AU175" s="185" t="s">
        <v>82</v>
      </c>
      <c r="AY175" s="18" t="s">
        <v>176</v>
      </c>
      <c r="BE175" s="186">
        <f t="shared" si="14"/>
        <v>0</v>
      </c>
      <c r="BF175" s="186">
        <f t="shared" si="15"/>
        <v>0</v>
      </c>
      <c r="BG175" s="186">
        <f t="shared" si="16"/>
        <v>0</v>
      </c>
      <c r="BH175" s="186">
        <f t="shared" si="17"/>
        <v>0</v>
      </c>
      <c r="BI175" s="186">
        <f t="shared" si="18"/>
        <v>0</v>
      </c>
      <c r="BJ175" s="18" t="s">
        <v>82</v>
      </c>
      <c r="BK175" s="186">
        <f t="shared" si="19"/>
        <v>0</v>
      </c>
      <c r="BL175" s="18" t="s">
        <v>181</v>
      </c>
      <c r="BM175" s="185" t="s">
        <v>423</v>
      </c>
    </row>
    <row r="176" spans="1:65" s="2" customFormat="1" ht="33" customHeight="1">
      <c r="A176" s="36"/>
      <c r="B176" s="37"/>
      <c r="C176" s="173" t="s">
        <v>424</v>
      </c>
      <c r="D176" s="173" t="s">
        <v>177</v>
      </c>
      <c r="E176" s="174" t="s">
        <v>425</v>
      </c>
      <c r="F176" s="175" t="s">
        <v>426</v>
      </c>
      <c r="G176" s="176" t="s">
        <v>180</v>
      </c>
      <c r="H176" s="177">
        <v>6</v>
      </c>
      <c r="I176" s="178"/>
      <c r="J176" s="179">
        <f t="shared" si="10"/>
        <v>0</v>
      </c>
      <c r="K176" s="175" t="s">
        <v>192</v>
      </c>
      <c r="L176" s="180"/>
      <c r="M176" s="181" t="s">
        <v>32</v>
      </c>
      <c r="N176" s="182" t="s">
        <v>46</v>
      </c>
      <c r="O176" s="66"/>
      <c r="P176" s="183">
        <f t="shared" si="11"/>
        <v>0</v>
      </c>
      <c r="Q176" s="183">
        <v>0</v>
      </c>
      <c r="R176" s="183">
        <f t="shared" si="12"/>
        <v>0</v>
      </c>
      <c r="S176" s="183">
        <v>0</v>
      </c>
      <c r="T176" s="184">
        <f t="shared" si="13"/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5" t="s">
        <v>181</v>
      </c>
      <c r="AT176" s="185" t="s">
        <v>177</v>
      </c>
      <c r="AU176" s="185" t="s">
        <v>82</v>
      </c>
      <c r="AY176" s="18" t="s">
        <v>176</v>
      </c>
      <c r="BE176" s="186">
        <f t="shared" si="14"/>
        <v>0</v>
      </c>
      <c r="BF176" s="186">
        <f t="shared" si="15"/>
        <v>0</v>
      </c>
      <c r="BG176" s="186">
        <f t="shared" si="16"/>
        <v>0</v>
      </c>
      <c r="BH176" s="186">
        <f t="shared" si="17"/>
        <v>0</v>
      </c>
      <c r="BI176" s="186">
        <f t="shared" si="18"/>
        <v>0</v>
      </c>
      <c r="BJ176" s="18" t="s">
        <v>82</v>
      </c>
      <c r="BK176" s="186">
        <f t="shared" si="19"/>
        <v>0</v>
      </c>
      <c r="BL176" s="18" t="s">
        <v>181</v>
      </c>
      <c r="BM176" s="185" t="s">
        <v>427</v>
      </c>
    </row>
    <row r="177" spans="1:65" s="2" customFormat="1" ht="16.5" customHeight="1">
      <c r="A177" s="36"/>
      <c r="B177" s="37"/>
      <c r="C177" s="192" t="s">
        <v>428</v>
      </c>
      <c r="D177" s="192" t="s">
        <v>203</v>
      </c>
      <c r="E177" s="193" t="s">
        <v>429</v>
      </c>
      <c r="F177" s="194" t="s">
        <v>430</v>
      </c>
      <c r="G177" s="195" t="s">
        <v>180</v>
      </c>
      <c r="H177" s="196">
        <v>1</v>
      </c>
      <c r="I177" s="197"/>
      <c r="J177" s="198">
        <f t="shared" si="10"/>
        <v>0</v>
      </c>
      <c r="K177" s="194" t="s">
        <v>192</v>
      </c>
      <c r="L177" s="41"/>
      <c r="M177" s="199" t="s">
        <v>32</v>
      </c>
      <c r="N177" s="200" t="s">
        <v>46</v>
      </c>
      <c r="O177" s="66"/>
      <c r="P177" s="183">
        <f t="shared" si="11"/>
        <v>0</v>
      </c>
      <c r="Q177" s="183">
        <v>0</v>
      </c>
      <c r="R177" s="183">
        <f t="shared" si="12"/>
        <v>0</v>
      </c>
      <c r="S177" s="183">
        <v>0</v>
      </c>
      <c r="T177" s="184">
        <f t="shared" si="13"/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85" t="s">
        <v>206</v>
      </c>
      <c r="AT177" s="185" t="s">
        <v>203</v>
      </c>
      <c r="AU177" s="185" t="s">
        <v>82</v>
      </c>
      <c r="AY177" s="18" t="s">
        <v>176</v>
      </c>
      <c r="BE177" s="186">
        <f t="shared" si="14"/>
        <v>0</v>
      </c>
      <c r="BF177" s="186">
        <f t="shared" si="15"/>
        <v>0</v>
      </c>
      <c r="BG177" s="186">
        <f t="shared" si="16"/>
        <v>0</v>
      </c>
      <c r="BH177" s="186">
        <f t="shared" si="17"/>
        <v>0</v>
      </c>
      <c r="BI177" s="186">
        <f t="shared" si="18"/>
        <v>0</v>
      </c>
      <c r="BJ177" s="18" t="s">
        <v>82</v>
      </c>
      <c r="BK177" s="186">
        <f t="shared" si="19"/>
        <v>0</v>
      </c>
      <c r="BL177" s="18" t="s">
        <v>206</v>
      </c>
      <c r="BM177" s="185" t="s">
        <v>431</v>
      </c>
    </row>
    <row r="178" spans="1:65" s="2" customFormat="1" ht="16.5" customHeight="1">
      <c r="A178" s="36"/>
      <c r="B178" s="37"/>
      <c r="C178" s="173" t="s">
        <v>432</v>
      </c>
      <c r="D178" s="173" t="s">
        <v>177</v>
      </c>
      <c r="E178" s="174" t="s">
        <v>433</v>
      </c>
      <c r="F178" s="175" t="s">
        <v>434</v>
      </c>
      <c r="G178" s="176" t="s">
        <v>180</v>
      </c>
      <c r="H178" s="177">
        <v>1</v>
      </c>
      <c r="I178" s="178"/>
      <c r="J178" s="179">
        <f t="shared" si="10"/>
        <v>0</v>
      </c>
      <c r="K178" s="175" t="s">
        <v>192</v>
      </c>
      <c r="L178" s="180"/>
      <c r="M178" s="181" t="s">
        <v>32</v>
      </c>
      <c r="N178" s="182" t="s">
        <v>46</v>
      </c>
      <c r="O178" s="66"/>
      <c r="P178" s="183">
        <f t="shared" si="11"/>
        <v>0</v>
      </c>
      <c r="Q178" s="183">
        <v>0</v>
      </c>
      <c r="R178" s="183">
        <f t="shared" si="12"/>
        <v>0</v>
      </c>
      <c r="S178" s="183">
        <v>0</v>
      </c>
      <c r="T178" s="184">
        <f t="shared" si="13"/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85" t="s">
        <v>181</v>
      </c>
      <c r="AT178" s="185" t="s">
        <v>177</v>
      </c>
      <c r="AU178" s="185" t="s">
        <v>82</v>
      </c>
      <c r="AY178" s="18" t="s">
        <v>176</v>
      </c>
      <c r="BE178" s="186">
        <f t="shared" si="14"/>
        <v>0</v>
      </c>
      <c r="BF178" s="186">
        <f t="shared" si="15"/>
        <v>0</v>
      </c>
      <c r="BG178" s="186">
        <f t="shared" si="16"/>
        <v>0</v>
      </c>
      <c r="BH178" s="186">
        <f t="shared" si="17"/>
        <v>0</v>
      </c>
      <c r="BI178" s="186">
        <f t="shared" si="18"/>
        <v>0</v>
      </c>
      <c r="BJ178" s="18" t="s">
        <v>82</v>
      </c>
      <c r="BK178" s="186">
        <f t="shared" si="19"/>
        <v>0</v>
      </c>
      <c r="BL178" s="18" t="s">
        <v>181</v>
      </c>
      <c r="BM178" s="185" t="s">
        <v>435</v>
      </c>
    </row>
    <row r="179" spans="1:65" s="2" customFormat="1" ht="16.5" customHeight="1">
      <c r="A179" s="36"/>
      <c r="B179" s="37"/>
      <c r="C179" s="173" t="s">
        <v>436</v>
      </c>
      <c r="D179" s="173" t="s">
        <v>177</v>
      </c>
      <c r="E179" s="174" t="s">
        <v>437</v>
      </c>
      <c r="F179" s="175" t="s">
        <v>438</v>
      </c>
      <c r="G179" s="176" t="s">
        <v>180</v>
      </c>
      <c r="H179" s="177">
        <v>1</v>
      </c>
      <c r="I179" s="178"/>
      <c r="J179" s="179">
        <f t="shared" si="10"/>
        <v>0</v>
      </c>
      <c r="K179" s="175" t="s">
        <v>192</v>
      </c>
      <c r="L179" s="180"/>
      <c r="M179" s="181" t="s">
        <v>32</v>
      </c>
      <c r="N179" s="182" t="s">
        <v>46</v>
      </c>
      <c r="O179" s="66"/>
      <c r="P179" s="183">
        <f t="shared" si="11"/>
        <v>0</v>
      </c>
      <c r="Q179" s="183">
        <v>0</v>
      </c>
      <c r="R179" s="183">
        <f t="shared" si="12"/>
        <v>0</v>
      </c>
      <c r="S179" s="183">
        <v>0</v>
      </c>
      <c r="T179" s="184">
        <f t="shared" si="13"/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85" t="s">
        <v>439</v>
      </c>
      <c r="AT179" s="185" t="s">
        <v>177</v>
      </c>
      <c r="AU179" s="185" t="s">
        <v>82</v>
      </c>
      <c r="AY179" s="18" t="s">
        <v>176</v>
      </c>
      <c r="BE179" s="186">
        <f t="shared" si="14"/>
        <v>0</v>
      </c>
      <c r="BF179" s="186">
        <f t="shared" si="15"/>
        <v>0</v>
      </c>
      <c r="BG179" s="186">
        <f t="shared" si="16"/>
        <v>0</v>
      </c>
      <c r="BH179" s="186">
        <f t="shared" si="17"/>
        <v>0</v>
      </c>
      <c r="BI179" s="186">
        <f t="shared" si="18"/>
        <v>0</v>
      </c>
      <c r="BJ179" s="18" t="s">
        <v>82</v>
      </c>
      <c r="BK179" s="186">
        <f t="shared" si="19"/>
        <v>0</v>
      </c>
      <c r="BL179" s="18" t="s">
        <v>206</v>
      </c>
      <c r="BM179" s="185" t="s">
        <v>440</v>
      </c>
    </row>
    <row r="180" spans="1:65" s="2" customFormat="1" ht="24.2" customHeight="1">
      <c r="A180" s="36"/>
      <c r="B180" s="37"/>
      <c r="C180" s="192" t="s">
        <v>206</v>
      </c>
      <c r="D180" s="192" t="s">
        <v>203</v>
      </c>
      <c r="E180" s="193" t="s">
        <v>441</v>
      </c>
      <c r="F180" s="194" t="s">
        <v>442</v>
      </c>
      <c r="G180" s="195" t="s">
        <v>180</v>
      </c>
      <c r="H180" s="196">
        <v>1</v>
      </c>
      <c r="I180" s="197"/>
      <c r="J180" s="198">
        <f t="shared" si="10"/>
        <v>0</v>
      </c>
      <c r="K180" s="194" t="s">
        <v>192</v>
      </c>
      <c r="L180" s="41"/>
      <c r="M180" s="199" t="s">
        <v>32</v>
      </c>
      <c r="N180" s="200" t="s">
        <v>46</v>
      </c>
      <c r="O180" s="66"/>
      <c r="P180" s="183">
        <f t="shared" si="11"/>
        <v>0</v>
      </c>
      <c r="Q180" s="183">
        <v>0</v>
      </c>
      <c r="R180" s="183">
        <f t="shared" si="12"/>
        <v>0</v>
      </c>
      <c r="S180" s="183">
        <v>0</v>
      </c>
      <c r="T180" s="184">
        <f t="shared" si="13"/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85" t="s">
        <v>206</v>
      </c>
      <c r="AT180" s="185" t="s">
        <v>203</v>
      </c>
      <c r="AU180" s="185" t="s">
        <v>82</v>
      </c>
      <c r="AY180" s="18" t="s">
        <v>176</v>
      </c>
      <c r="BE180" s="186">
        <f t="shared" si="14"/>
        <v>0</v>
      </c>
      <c r="BF180" s="186">
        <f t="shared" si="15"/>
        <v>0</v>
      </c>
      <c r="BG180" s="186">
        <f t="shared" si="16"/>
        <v>0</v>
      </c>
      <c r="BH180" s="186">
        <f t="shared" si="17"/>
        <v>0</v>
      </c>
      <c r="BI180" s="186">
        <f t="shared" si="18"/>
        <v>0</v>
      </c>
      <c r="BJ180" s="18" t="s">
        <v>82</v>
      </c>
      <c r="BK180" s="186">
        <f t="shared" si="19"/>
        <v>0</v>
      </c>
      <c r="BL180" s="18" t="s">
        <v>206</v>
      </c>
      <c r="BM180" s="185" t="s">
        <v>443</v>
      </c>
    </row>
    <row r="181" spans="1:65" s="2" customFormat="1" ht="24.2" customHeight="1">
      <c r="A181" s="36"/>
      <c r="B181" s="37"/>
      <c r="C181" s="192" t="s">
        <v>444</v>
      </c>
      <c r="D181" s="192" t="s">
        <v>203</v>
      </c>
      <c r="E181" s="193" t="s">
        <v>445</v>
      </c>
      <c r="F181" s="194" t="s">
        <v>446</v>
      </c>
      <c r="G181" s="195" t="s">
        <v>180</v>
      </c>
      <c r="H181" s="196">
        <v>2</v>
      </c>
      <c r="I181" s="197"/>
      <c r="J181" s="198">
        <f t="shared" si="10"/>
        <v>0</v>
      </c>
      <c r="K181" s="194" t="s">
        <v>192</v>
      </c>
      <c r="L181" s="41"/>
      <c r="M181" s="199" t="s">
        <v>32</v>
      </c>
      <c r="N181" s="200" t="s">
        <v>46</v>
      </c>
      <c r="O181" s="66"/>
      <c r="P181" s="183">
        <f t="shared" si="11"/>
        <v>0</v>
      </c>
      <c r="Q181" s="183">
        <v>0</v>
      </c>
      <c r="R181" s="183">
        <f t="shared" si="12"/>
        <v>0</v>
      </c>
      <c r="S181" s="183">
        <v>0</v>
      </c>
      <c r="T181" s="184">
        <f t="shared" si="13"/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85" t="s">
        <v>206</v>
      </c>
      <c r="AT181" s="185" t="s">
        <v>203</v>
      </c>
      <c r="AU181" s="185" t="s">
        <v>82</v>
      </c>
      <c r="AY181" s="18" t="s">
        <v>176</v>
      </c>
      <c r="BE181" s="186">
        <f t="shared" si="14"/>
        <v>0</v>
      </c>
      <c r="BF181" s="186">
        <f t="shared" si="15"/>
        <v>0</v>
      </c>
      <c r="BG181" s="186">
        <f t="shared" si="16"/>
        <v>0</v>
      </c>
      <c r="BH181" s="186">
        <f t="shared" si="17"/>
        <v>0</v>
      </c>
      <c r="BI181" s="186">
        <f t="shared" si="18"/>
        <v>0</v>
      </c>
      <c r="BJ181" s="18" t="s">
        <v>82</v>
      </c>
      <c r="BK181" s="186">
        <f t="shared" si="19"/>
        <v>0</v>
      </c>
      <c r="BL181" s="18" t="s">
        <v>206</v>
      </c>
      <c r="BM181" s="185" t="s">
        <v>447</v>
      </c>
    </row>
    <row r="182" spans="1:65" s="2" customFormat="1" ht="21.75" customHeight="1">
      <c r="A182" s="36"/>
      <c r="B182" s="37"/>
      <c r="C182" s="192" t="s">
        <v>448</v>
      </c>
      <c r="D182" s="192" t="s">
        <v>203</v>
      </c>
      <c r="E182" s="193" t="s">
        <v>449</v>
      </c>
      <c r="F182" s="194" t="s">
        <v>450</v>
      </c>
      <c r="G182" s="195" t="s">
        <v>180</v>
      </c>
      <c r="H182" s="196">
        <v>2</v>
      </c>
      <c r="I182" s="197"/>
      <c r="J182" s="198">
        <f t="shared" si="10"/>
        <v>0</v>
      </c>
      <c r="K182" s="194" t="s">
        <v>192</v>
      </c>
      <c r="L182" s="41"/>
      <c r="M182" s="199" t="s">
        <v>32</v>
      </c>
      <c r="N182" s="200" t="s">
        <v>46</v>
      </c>
      <c r="O182" s="66"/>
      <c r="P182" s="183">
        <f t="shared" si="11"/>
        <v>0</v>
      </c>
      <c r="Q182" s="183">
        <v>0</v>
      </c>
      <c r="R182" s="183">
        <f t="shared" si="12"/>
        <v>0</v>
      </c>
      <c r="S182" s="183">
        <v>0</v>
      </c>
      <c r="T182" s="184">
        <f t="shared" si="13"/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85" t="s">
        <v>206</v>
      </c>
      <c r="AT182" s="185" t="s">
        <v>203</v>
      </c>
      <c r="AU182" s="185" t="s">
        <v>82</v>
      </c>
      <c r="AY182" s="18" t="s">
        <v>176</v>
      </c>
      <c r="BE182" s="186">
        <f t="shared" si="14"/>
        <v>0</v>
      </c>
      <c r="BF182" s="186">
        <f t="shared" si="15"/>
        <v>0</v>
      </c>
      <c r="BG182" s="186">
        <f t="shared" si="16"/>
        <v>0</v>
      </c>
      <c r="BH182" s="186">
        <f t="shared" si="17"/>
        <v>0</v>
      </c>
      <c r="BI182" s="186">
        <f t="shared" si="18"/>
        <v>0</v>
      </c>
      <c r="BJ182" s="18" t="s">
        <v>82</v>
      </c>
      <c r="BK182" s="186">
        <f t="shared" si="19"/>
        <v>0</v>
      </c>
      <c r="BL182" s="18" t="s">
        <v>206</v>
      </c>
      <c r="BM182" s="185" t="s">
        <v>451</v>
      </c>
    </row>
    <row r="183" spans="1:65" s="2" customFormat="1" ht="16.5" customHeight="1">
      <c r="A183" s="36"/>
      <c r="B183" s="37"/>
      <c r="C183" s="192" t="s">
        <v>452</v>
      </c>
      <c r="D183" s="192" t="s">
        <v>203</v>
      </c>
      <c r="E183" s="193" t="s">
        <v>453</v>
      </c>
      <c r="F183" s="194" t="s">
        <v>454</v>
      </c>
      <c r="G183" s="195" t="s">
        <v>180</v>
      </c>
      <c r="H183" s="196">
        <v>3</v>
      </c>
      <c r="I183" s="197"/>
      <c r="J183" s="198">
        <f t="shared" si="10"/>
        <v>0</v>
      </c>
      <c r="K183" s="194" t="s">
        <v>192</v>
      </c>
      <c r="L183" s="41"/>
      <c r="M183" s="199" t="s">
        <v>32</v>
      </c>
      <c r="N183" s="200" t="s">
        <v>46</v>
      </c>
      <c r="O183" s="66"/>
      <c r="P183" s="183">
        <f t="shared" si="11"/>
        <v>0</v>
      </c>
      <c r="Q183" s="183">
        <v>0</v>
      </c>
      <c r="R183" s="183">
        <f t="shared" si="12"/>
        <v>0</v>
      </c>
      <c r="S183" s="183">
        <v>0</v>
      </c>
      <c r="T183" s="184">
        <f t="shared" si="13"/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85" t="s">
        <v>206</v>
      </c>
      <c r="AT183" s="185" t="s">
        <v>203</v>
      </c>
      <c r="AU183" s="185" t="s">
        <v>82</v>
      </c>
      <c r="AY183" s="18" t="s">
        <v>176</v>
      </c>
      <c r="BE183" s="186">
        <f t="shared" si="14"/>
        <v>0</v>
      </c>
      <c r="BF183" s="186">
        <f t="shared" si="15"/>
        <v>0</v>
      </c>
      <c r="BG183" s="186">
        <f t="shared" si="16"/>
        <v>0</v>
      </c>
      <c r="BH183" s="186">
        <f t="shared" si="17"/>
        <v>0</v>
      </c>
      <c r="BI183" s="186">
        <f t="shared" si="18"/>
        <v>0</v>
      </c>
      <c r="BJ183" s="18" t="s">
        <v>82</v>
      </c>
      <c r="BK183" s="186">
        <f t="shared" si="19"/>
        <v>0</v>
      </c>
      <c r="BL183" s="18" t="s">
        <v>206</v>
      </c>
      <c r="BM183" s="185" t="s">
        <v>455</v>
      </c>
    </row>
    <row r="184" spans="1:65" s="2" customFormat="1" ht="16.5" customHeight="1">
      <c r="A184" s="36"/>
      <c r="B184" s="37"/>
      <c r="C184" s="192" t="s">
        <v>456</v>
      </c>
      <c r="D184" s="192" t="s">
        <v>203</v>
      </c>
      <c r="E184" s="193" t="s">
        <v>457</v>
      </c>
      <c r="F184" s="194" t="s">
        <v>458</v>
      </c>
      <c r="G184" s="195" t="s">
        <v>180</v>
      </c>
      <c r="H184" s="196">
        <v>2</v>
      </c>
      <c r="I184" s="197"/>
      <c r="J184" s="198">
        <f t="shared" si="10"/>
        <v>0</v>
      </c>
      <c r="K184" s="194" t="s">
        <v>192</v>
      </c>
      <c r="L184" s="41"/>
      <c r="M184" s="199" t="s">
        <v>32</v>
      </c>
      <c r="N184" s="200" t="s">
        <v>46</v>
      </c>
      <c r="O184" s="66"/>
      <c r="P184" s="183">
        <f t="shared" si="11"/>
        <v>0</v>
      </c>
      <c r="Q184" s="183">
        <v>0</v>
      </c>
      <c r="R184" s="183">
        <f t="shared" si="12"/>
        <v>0</v>
      </c>
      <c r="S184" s="183">
        <v>0</v>
      </c>
      <c r="T184" s="184">
        <f t="shared" si="13"/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85" t="s">
        <v>206</v>
      </c>
      <c r="AT184" s="185" t="s">
        <v>203</v>
      </c>
      <c r="AU184" s="185" t="s">
        <v>82</v>
      </c>
      <c r="AY184" s="18" t="s">
        <v>176</v>
      </c>
      <c r="BE184" s="186">
        <f t="shared" si="14"/>
        <v>0</v>
      </c>
      <c r="BF184" s="186">
        <f t="shared" si="15"/>
        <v>0</v>
      </c>
      <c r="BG184" s="186">
        <f t="shared" si="16"/>
        <v>0</v>
      </c>
      <c r="BH184" s="186">
        <f t="shared" si="17"/>
        <v>0</v>
      </c>
      <c r="BI184" s="186">
        <f t="shared" si="18"/>
        <v>0</v>
      </c>
      <c r="BJ184" s="18" t="s">
        <v>82</v>
      </c>
      <c r="BK184" s="186">
        <f t="shared" si="19"/>
        <v>0</v>
      </c>
      <c r="BL184" s="18" t="s">
        <v>206</v>
      </c>
      <c r="BM184" s="185" t="s">
        <v>459</v>
      </c>
    </row>
    <row r="185" spans="1:65" s="2" customFormat="1" ht="16.5" customHeight="1">
      <c r="A185" s="36"/>
      <c r="B185" s="37"/>
      <c r="C185" s="173" t="s">
        <v>460</v>
      </c>
      <c r="D185" s="173" t="s">
        <v>177</v>
      </c>
      <c r="E185" s="174" t="s">
        <v>461</v>
      </c>
      <c r="F185" s="175" t="s">
        <v>462</v>
      </c>
      <c r="G185" s="176" t="s">
        <v>180</v>
      </c>
      <c r="H185" s="177">
        <v>2</v>
      </c>
      <c r="I185" s="178"/>
      <c r="J185" s="179">
        <f t="shared" si="10"/>
        <v>0</v>
      </c>
      <c r="K185" s="175" t="s">
        <v>192</v>
      </c>
      <c r="L185" s="180"/>
      <c r="M185" s="181" t="s">
        <v>32</v>
      </c>
      <c r="N185" s="182" t="s">
        <v>46</v>
      </c>
      <c r="O185" s="66"/>
      <c r="P185" s="183">
        <f t="shared" si="11"/>
        <v>0</v>
      </c>
      <c r="Q185" s="183">
        <v>0</v>
      </c>
      <c r="R185" s="183">
        <f t="shared" si="12"/>
        <v>0</v>
      </c>
      <c r="S185" s="183">
        <v>0</v>
      </c>
      <c r="T185" s="184">
        <f t="shared" si="13"/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85" t="s">
        <v>181</v>
      </c>
      <c r="AT185" s="185" t="s">
        <v>177</v>
      </c>
      <c r="AU185" s="185" t="s">
        <v>82</v>
      </c>
      <c r="AY185" s="18" t="s">
        <v>176</v>
      </c>
      <c r="BE185" s="186">
        <f t="shared" si="14"/>
        <v>0</v>
      </c>
      <c r="BF185" s="186">
        <f t="shared" si="15"/>
        <v>0</v>
      </c>
      <c r="BG185" s="186">
        <f t="shared" si="16"/>
        <v>0</v>
      </c>
      <c r="BH185" s="186">
        <f t="shared" si="17"/>
        <v>0</v>
      </c>
      <c r="BI185" s="186">
        <f t="shared" si="18"/>
        <v>0</v>
      </c>
      <c r="BJ185" s="18" t="s">
        <v>82</v>
      </c>
      <c r="BK185" s="186">
        <f t="shared" si="19"/>
        <v>0</v>
      </c>
      <c r="BL185" s="18" t="s">
        <v>181</v>
      </c>
      <c r="BM185" s="185" t="s">
        <v>463</v>
      </c>
    </row>
    <row r="186" spans="1:65" s="2" customFormat="1" ht="16.5" customHeight="1">
      <c r="A186" s="36"/>
      <c r="B186" s="37"/>
      <c r="C186" s="192" t="s">
        <v>464</v>
      </c>
      <c r="D186" s="192" t="s">
        <v>203</v>
      </c>
      <c r="E186" s="193" t="s">
        <v>465</v>
      </c>
      <c r="F186" s="194" t="s">
        <v>466</v>
      </c>
      <c r="G186" s="195" t="s">
        <v>180</v>
      </c>
      <c r="H186" s="196">
        <v>3</v>
      </c>
      <c r="I186" s="197"/>
      <c r="J186" s="198">
        <f t="shared" si="10"/>
        <v>0</v>
      </c>
      <c r="K186" s="194" t="s">
        <v>192</v>
      </c>
      <c r="L186" s="41"/>
      <c r="M186" s="199" t="s">
        <v>32</v>
      </c>
      <c r="N186" s="200" t="s">
        <v>46</v>
      </c>
      <c r="O186" s="66"/>
      <c r="P186" s="183">
        <f t="shared" si="11"/>
        <v>0</v>
      </c>
      <c r="Q186" s="183">
        <v>0</v>
      </c>
      <c r="R186" s="183">
        <f t="shared" si="12"/>
        <v>0</v>
      </c>
      <c r="S186" s="183">
        <v>0</v>
      </c>
      <c r="T186" s="184">
        <f t="shared" si="13"/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85" t="s">
        <v>206</v>
      </c>
      <c r="AT186" s="185" t="s">
        <v>203</v>
      </c>
      <c r="AU186" s="185" t="s">
        <v>82</v>
      </c>
      <c r="AY186" s="18" t="s">
        <v>176</v>
      </c>
      <c r="BE186" s="186">
        <f t="shared" si="14"/>
        <v>0</v>
      </c>
      <c r="BF186" s="186">
        <f t="shared" si="15"/>
        <v>0</v>
      </c>
      <c r="BG186" s="186">
        <f t="shared" si="16"/>
        <v>0</v>
      </c>
      <c r="BH186" s="186">
        <f t="shared" si="17"/>
        <v>0</v>
      </c>
      <c r="BI186" s="186">
        <f t="shared" si="18"/>
        <v>0</v>
      </c>
      <c r="BJ186" s="18" t="s">
        <v>82</v>
      </c>
      <c r="BK186" s="186">
        <f t="shared" si="19"/>
        <v>0</v>
      </c>
      <c r="BL186" s="18" t="s">
        <v>206</v>
      </c>
      <c r="BM186" s="185" t="s">
        <v>467</v>
      </c>
    </row>
    <row r="187" spans="1:65" s="2" customFormat="1" ht="16.5" customHeight="1">
      <c r="A187" s="36"/>
      <c r="B187" s="37"/>
      <c r="C187" s="192" t="s">
        <v>468</v>
      </c>
      <c r="D187" s="192" t="s">
        <v>203</v>
      </c>
      <c r="E187" s="193" t="s">
        <v>469</v>
      </c>
      <c r="F187" s="194" t="s">
        <v>470</v>
      </c>
      <c r="G187" s="195" t="s">
        <v>180</v>
      </c>
      <c r="H187" s="196">
        <v>2</v>
      </c>
      <c r="I187" s="197"/>
      <c r="J187" s="198">
        <f t="shared" si="10"/>
        <v>0</v>
      </c>
      <c r="K187" s="194" t="s">
        <v>192</v>
      </c>
      <c r="L187" s="41"/>
      <c r="M187" s="199" t="s">
        <v>32</v>
      </c>
      <c r="N187" s="200" t="s">
        <v>46</v>
      </c>
      <c r="O187" s="66"/>
      <c r="P187" s="183">
        <f t="shared" si="11"/>
        <v>0</v>
      </c>
      <c r="Q187" s="183">
        <v>0</v>
      </c>
      <c r="R187" s="183">
        <f t="shared" si="12"/>
        <v>0</v>
      </c>
      <c r="S187" s="183">
        <v>0</v>
      </c>
      <c r="T187" s="184">
        <f t="shared" si="13"/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85" t="s">
        <v>206</v>
      </c>
      <c r="AT187" s="185" t="s">
        <v>203</v>
      </c>
      <c r="AU187" s="185" t="s">
        <v>82</v>
      </c>
      <c r="AY187" s="18" t="s">
        <v>176</v>
      </c>
      <c r="BE187" s="186">
        <f t="shared" si="14"/>
        <v>0</v>
      </c>
      <c r="BF187" s="186">
        <f t="shared" si="15"/>
        <v>0</v>
      </c>
      <c r="BG187" s="186">
        <f t="shared" si="16"/>
        <v>0</v>
      </c>
      <c r="BH187" s="186">
        <f t="shared" si="17"/>
        <v>0</v>
      </c>
      <c r="BI187" s="186">
        <f t="shared" si="18"/>
        <v>0</v>
      </c>
      <c r="BJ187" s="18" t="s">
        <v>82</v>
      </c>
      <c r="BK187" s="186">
        <f t="shared" si="19"/>
        <v>0</v>
      </c>
      <c r="BL187" s="18" t="s">
        <v>206</v>
      </c>
      <c r="BM187" s="185" t="s">
        <v>471</v>
      </c>
    </row>
    <row r="188" spans="1:65" s="2" customFormat="1" ht="16.5" customHeight="1">
      <c r="A188" s="36"/>
      <c r="B188" s="37"/>
      <c r="C188" s="192" t="s">
        <v>472</v>
      </c>
      <c r="D188" s="192" t="s">
        <v>203</v>
      </c>
      <c r="E188" s="193" t="s">
        <v>473</v>
      </c>
      <c r="F188" s="194" t="s">
        <v>474</v>
      </c>
      <c r="G188" s="195" t="s">
        <v>180</v>
      </c>
      <c r="H188" s="196">
        <v>2</v>
      </c>
      <c r="I188" s="197"/>
      <c r="J188" s="198">
        <f t="shared" si="10"/>
        <v>0</v>
      </c>
      <c r="K188" s="194" t="s">
        <v>192</v>
      </c>
      <c r="L188" s="41"/>
      <c r="M188" s="199" t="s">
        <v>32</v>
      </c>
      <c r="N188" s="200" t="s">
        <v>46</v>
      </c>
      <c r="O188" s="66"/>
      <c r="P188" s="183">
        <f t="shared" si="11"/>
        <v>0</v>
      </c>
      <c r="Q188" s="183">
        <v>0</v>
      </c>
      <c r="R188" s="183">
        <f t="shared" si="12"/>
        <v>0</v>
      </c>
      <c r="S188" s="183">
        <v>0</v>
      </c>
      <c r="T188" s="184">
        <f t="shared" si="13"/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85" t="s">
        <v>206</v>
      </c>
      <c r="AT188" s="185" t="s">
        <v>203</v>
      </c>
      <c r="AU188" s="185" t="s">
        <v>82</v>
      </c>
      <c r="AY188" s="18" t="s">
        <v>176</v>
      </c>
      <c r="BE188" s="186">
        <f t="shared" si="14"/>
        <v>0</v>
      </c>
      <c r="BF188" s="186">
        <f t="shared" si="15"/>
        <v>0</v>
      </c>
      <c r="BG188" s="186">
        <f t="shared" si="16"/>
        <v>0</v>
      </c>
      <c r="BH188" s="186">
        <f t="shared" si="17"/>
        <v>0</v>
      </c>
      <c r="BI188" s="186">
        <f t="shared" si="18"/>
        <v>0</v>
      </c>
      <c r="BJ188" s="18" t="s">
        <v>82</v>
      </c>
      <c r="BK188" s="186">
        <f t="shared" si="19"/>
        <v>0</v>
      </c>
      <c r="BL188" s="18" t="s">
        <v>206</v>
      </c>
      <c r="BM188" s="185" t="s">
        <v>475</v>
      </c>
    </row>
    <row r="189" spans="1:65" s="2" customFormat="1" ht="16.5" customHeight="1">
      <c r="A189" s="36"/>
      <c r="B189" s="37"/>
      <c r="C189" s="192" t="s">
        <v>476</v>
      </c>
      <c r="D189" s="192" t="s">
        <v>203</v>
      </c>
      <c r="E189" s="193" t="s">
        <v>477</v>
      </c>
      <c r="F189" s="194" t="s">
        <v>478</v>
      </c>
      <c r="G189" s="195" t="s">
        <v>180</v>
      </c>
      <c r="H189" s="196">
        <v>20</v>
      </c>
      <c r="I189" s="197"/>
      <c r="J189" s="198">
        <f t="shared" si="10"/>
        <v>0</v>
      </c>
      <c r="K189" s="194" t="s">
        <v>192</v>
      </c>
      <c r="L189" s="41"/>
      <c r="M189" s="199" t="s">
        <v>32</v>
      </c>
      <c r="N189" s="200" t="s">
        <v>46</v>
      </c>
      <c r="O189" s="66"/>
      <c r="P189" s="183">
        <f t="shared" si="11"/>
        <v>0</v>
      </c>
      <c r="Q189" s="183">
        <v>0</v>
      </c>
      <c r="R189" s="183">
        <f t="shared" si="12"/>
        <v>0</v>
      </c>
      <c r="S189" s="183">
        <v>0</v>
      </c>
      <c r="T189" s="184">
        <f t="shared" si="13"/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85" t="s">
        <v>206</v>
      </c>
      <c r="AT189" s="185" t="s">
        <v>203</v>
      </c>
      <c r="AU189" s="185" t="s">
        <v>82</v>
      </c>
      <c r="AY189" s="18" t="s">
        <v>176</v>
      </c>
      <c r="BE189" s="186">
        <f t="shared" si="14"/>
        <v>0</v>
      </c>
      <c r="BF189" s="186">
        <f t="shared" si="15"/>
        <v>0</v>
      </c>
      <c r="BG189" s="186">
        <f t="shared" si="16"/>
        <v>0</v>
      </c>
      <c r="BH189" s="186">
        <f t="shared" si="17"/>
        <v>0</v>
      </c>
      <c r="BI189" s="186">
        <f t="shared" si="18"/>
        <v>0</v>
      </c>
      <c r="BJ189" s="18" t="s">
        <v>82</v>
      </c>
      <c r="BK189" s="186">
        <f t="shared" si="19"/>
        <v>0</v>
      </c>
      <c r="BL189" s="18" t="s">
        <v>206</v>
      </c>
      <c r="BM189" s="185" t="s">
        <v>479</v>
      </c>
    </row>
    <row r="190" spans="1:65" s="2" customFormat="1" ht="24.2" customHeight="1">
      <c r="A190" s="36"/>
      <c r="B190" s="37"/>
      <c r="C190" s="173" t="s">
        <v>480</v>
      </c>
      <c r="D190" s="173" t="s">
        <v>177</v>
      </c>
      <c r="E190" s="174" t="s">
        <v>481</v>
      </c>
      <c r="F190" s="175" t="s">
        <v>482</v>
      </c>
      <c r="G190" s="176" t="s">
        <v>180</v>
      </c>
      <c r="H190" s="177">
        <v>20</v>
      </c>
      <c r="I190" s="178"/>
      <c r="J190" s="179">
        <f t="shared" si="10"/>
        <v>0</v>
      </c>
      <c r="K190" s="175" t="s">
        <v>192</v>
      </c>
      <c r="L190" s="180"/>
      <c r="M190" s="181" t="s">
        <v>32</v>
      </c>
      <c r="N190" s="182" t="s">
        <v>46</v>
      </c>
      <c r="O190" s="66"/>
      <c r="P190" s="183">
        <f t="shared" si="11"/>
        <v>0</v>
      </c>
      <c r="Q190" s="183">
        <v>0</v>
      </c>
      <c r="R190" s="183">
        <f t="shared" si="12"/>
        <v>0</v>
      </c>
      <c r="S190" s="183">
        <v>0</v>
      </c>
      <c r="T190" s="184">
        <f t="shared" si="13"/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85" t="s">
        <v>181</v>
      </c>
      <c r="AT190" s="185" t="s">
        <v>177</v>
      </c>
      <c r="AU190" s="185" t="s">
        <v>82</v>
      </c>
      <c r="AY190" s="18" t="s">
        <v>176</v>
      </c>
      <c r="BE190" s="186">
        <f t="shared" si="14"/>
        <v>0</v>
      </c>
      <c r="BF190" s="186">
        <f t="shared" si="15"/>
        <v>0</v>
      </c>
      <c r="BG190" s="186">
        <f t="shared" si="16"/>
        <v>0</v>
      </c>
      <c r="BH190" s="186">
        <f t="shared" si="17"/>
        <v>0</v>
      </c>
      <c r="BI190" s="186">
        <f t="shared" si="18"/>
        <v>0</v>
      </c>
      <c r="BJ190" s="18" t="s">
        <v>82</v>
      </c>
      <c r="BK190" s="186">
        <f t="shared" si="19"/>
        <v>0</v>
      </c>
      <c r="BL190" s="18" t="s">
        <v>181</v>
      </c>
      <c r="BM190" s="185" t="s">
        <v>483</v>
      </c>
    </row>
    <row r="191" spans="1:65" s="2" customFormat="1" ht="16.5" customHeight="1">
      <c r="A191" s="36"/>
      <c r="B191" s="37"/>
      <c r="C191" s="192" t="s">
        <v>484</v>
      </c>
      <c r="D191" s="192" t="s">
        <v>203</v>
      </c>
      <c r="E191" s="193" t="s">
        <v>485</v>
      </c>
      <c r="F191" s="194" t="s">
        <v>486</v>
      </c>
      <c r="G191" s="195" t="s">
        <v>180</v>
      </c>
      <c r="H191" s="196">
        <v>20</v>
      </c>
      <c r="I191" s="197"/>
      <c r="J191" s="198">
        <f t="shared" si="10"/>
        <v>0</v>
      </c>
      <c r="K191" s="194" t="s">
        <v>192</v>
      </c>
      <c r="L191" s="41"/>
      <c r="M191" s="199" t="s">
        <v>32</v>
      </c>
      <c r="N191" s="200" t="s">
        <v>46</v>
      </c>
      <c r="O191" s="66"/>
      <c r="P191" s="183">
        <f t="shared" si="11"/>
        <v>0</v>
      </c>
      <c r="Q191" s="183">
        <v>0</v>
      </c>
      <c r="R191" s="183">
        <f t="shared" si="12"/>
        <v>0</v>
      </c>
      <c r="S191" s="183">
        <v>0</v>
      </c>
      <c r="T191" s="184">
        <f t="shared" si="13"/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85" t="s">
        <v>206</v>
      </c>
      <c r="AT191" s="185" t="s">
        <v>203</v>
      </c>
      <c r="AU191" s="185" t="s">
        <v>82</v>
      </c>
      <c r="AY191" s="18" t="s">
        <v>176</v>
      </c>
      <c r="BE191" s="186">
        <f t="shared" si="14"/>
        <v>0</v>
      </c>
      <c r="BF191" s="186">
        <f t="shared" si="15"/>
        <v>0</v>
      </c>
      <c r="BG191" s="186">
        <f t="shared" si="16"/>
        <v>0</v>
      </c>
      <c r="BH191" s="186">
        <f t="shared" si="17"/>
        <v>0</v>
      </c>
      <c r="BI191" s="186">
        <f t="shared" si="18"/>
        <v>0</v>
      </c>
      <c r="BJ191" s="18" t="s">
        <v>82</v>
      </c>
      <c r="BK191" s="186">
        <f t="shared" si="19"/>
        <v>0</v>
      </c>
      <c r="BL191" s="18" t="s">
        <v>206</v>
      </c>
      <c r="BM191" s="185" t="s">
        <v>487</v>
      </c>
    </row>
    <row r="192" spans="1:65" s="2" customFormat="1" ht="16.5" customHeight="1">
      <c r="A192" s="36"/>
      <c r="B192" s="37"/>
      <c r="C192" s="173" t="s">
        <v>488</v>
      </c>
      <c r="D192" s="173" t="s">
        <v>177</v>
      </c>
      <c r="E192" s="174" t="s">
        <v>489</v>
      </c>
      <c r="F192" s="175" t="s">
        <v>490</v>
      </c>
      <c r="G192" s="176" t="s">
        <v>180</v>
      </c>
      <c r="H192" s="177">
        <v>20</v>
      </c>
      <c r="I192" s="178"/>
      <c r="J192" s="179">
        <f t="shared" si="10"/>
        <v>0</v>
      </c>
      <c r="K192" s="175" t="s">
        <v>192</v>
      </c>
      <c r="L192" s="180"/>
      <c r="M192" s="181" t="s">
        <v>32</v>
      </c>
      <c r="N192" s="182" t="s">
        <v>46</v>
      </c>
      <c r="O192" s="66"/>
      <c r="P192" s="183">
        <f t="shared" si="11"/>
        <v>0</v>
      </c>
      <c r="Q192" s="183">
        <v>0</v>
      </c>
      <c r="R192" s="183">
        <f t="shared" si="12"/>
        <v>0</v>
      </c>
      <c r="S192" s="183">
        <v>0</v>
      </c>
      <c r="T192" s="184">
        <f t="shared" si="13"/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85" t="s">
        <v>181</v>
      </c>
      <c r="AT192" s="185" t="s">
        <v>177</v>
      </c>
      <c r="AU192" s="185" t="s">
        <v>82</v>
      </c>
      <c r="AY192" s="18" t="s">
        <v>176</v>
      </c>
      <c r="BE192" s="186">
        <f t="shared" si="14"/>
        <v>0</v>
      </c>
      <c r="BF192" s="186">
        <f t="shared" si="15"/>
        <v>0</v>
      </c>
      <c r="BG192" s="186">
        <f t="shared" si="16"/>
        <v>0</v>
      </c>
      <c r="BH192" s="186">
        <f t="shared" si="17"/>
        <v>0</v>
      </c>
      <c r="BI192" s="186">
        <f t="shared" si="18"/>
        <v>0</v>
      </c>
      <c r="BJ192" s="18" t="s">
        <v>82</v>
      </c>
      <c r="BK192" s="186">
        <f t="shared" si="19"/>
        <v>0</v>
      </c>
      <c r="BL192" s="18" t="s">
        <v>181</v>
      </c>
      <c r="BM192" s="185" t="s">
        <v>491</v>
      </c>
    </row>
    <row r="193" spans="1:65" s="2" customFormat="1" ht="24.2" customHeight="1">
      <c r="A193" s="36"/>
      <c r="B193" s="37"/>
      <c r="C193" s="192" t="s">
        <v>492</v>
      </c>
      <c r="D193" s="192" t="s">
        <v>203</v>
      </c>
      <c r="E193" s="193" t="s">
        <v>493</v>
      </c>
      <c r="F193" s="194" t="s">
        <v>494</v>
      </c>
      <c r="G193" s="195" t="s">
        <v>180</v>
      </c>
      <c r="H193" s="196">
        <v>2</v>
      </c>
      <c r="I193" s="197"/>
      <c r="J193" s="198">
        <f t="shared" si="10"/>
        <v>0</v>
      </c>
      <c r="K193" s="194" t="s">
        <v>192</v>
      </c>
      <c r="L193" s="41"/>
      <c r="M193" s="199" t="s">
        <v>32</v>
      </c>
      <c r="N193" s="200" t="s">
        <v>46</v>
      </c>
      <c r="O193" s="66"/>
      <c r="P193" s="183">
        <f t="shared" si="11"/>
        <v>0</v>
      </c>
      <c r="Q193" s="183">
        <v>0</v>
      </c>
      <c r="R193" s="183">
        <f t="shared" si="12"/>
        <v>0</v>
      </c>
      <c r="S193" s="183">
        <v>0</v>
      </c>
      <c r="T193" s="184">
        <f t="shared" si="13"/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85" t="s">
        <v>206</v>
      </c>
      <c r="AT193" s="185" t="s">
        <v>203</v>
      </c>
      <c r="AU193" s="185" t="s">
        <v>82</v>
      </c>
      <c r="AY193" s="18" t="s">
        <v>176</v>
      </c>
      <c r="BE193" s="186">
        <f t="shared" si="14"/>
        <v>0</v>
      </c>
      <c r="BF193" s="186">
        <f t="shared" si="15"/>
        <v>0</v>
      </c>
      <c r="BG193" s="186">
        <f t="shared" si="16"/>
        <v>0</v>
      </c>
      <c r="BH193" s="186">
        <f t="shared" si="17"/>
        <v>0</v>
      </c>
      <c r="BI193" s="186">
        <f t="shared" si="18"/>
        <v>0</v>
      </c>
      <c r="BJ193" s="18" t="s">
        <v>82</v>
      </c>
      <c r="BK193" s="186">
        <f t="shared" si="19"/>
        <v>0</v>
      </c>
      <c r="BL193" s="18" t="s">
        <v>206</v>
      </c>
      <c r="BM193" s="185" t="s">
        <v>495</v>
      </c>
    </row>
    <row r="194" spans="1:65" s="2" customFormat="1" ht="24.2" customHeight="1">
      <c r="A194" s="36"/>
      <c r="B194" s="37"/>
      <c r="C194" s="173" t="s">
        <v>496</v>
      </c>
      <c r="D194" s="173" t="s">
        <v>177</v>
      </c>
      <c r="E194" s="174" t="s">
        <v>497</v>
      </c>
      <c r="F194" s="175" t="s">
        <v>498</v>
      </c>
      <c r="G194" s="176" t="s">
        <v>499</v>
      </c>
      <c r="H194" s="177">
        <v>1</v>
      </c>
      <c r="I194" s="178"/>
      <c r="J194" s="179">
        <f t="shared" si="10"/>
        <v>0</v>
      </c>
      <c r="K194" s="175" t="s">
        <v>192</v>
      </c>
      <c r="L194" s="180"/>
      <c r="M194" s="181" t="s">
        <v>32</v>
      </c>
      <c r="N194" s="182" t="s">
        <v>46</v>
      </c>
      <c r="O194" s="66"/>
      <c r="P194" s="183">
        <f t="shared" si="11"/>
        <v>0</v>
      </c>
      <c r="Q194" s="183">
        <v>0</v>
      </c>
      <c r="R194" s="183">
        <f t="shared" si="12"/>
        <v>0</v>
      </c>
      <c r="S194" s="183">
        <v>0</v>
      </c>
      <c r="T194" s="184">
        <f t="shared" si="13"/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85" t="s">
        <v>181</v>
      </c>
      <c r="AT194" s="185" t="s">
        <v>177</v>
      </c>
      <c r="AU194" s="185" t="s">
        <v>82</v>
      </c>
      <c r="AY194" s="18" t="s">
        <v>176</v>
      </c>
      <c r="BE194" s="186">
        <f t="shared" si="14"/>
        <v>0</v>
      </c>
      <c r="BF194" s="186">
        <f t="shared" si="15"/>
        <v>0</v>
      </c>
      <c r="BG194" s="186">
        <f t="shared" si="16"/>
        <v>0</v>
      </c>
      <c r="BH194" s="186">
        <f t="shared" si="17"/>
        <v>0</v>
      </c>
      <c r="BI194" s="186">
        <f t="shared" si="18"/>
        <v>0</v>
      </c>
      <c r="BJ194" s="18" t="s">
        <v>82</v>
      </c>
      <c r="BK194" s="186">
        <f t="shared" si="19"/>
        <v>0</v>
      </c>
      <c r="BL194" s="18" t="s">
        <v>181</v>
      </c>
      <c r="BM194" s="185" t="s">
        <v>500</v>
      </c>
    </row>
    <row r="195" spans="1:65" s="2" customFormat="1" ht="24.2" customHeight="1">
      <c r="A195" s="36"/>
      <c r="B195" s="37"/>
      <c r="C195" s="192" t="s">
        <v>501</v>
      </c>
      <c r="D195" s="192" t="s">
        <v>203</v>
      </c>
      <c r="E195" s="193" t="s">
        <v>502</v>
      </c>
      <c r="F195" s="194" t="s">
        <v>503</v>
      </c>
      <c r="G195" s="195" t="s">
        <v>180</v>
      </c>
      <c r="H195" s="196">
        <v>1</v>
      </c>
      <c r="I195" s="197"/>
      <c r="J195" s="198">
        <f t="shared" si="10"/>
        <v>0</v>
      </c>
      <c r="K195" s="194" t="s">
        <v>192</v>
      </c>
      <c r="L195" s="41"/>
      <c r="M195" s="199" t="s">
        <v>32</v>
      </c>
      <c r="N195" s="200" t="s">
        <v>46</v>
      </c>
      <c r="O195" s="66"/>
      <c r="P195" s="183">
        <f t="shared" si="11"/>
        <v>0</v>
      </c>
      <c r="Q195" s="183">
        <v>0</v>
      </c>
      <c r="R195" s="183">
        <f t="shared" si="12"/>
        <v>0</v>
      </c>
      <c r="S195" s="183">
        <v>0</v>
      </c>
      <c r="T195" s="184">
        <f t="shared" si="13"/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85" t="s">
        <v>206</v>
      </c>
      <c r="AT195" s="185" t="s">
        <v>203</v>
      </c>
      <c r="AU195" s="185" t="s">
        <v>82</v>
      </c>
      <c r="AY195" s="18" t="s">
        <v>176</v>
      </c>
      <c r="BE195" s="186">
        <f t="shared" si="14"/>
        <v>0</v>
      </c>
      <c r="BF195" s="186">
        <f t="shared" si="15"/>
        <v>0</v>
      </c>
      <c r="BG195" s="186">
        <f t="shared" si="16"/>
        <v>0</v>
      </c>
      <c r="BH195" s="186">
        <f t="shared" si="17"/>
        <v>0</v>
      </c>
      <c r="BI195" s="186">
        <f t="shared" si="18"/>
        <v>0</v>
      </c>
      <c r="BJ195" s="18" t="s">
        <v>82</v>
      </c>
      <c r="BK195" s="186">
        <f t="shared" si="19"/>
        <v>0</v>
      </c>
      <c r="BL195" s="18" t="s">
        <v>206</v>
      </c>
      <c r="BM195" s="185" t="s">
        <v>504</v>
      </c>
    </row>
    <row r="196" spans="1:65" s="2" customFormat="1" ht="24.2" customHeight="1">
      <c r="A196" s="36"/>
      <c r="B196" s="37"/>
      <c r="C196" s="192" t="s">
        <v>505</v>
      </c>
      <c r="D196" s="192" t="s">
        <v>203</v>
      </c>
      <c r="E196" s="193" t="s">
        <v>506</v>
      </c>
      <c r="F196" s="194" t="s">
        <v>507</v>
      </c>
      <c r="G196" s="195" t="s">
        <v>180</v>
      </c>
      <c r="H196" s="196">
        <v>1</v>
      </c>
      <c r="I196" s="197"/>
      <c r="J196" s="198">
        <f t="shared" si="10"/>
        <v>0</v>
      </c>
      <c r="K196" s="194" t="s">
        <v>192</v>
      </c>
      <c r="L196" s="41"/>
      <c r="M196" s="199" t="s">
        <v>32</v>
      </c>
      <c r="N196" s="200" t="s">
        <v>46</v>
      </c>
      <c r="O196" s="66"/>
      <c r="P196" s="183">
        <f t="shared" si="11"/>
        <v>0</v>
      </c>
      <c r="Q196" s="183">
        <v>0</v>
      </c>
      <c r="R196" s="183">
        <f t="shared" si="12"/>
        <v>0</v>
      </c>
      <c r="S196" s="183">
        <v>0</v>
      </c>
      <c r="T196" s="184">
        <f t="shared" si="13"/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85" t="s">
        <v>206</v>
      </c>
      <c r="AT196" s="185" t="s">
        <v>203</v>
      </c>
      <c r="AU196" s="185" t="s">
        <v>82</v>
      </c>
      <c r="AY196" s="18" t="s">
        <v>176</v>
      </c>
      <c r="BE196" s="186">
        <f t="shared" si="14"/>
        <v>0</v>
      </c>
      <c r="BF196" s="186">
        <f t="shared" si="15"/>
        <v>0</v>
      </c>
      <c r="BG196" s="186">
        <f t="shared" si="16"/>
        <v>0</v>
      </c>
      <c r="BH196" s="186">
        <f t="shared" si="17"/>
        <v>0</v>
      </c>
      <c r="BI196" s="186">
        <f t="shared" si="18"/>
        <v>0</v>
      </c>
      <c r="BJ196" s="18" t="s">
        <v>82</v>
      </c>
      <c r="BK196" s="186">
        <f t="shared" si="19"/>
        <v>0</v>
      </c>
      <c r="BL196" s="18" t="s">
        <v>206</v>
      </c>
      <c r="BM196" s="185" t="s">
        <v>508</v>
      </c>
    </row>
    <row r="197" spans="1:65" s="2" customFormat="1" ht="16.5" customHeight="1">
      <c r="A197" s="36"/>
      <c r="B197" s="37"/>
      <c r="C197" s="173" t="s">
        <v>509</v>
      </c>
      <c r="D197" s="173" t="s">
        <v>177</v>
      </c>
      <c r="E197" s="174" t="s">
        <v>510</v>
      </c>
      <c r="F197" s="175" t="s">
        <v>511</v>
      </c>
      <c r="G197" s="176" t="s">
        <v>180</v>
      </c>
      <c r="H197" s="177">
        <v>1</v>
      </c>
      <c r="I197" s="178"/>
      <c r="J197" s="179">
        <f t="shared" ref="J197:J228" si="20">ROUND(I197*H197,2)</f>
        <v>0</v>
      </c>
      <c r="K197" s="175" t="s">
        <v>192</v>
      </c>
      <c r="L197" s="180"/>
      <c r="M197" s="181" t="s">
        <v>32</v>
      </c>
      <c r="N197" s="182" t="s">
        <v>46</v>
      </c>
      <c r="O197" s="66"/>
      <c r="P197" s="183">
        <f t="shared" ref="P197:P228" si="21">O197*H197</f>
        <v>0</v>
      </c>
      <c r="Q197" s="183">
        <v>0</v>
      </c>
      <c r="R197" s="183">
        <f t="shared" ref="R197:R228" si="22">Q197*H197</f>
        <v>0</v>
      </c>
      <c r="S197" s="183">
        <v>0</v>
      </c>
      <c r="T197" s="184">
        <f t="shared" ref="T197:T228" si="23"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85" t="s">
        <v>181</v>
      </c>
      <c r="AT197" s="185" t="s">
        <v>177</v>
      </c>
      <c r="AU197" s="185" t="s">
        <v>82</v>
      </c>
      <c r="AY197" s="18" t="s">
        <v>176</v>
      </c>
      <c r="BE197" s="186">
        <f t="shared" ref="BE197:BE226" si="24">IF(N197="základní",J197,0)</f>
        <v>0</v>
      </c>
      <c r="BF197" s="186">
        <f t="shared" ref="BF197:BF226" si="25">IF(N197="snížená",J197,0)</f>
        <v>0</v>
      </c>
      <c r="BG197" s="186">
        <f t="shared" ref="BG197:BG226" si="26">IF(N197="zákl. přenesená",J197,0)</f>
        <v>0</v>
      </c>
      <c r="BH197" s="186">
        <f t="shared" ref="BH197:BH226" si="27">IF(N197="sníž. přenesená",J197,0)</f>
        <v>0</v>
      </c>
      <c r="BI197" s="186">
        <f t="shared" ref="BI197:BI226" si="28">IF(N197="nulová",J197,0)</f>
        <v>0</v>
      </c>
      <c r="BJ197" s="18" t="s">
        <v>82</v>
      </c>
      <c r="BK197" s="186">
        <f t="shared" ref="BK197:BK226" si="29">ROUND(I197*H197,2)</f>
        <v>0</v>
      </c>
      <c r="BL197" s="18" t="s">
        <v>181</v>
      </c>
      <c r="BM197" s="185" t="s">
        <v>512</v>
      </c>
    </row>
    <row r="198" spans="1:65" s="2" customFormat="1" ht="16.5" customHeight="1">
      <c r="A198" s="36"/>
      <c r="B198" s="37"/>
      <c r="C198" s="192" t="s">
        <v>513</v>
      </c>
      <c r="D198" s="192" t="s">
        <v>203</v>
      </c>
      <c r="E198" s="193" t="s">
        <v>514</v>
      </c>
      <c r="F198" s="194" t="s">
        <v>515</v>
      </c>
      <c r="G198" s="195" t="s">
        <v>180</v>
      </c>
      <c r="H198" s="196">
        <v>1</v>
      </c>
      <c r="I198" s="197"/>
      <c r="J198" s="198">
        <f t="shared" si="20"/>
        <v>0</v>
      </c>
      <c r="K198" s="194" t="s">
        <v>192</v>
      </c>
      <c r="L198" s="41"/>
      <c r="M198" s="199" t="s">
        <v>32</v>
      </c>
      <c r="N198" s="200" t="s">
        <v>46</v>
      </c>
      <c r="O198" s="66"/>
      <c r="P198" s="183">
        <f t="shared" si="21"/>
        <v>0</v>
      </c>
      <c r="Q198" s="183">
        <v>0</v>
      </c>
      <c r="R198" s="183">
        <f t="shared" si="22"/>
        <v>0</v>
      </c>
      <c r="S198" s="183">
        <v>0</v>
      </c>
      <c r="T198" s="184">
        <f t="shared" si="23"/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85" t="s">
        <v>206</v>
      </c>
      <c r="AT198" s="185" t="s">
        <v>203</v>
      </c>
      <c r="AU198" s="185" t="s">
        <v>82</v>
      </c>
      <c r="AY198" s="18" t="s">
        <v>176</v>
      </c>
      <c r="BE198" s="186">
        <f t="shared" si="24"/>
        <v>0</v>
      </c>
      <c r="BF198" s="186">
        <f t="shared" si="25"/>
        <v>0</v>
      </c>
      <c r="BG198" s="186">
        <f t="shared" si="26"/>
        <v>0</v>
      </c>
      <c r="BH198" s="186">
        <f t="shared" si="27"/>
        <v>0</v>
      </c>
      <c r="BI198" s="186">
        <f t="shared" si="28"/>
        <v>0</v>
      </c>
      <c r="BJ198" s="18" t="s">
        <v>82</v>
      </c>
      <c r="BK198" s="186">
        <f t="shared" si="29"/>
        <v>0</v>
      </c>
      <c r="BL198" s="18" t="s">
        <v>206</v>
      </c>
      <c r="BM198" s="185" t="s">
        <v>516</v>
      </c>
    </row>
    <row r="199" spans="1:65" s="2" customFormat="1" ht="16.5" customHeight="1">
      <c r="A199" s="36"/>
      <c r="B199" s="37"/>
      <c r="C199" s="192" t="s">
        <v>517</v>
      </c>
      <c r="D199" s="192" t="s">
        <v>203</v>
      </c>
      <c r="E199" s="193" t="s">
        <v>518</v>
      </c>
      <c r="F199" s="194" t="s">
        <v>519</v>
      </c>
      <c r="G199" s="195" t="s">
        <v>180</v>
      </c>
      <c r="H199" s="196">
        <v>1</v>
      </c>
      <c r="I199" s="197"/>
      <c r="J199" s="198">
        <f t="shared" si="20"/>
        <v>0</v>
      </c>
      <c r="K199" s="194" t="s">
        <v>192</v>
      </c>
      <c r="L199" s="41"/>
      <c r="M199" s="199" t="s">
        <v>32</v>
      </c>
      <c r="N199" s="200" t="s">
        <v>46</v>
      </c>
      <c r="O199" s="66"/>
      <c r="P199" s="183">
        <f t="shared" si="21"/>
        <v>0</v>
      </c>
      <c r="Q199" s="183">
        <v>0</v>
      </c>
      <c r="R199" s="183">
        <f t="shared" si="22"/>
        <v>0</v>
      </c>
      <c r="S199" s="183">
        <v>0</v>
      </c>
      <c r="T199" s="184">
        <f t="shared" si="23"/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85" t="s">
        <v>206</v>
      </c>
      <c r="AT199" s="185" t="s">
        <v>203</v>
      </c>
      <c r="AU199" s="185" t="s">
        <v>82</v>
      </c>
      <c r="AY199" s="18" t="s">
        <v>176</v>
      </c>
      <c r="BE199" s="186">
        <f t="shared" si="24"/>
        <v>0</v>
      </c>
      <c r="BF199" s="186">
        <f t="shared" si="25"/>
        <v>0</v>
      </c>
      <c r="BG199" s="186">
        <f t="shared" si="26"/>
        <v>0</v>
      </c>
      <c r="BH199" s="186">
        <f t="shared" si="27"/>
        <v>0</v>
      </c>
      <c r="BI199" s="186">
        <f t="shared" si="28"/>
        <v>0</v>
      </c>
      <c r="BJ199" s="18" t="s">
        <v>82</v>
      </c>
      <c r="BK199" s="186">
        <f t="shared" si="29"/>
        <v>0</v>
      </c>
      <c r="BL199" s="18" t="s">
        <v>206</v>
      </c>
      <c r="BM199" s="185" t="s">
        <v>520</v>
      </c>
    </row>
    <row r="200" spans="1:65" s="2" customFormat="1" ht="16.5" customHeight="1">
      <c r="A200" s="36"/>
      <c r="B200" s="37"/>
      <c r="C200" s="173" t="s">
        <v>521</v>
      </c>
      <c r="D200" s="173" t="s">
        <v>177</v>
      </c>
      <c r="E200" s="174" t="s">
        <v>522</v>
      </c>
      <c r="F200" s="175" t="s">
        <v>523</v>
      </c>
      <c r="G200" s="176" t="s">
        <v>180</v>
      </c>
      <c r="H200" s="177">
        <v>1</v>
      </c>
      <c r="I200" s="178"/>
      <c r="J200" s="179">
        <f t="shared" si="20"/>
        <v>0</v>
      </c>
      <c r="K200" s="175" t="s">
        <v>192</v>
      </c>
      <c r="L200" s="180"/>
      <c r="M200" s="181" t="s">
        <v>32</v>
      </c>
      <c r="N200" s="182" t="s">
        <v>46</v>
      </c>
      <c r="O200" s="66"/>
      <c r="P200" s="183">
        <f t="shared" si="21"/>
        <v>0</v>
      </c>
      <c r="Q200" s="183">
        <v>0</v>
      </c>
      <c r="R200" s="183">
        <f t="shared" si="22"/>
        <v>0</v>
      </c>
      <c r="S200" s="183">
        <v>0</v>
      </c>
      <c r="T200" s="184">
        <f t="shared" si="23"/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85" t="s">
        <v>181</v>
      </c>
      <c r="AT200" s="185" t="s">
        <v>177</v>
      </c>
      <c r="AU200" s="185" t="s">
        <v>82</v>
      </c>
      <c r="AY200" s="18" t="s">
        <v>176</v>
      </c>
      <c r="BE200" s="186">
        <f t="shared" si="24"/>
        <v>0</v>
      </c>
      <c r="BF200" s="186">
        <f t="shared" si="25"/>
        <v>0</v>
      </c>
      <c r="BG200" s="186">
        <f t="shared" si="26"/>
        <v>0</v>
      </c>
      <c r="BH200" s="186">
        <f t="shared" si="27"/>
        <v>0</v>
      </c>
      <c r="BI200" s="186">
        <f t="shared" si="28"/>
        <v>0</v>
      </c>
      <c r="BJ200" s="18" t="s">
        <v>82</v>
      </c>
      <c r="BK200" s="186">
        <f t="shared" si="29"/>
        <v>0</v>
      </c>
      <c r="BL200" s="18" t="s">
        <v>181</v>
      </c>
      <c r="BM200" s="185" t="s">
        <v>524</v>
      </c>
    </row>
    <row r="201" spans="1:65" s="2" customFormat="1" ht="16.5" customHeight="1">
      <c r="A201" s="36"/>
      <c r="B201" s="37"/>
      <c r="C201" s="192" t="s">
        <v>525</v>
      </c>
      <c r="D201" s="192" t="s">
        <v>203</v>
      </c>
      <c r="E201" s="193" t="s">
        <v>526</v>
      </c>
      <c r="F201" s="194" t="s">
        <v>527</v>
      </c>
      <c r="G201" s="195" t="s">
        <v>180</v>
      </c>
      <c r="H201" s="196">
        <v>2</v>
      </c>
      <c r="I201" s="197"/>
      <c r="J201" s="198">
        <f t="shared" si="20"/>
        <v>0</v>
      </c>
      <c r="K201" s="194" t="s">
        <v>192</v>
      </c>
      <c r="L201" s="41"/>
      <c r="M201" s="199" t="s">
        <v>32</v>
      </c>
      <c r="N201" s="200" t="s">
        <v>46</v>
      </c>
      <c r="O201" s="66"/>
      <c r="P201" s="183">
        <f t="shared" si="21"/>
        <v>0</v>
      </c>
      <c r="Q201" s="183">
        <v>0</v>
      </c>
      <c r="R201" s="183">
        <f t="shared" si="22"/>
        <v>0</v>
      </c>
      <c r="S201" s="183">
        <v>0</v>
      </c>
      <c r="T201" s="184">
        <f t="shared" si="23"/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85" t="s">
        <v>206</v>
      </c>
      <c r="AT201" s="185" t="s">
        <v>203</v>
      </c>
      <c r="AU201" s="185" t="s">
        <v>82</v>
      </c>
      <c r="AY201" s="18" t="s">
        <v>176</v>
      </c>
      <c r="BE201" s="186">
        <f t="shared" si="24"/>
        <v>0</v>
      </c>
      <c r="BF201" s="186">
        <f t="shared" si="25"/>
        <v>0</v>
      </c>
      <c r="BG201" s="186">
        <f t="shared" si="26"/>
        <v>0</v>
      </c>
      <c r="BH201" s="186">
        <f t="shared" si="27"/>
        <v>0</v>
      </c>
      <c r="BI201" s="186">
        <f t="shared" si="28"/>
        <v>0</v>
      </c>
      <c r="BJ201" s="18" t="s">
        <v>82</v>
      </c>
      <c r="BK201" s="186">
        <f t="shared" si="29"/>
        <v>0</v>
      </c>
      <c r="BL201" s="18" t="s">
        <v>206</v>
      </c>
      <c r="BM201" s="185" t="s">
        <v>528</v>
      </c>
    </row>
    <row r="202" spans="1:65" s="2" customFormat="1" ht="21.75" customHeight="1">
      <c r="A202" s="36"/>
      <c r="B202" s="37"/>
      <c r="C202" s="173" t="s">
        <v>529</v>
      </c>
      <c r="D202" s="173" t="s">
        <v>177</v>
      </c>
      <c r="E202" s="174" t="s">
        <v>530</v>
      </c>
      <c r="F202" s="175" t="s">
        <v>531</v>
      </c>
      <c r="G202" s="176" t="s">
        <v>180</v>
      </c>
      <c r="H202" s="177">
        <v>1</v>
      </c>
      <c r="I202" s="178"/>
      <c r="J202" s="179">
        <f t="shared" si="20"/>
        <v>0</v>
      </c>
      <c r="K202" s="175" t="s">
        <v>192</v>
      </c>
      <c r="L202" s="180"/>
      <c r="M202" s="181" t="s">
        <v>32</v>
      </c>
      <c r="N202" s="182" t="s">
        <v>46</v>
      </c>
      <c r="O202" s="66"/>
      <c r="P202" s="183">
        <f t="shared" si="21"/>
        <v>0</v>
      </c>
      <c r="Q202" s="183">
        <v>0</v>
      </c>
      <c r="R202" s="183">
        <f t="shared" si="22"/>
        <v>0</v>
      </c>
      <c r="S202" s="183">
        <v>0</v>
      </c>
      <c r="T202" s="184">
        <f t="shared" si="23"/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85" t="s">
        <v>181</v>
      </c>
      <c r="AT202" s="185" t="s">
        <v>177</v>
      </c>
      <c r="AU202" s="185" t="s">
        <v>82</v>
      </c>
      <c r="AY202" s="18" t="s">
        <v>176</v>
      </c>
      <c r="BE202" s="186">
        <f t="shared" si="24"/>
        <v>0</v>
      </c>
      <c r="BF202" s="186">
        <f t="shared" si="25"/>
        <v>0</v>
      </c>
      <c r="BG202" s="186">
        <f t="shared" si="26"/>
        <v>0</v>
      </c>
      <c r="BH202" s="186">
        <f t="shared" si="27"/>
        <v>0</v>
      </c>
      <c r="BI202" s="186">
        <f t="shared" si="28"/>
        <v>0</v>
      </c>
      <c r="BJ202" s="18" t="s">
        <v>82</v>
      </c>
      <c r="BK202" s="186">
        <f t="shared" si="29"/>
        <v>0</v>
      </c>
      <c r="BL202" s="18" t="s">
        <v>181</v>
      </c>
      <c r="BM202" s="185" t="s">
        <v>532</v>
      </c>
    </row>
    <row r="203" spans="1:65" s="2" customFormat="1" ht="21.75" customHeight="1">
      <c r="A203" s="36"/>
      <c r="B203" s="37"/>
      <c r="C203" s="173" t="s">
        <v>533</v>
      </c>
      <c r="D203" s="173" t="s">
        <v>177</v>
      </c>
      <c r="E203" s="174" t="s">
        <v>534</v>
      </c>
      <c r="F203" s="175" t="s">
        <v>535</v>
      </c>
      <c r="G203" s="176" t="s">
        <v>180</v>
      </c>
      <c r="H203" s="177">
        <v>15</v>
      </c>
      <c r="I203" s="178"/>
      <c r="J203" s="179">
        <f t="shared" si="20"/>
        <v>0</v>
      </c>
      <c r="K203" s="175" t="s">
        <v>192</v>
      </c>
      <c r="L203" s="180"/>
      <c r="M203" s="181" t="s">
        <v>32</v>
      </c>
      <c r="N203" s="182" t="s">
        <v>46</v>
      </c>
      <c r="O203" s="66"/>
      <c r="P203" s="183">
        <f t="shared" si="21"/>
        <v>0</v>
      </c>
      <c r="Q203" s="183">
        <v>0</v>
      </c>
      <c r="R203" s="183">
        <f t="shared" si="22"/>
        <v>0</v>
      </c>
      <c r="S203" s="183">
        <v>0</v>
      </c>
      <c r="T203" s="184">
        <f t="shared" si="23"/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85" t="s">
        <v>181</v>
      </c>
      <c r="AT203" s="185" t="s">
        <v>177</v>
      </c>
      <c r="AU203" s="185" t="s">
        <v>82</v>
      </c>
      <c r="AY203" s="18" t="s">
        <v>176</v>
      </c>
      <c r="BE203" s="186">
        <f t="shared" si="24"/>
        <v>0</v>
      </c>
      <c r="BF203" s="186">
        <f t="shared" si="25"/>
        <v>0</v>
      </c>
      <c r="BG203" s="186">
        <f t="shared" si="26"/>
        <v>0</v>
      </c>
      <c r="BH203" s="186">
        <f t="shared" si="27"/>
        <v>0</v>
      </c>
      <c r="BI203" s="186">
        <f t="shared" si="28"/>
        <v>0</v>
      </c>
      <c r="BJ203" s="18" t="s">
        <v>82</v>
      </c>
      <c r="BK203" s="186">
        <f t="shared" si="29"/>
        <v>0</v>
      </c>
      <c r="BL203" s="18" t="s">
        <v>181</v>
      </c>
      <c r="BM203" s="185" t="s">
        <v>536</v>
      </c>
    </row>
    <row r="204" spans="1:65" s="2" customFormat="1" ht="24.2" customHeight="1">
      <c r="A204" s="36"/>
      <c r="B204" s="37"/>
      <c r="C204" s="192" t="s">
        <v>537</v>
      </c>
      <c r="D204" s="192" t="s">
        <v>203</v>
      </c>
      <c r="E204" s="193" t="s">
        <v>538</v>
      </c>
      <c r="F204" s="194" t="s">
        <v>539</v>
      </c>
      <c r="G204" s="195" t="s">
        <v>180</v>
      </c>
      <c r="H204" s="196">
        <v>15</v>
      </c>
      <c r="I204" s="197"/>
      <c r="J204" s="198">
        <f t="shared" si="20"/>
        <v>0</v>
      </c>
      <c r="K204" s="194" t="s">
        <v>192</v>
      </c>
      <c r="L204" s="41"/>
      <c r="M204" s="199" t="s">
        <v>32</v>
      </c>
      <c r="N204" s="200" t="s">
        <v>46</v>
      </c>
      <c r="O204" s="66"/>
      <c r="P204" s="183">
        <f t="shared" si="21"/>
        <v>0</v>
      </c>
      <c r="Q204" s="183">
        <v>0</v>
      </c>
      <c r="R204" s="183">
        <f t="shared" si="22"/>
        <v>0</v>
      </c>
      <c r="S204" s="183">
        <v>0</v>
      </c>
      <c r="T204" s="184">
        <f t="shared" si="23"/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85" t="s">
        <v>206</v>
      </c>
      <c r="AT204" s="185" t="s">
        <v>203</v>
      </c>
      <c r="AU204" s="185" t="s">
        <v>82</v>
      </c>
      <c r="AY204" s="18" t="s">
        <v>176</v>
      </c>
      <c r="BE204" s="186">
        <f t="shared" si="24"/>
        <v>0</v>
      </c>
      <c r="BF204" s="186">
        <f t="shared" si="25"/>
        <v>0</v>
      </c>
      <c r="BG204" s="186">
        <f t="shared" si="26"/>
        <v>0</v>
      </c>
      <c r="BH204" s="186">
        <f t="shared" si="27"/>
        <v>0</v>
      </c>
      <c r="BI204" s="186">
        <f t="shared" si="28"/>
        <v>0</v>
      </c>
      <c r="BJ204" s="18" t="s">
        <v>82</v>
      </c>
      <c r="BK204" s="186">
        <f t="shared" si="29"/>
        <v>0</v>
      </c>
      <c r="BL204" s="18" t="s">
        <v>206</v>
      </c>
      <c r="BM204" s="185" t="s">
        <v>540</v>
      </c>
    </row>
    <row r="205" spans="1:65" s="2" customFormat="1" ht="16.5" customHeight="1">
      <c r="A205" s="36"/>
      <c r="B205" s="37"/>
      <c r="C205" s="192" t="s">
        <v>541</v>
      </c>
      <c r="D205" s="192" t="s">
        <v>203</v>
      </c>
      <c r="E205" s="193" t="s">
        <v>542</v>
      </c>
      <c r="F205" s="194" t="s">
        <v>543</v>
      </c>
      <c r="G205" s="195" t="s">
        <v>180</v>
      </c>
      <c r="H205" s="196">
        <v>7</v>
      </c>
      <c r="I205" s="197"/>
      <c r="J205" s="198">
        <f t="shared" si="20"/>
        <v>0</v>
      </c>
      <c r="K205" s="194" t="s">
        <v>192</v>
      </c>
      <c r="L205" s="41"/>
      <c r="M205" s="199" t="s">
        <v>32</v>
      </c>
      <c r="N205" s="200" t="s">
        <v>46</v>
      </c>
      <c r="O205" s="66"/>
      <c r="P205" s="183">
        <f t="shared" si="21"/>
        <v>0</v>
      </c>
      <c r="Q205" s="183">
        <v>0</v>
      </c>
      <c r="R205" s="183">
        <f t="shared" si="22"/>
        <v>0</v>
      </c>
      <c r="S205" s="183">
        <v>0</v>
      </c>
      <c r="T205" s="184">
        <f t="shared" si="23"/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85" t="s">
        <v>206</v>
      </c>
      <c r="AT205" s="185" t="s">
        <v>203</v>
      </c>
      <c r="AU205" s="185" t="s">
        <v>82</v>
      </c>
      <c r="AY205" s="18" t="s">
        <v>176</v>
      </c>
      <c r="BE205" s="186">
        <f t="shared" si="24"/>
        <v>0</v>
      </c>
      <c r="BF205" s="186">
        <f t="shared" si="25"/>
        <v>0</v>
      </c>
      <c r="BG205" s="186">
        <f t="shared" si="26"/>
        <v>0</v>
      </c>
      <c r="BH205" s="186">
        <f t="shared" si="27"/>
        <v>0</v>
      </c>
      <c r="BI205" s="186">
        <f t="shared" si="28"/>
        <v>0</v>
      </c>
      <c r="BJ205" s="18" t="s">
        <v>82</v>
      </c>
      <c r="BK205" s="186">
        <f t="shared" si="29"/>
        <v>0</v>
      </c>
      <c r="BL205" s="18" t="s">
        <v>206</v>
      </c>
      <c r="BM205" s="185" t="s">
        <v>544</v>
      </c>
    </row>
    <row r="206" spans="1:65" s="2" customFormat="1" ht="16.5" customHeight="1">
      <c r="A206" s="36"/>
      <c r="B206" s="37"/>
      <c r="C206" s="192" t="s">
        <v>545</v>
      </c>
      <c r="D206" s="192" t="s">
        <v>203</v>
      </c>
      <c r="E206" s="193" t="s">
        <v>546</v>
      </c>
      <c r="F206" s="194" t="s">
        <v>547</v>
      </c>
      <c r="G206" s="195" t="s">
        <v>180</v>
      </c>
      <c r="H206" s="196">
        <v>7</v>
      </c>
      <c r="I206" s="197"/>
      <c r="J206" s="198">
        <f t="shared" si="20"/>
        <v>0</v>
      </c>
      <c r="K206" s="194" t="s">
        <v>192</v>
      </c>
      <c r="L206" s="41"/>
      <c r="M206" s="199" t="s">
        <v>32</v>
      </c>
      <c r="N206" s="200" t="s">
        <v>46</v>
      </c>
      <c r="O206" s="66"/>
      <c r="P206" s="183">
        <f t="shared" si="21"/>
        <v>0</v>
      </c>
      <c r="Q206" s="183">
        <v>0</v>
      </c>
      <c r="R206" s="183">
        <f t="shared" si="22"/>
        <v>0</v>
      </c>
      <c r="S206" s="183">
        <v>0</v>
      </c>
      <c r="T206" s="184">
        <f t="shared" si="23"/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85" t="s">
        <v>206</v>
      </c>
      <c r="AT206" s="185" t="s">
        <v>203</v>
      </c>
      <c r="AU206" s="185" t="s">
        <v>82</v>
      </c>
      <c r="AY206" s="18" t="s">
        <v>176</v>
      </c>
      <c r="BE206" s="186">
        <f t="shared" si="24"/>
        <v>0</v>
      </c>
      <c r="BF206" s="186">
        <f t="shared" si="25"/>
        <v>0</v>
      </c>
      <c r="BG206" s="186">
        <f t="shared" si="26"/>
        <v>0</v>
      </c>
      <c r="BH206" s="186">
        <f t="shared" si="27"/>
        <v>0</v>
      </c>
      <c r="BI206" s="186">
        <f t="shared" si="28"/>
        <v>0</v>
      </c>
      <c r="BJ206" s="18" t="s">
        <v>82</v>
      </c>
      <c r="BK206" s="186">
        <f t="shared" si="29"/>
        <v>0</v>
      </c>
      <c r="BL206" s="18" t="s">
        <v>206</v>
      </c>
      <c r="BM206" s="185" t="s">
        <v>548</v>
      </c>
    </row>
    <row r="207" spans="1:65" s="2" customFormat="1" ht="16.5" customHeight="1">
      <c r="A207" s="36"/>
      <c r="B207" s="37"/>
      <c r="C207" s="173" t="s">
        <v>549</v>
      </c>
      <c r="D207" s="173" t="s">
        <v>177</v>
      </c>
      <c r="E207" s="174" t="s">
        <v>550</v>
      </c>
      <c r="F207" s="175" t="s">
        <v>551</v>
      </c>
      <c r="G207" s="176" t="s">
        <v>180</v>
      </c>
      <c r="H207" s="177">
        <v>3</v>
      </c>
      <c r="I207" s="178"/>
      <c r="J207" s="179">
        <f t="shared" si="20"/>
        <v>0</v>
      </c>
      <c r="K207" s="175" t="s">
        <v>192</v>
      </c>
      <c r="L207" s="180"/>
      <c r="M207" s="181" t="s">
        <v>32</v>
      </c>
      <c r="N207" s="182" t="s">
        <v>46</v>
      </c>
      <c r="O207" s="66"/>
      <c r="P207" s="183">
        <f t="shared" si="21"/>
        <v>0</v>
      </c>
      <c r="Q207" s="183">
        <v>0</v>
      </c>
      <c r="R207" s="183">
        <f t="shared" si="22"/>
        <v>0</v>
      </c>
      <c r="S207" s="183">
        <v>0</v>
      </c>
      <c r="T207" s="184">
        <f t="shared" si="23"/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85" t="s">
        <v>181</v>
      </c>
      <c r="AT207" s="185" t="s">
        <v>177</v>
      </c>
      <c r="AU207" s="185" t="s">
        <v>82</v>
      </c>
      <c r="AY207" s="18" t="s">
        <v>176</v>
      </c>
      <c r="BE207" s="186">
        <f t="shared" si="24"/>
        <v>0</v>
      </c>
      <c r="BF207" s="186">
        <f t="shared" si="25"/>
        <v>0</v>
      </c>
      <c r="BG207" s="186">
        <f t="shared" si="26"/>
        <v>0</v>
      </c>
      <c r="BH207" s="186">
        <f t="shared" si="27"/>
        <v>0</v>
      </c>
      <c r="BI207" s="186">
        <f t="shared" si="28"/>
        <v>0</v>
      </c>
      <c r="BJ207" s="18" t="s">
        <v>82</v>
      </c>
      <c r="BK207" s="186">
        <f t="shared" si="29"/>
        <v>0</v>
      </c>
      <c r="BL207" s="18" t="s">
        <v>181</v>
      </c>
      <c r="BM207" s="185" t="s">
        <v>552</v>
      </c>
    </row>
    <row r="208" spans="1:65" s="2" customFormat="1" ht="16.5" customHeight="1">
      <c r="A208" s="36"/>
      <c r="B208" s="37"/>
      <c r="C208" s="173" t="s">
        <v>553</v>
      </c>
      <c r="D208" s="173" t="s">
        <v>177</v>
      </c>
      <c r="E208" s="174" t="s">
        <v>554</v>
      </c>
      <c r="F208" s="175" t="s">
        <v>555</v>
      </c>
      <c r="G208" s="176" t="s">
        <v>180</v>
      </c>
      <c r="H208" s="177">
        <v>4</v>
      </c>
      <c r="I208" s="178"/>
      <c r="J208" s="179">
        <f t="shared" si="20"/>
        <v>0</v>
      </c>
      <c r="K208" s="175" t="s">
        <v>192</v>
      </c>
      <c r="L208" s="180"/>
      <c r="M208" s="181" t="s">
        <v>32</v>
      </c>
      <c r="N208" s="182" t="s">
        <v>46</v>
      </c>
      <c r="O208" s="66"/>
      <c r="P208" s="183">
        <f t="shared" si="21"/>
        <v>0</v>
      </c>
      <c r="Q208" s="183">
        <v>0</v>
      </c>
      <c r="R208" s="183">
        <f t="shared" si="22"/>
        <v>0</v>
      </c>
      <c r="S208" s="183">
        <v>0</v>
      </c>
      <c r="T208" s="184">
        <f t="shared" si="23"/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85" t="s">
        <v>181</v>
      </c>
      <c r="AT208" s="185" t="s">
        <v>177</v>
      </c>
      <c r="AU208" s="185" t="s">
        <v>82</v>
      </c>
      <c r="AY208" s="18" t="s">
        <v>176</v>
      </c>
      <c r="BE208" s="186">
        <f t="shared" si="24"/>
        <v>0</v>
      </c>
      <c r="BF208" s="186">
        <f t="shared" si="25"/>
        <v>0</v>
      </c>
      <c r="BG208" s="186">
        <f t="shared" si="26"/>
        <v>0</v>
      </c>
      <c r="BH208" s="186">
        <f t="shared" si="27"/>
        <v>0</v>
      </c>
      <c r="BI208" s="186">
        <f t="shared" si="28"/>
        <v>0</v>
      </c>
      <c r="BJ208" s="18" t="s">
        <v>82</v>
      </c>
      <c r="BK208" s="186">
        <f t="shared" si="29"/>
        <v>0</v>
      </c>
      <c r="BL208" s="18" t="s">
        <v>181</v>
      </c>
      <c r="BM208" s="185" t="s">
        <v>556</v>
      </c>
    </row>
    <row r="209" spans="1:65" s="2" customFormat="1" ht="16.5" customHeight="1">
      <c r="A209" s="36"/>
      <c r="B209" s="37"/>
      <c r="C209" s="173" t="s">
        <v>557</v>
      </c>
      <c r="D209" s="173" t="s">
        <v>177</v>
      </c>
      <c r="E209" s="174" t="s">
        <v>558</v>
      </c>
      <c r="F209" s="175" t="s">
        <v>559</v>
      </c>
      <c r="G209" s="176" t="s">
        <v>180</v>
      </c>
      <c r="H209" s="177">
        <v>2</v>
      </c>
      <c r="I209" s="178"/>
      <c r="J209" s="179">
        <f t="shared" si="20"/>
        <v>0</v>
      </c>
      <c r="K209" s="175" t="s">
        <v>192</v>
      </c>
      <c r="L209" s="180"/>
      <c r="M209" s="181" t="s">
        <v>32</v>
      </c>
      <c r="N209" s="182" t="s">
        <v>46</v>
      </c>
      <c r="O209" s="66"/>
      <c r="P209" s="183">
        <f t="shared" si="21"/>
        <v>0</v>
      </c>
      <c r="Q209" s="183">
        <v>0</v>
      </c>
      <c r="R209" s="183">
        <f t="shared" si="22"/>
        <v>0</v>
      </c>
      <c r="S209" s="183">
        <v>0</v>
      </c>
      <c r="T209" s="184">
        <f t="shared" si="23"/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85" t="s">
        <v>181</v>
      </c>
      <c r="AT209" s="185" t="s">
        <v>177</v>
      </c>
      <c r="AU209" s="185" t="s">
        <v>82</v>
      </c>
      <c r="AY209" s="18" t="s">
        <v>176</v>
      </c>
      <c r="BE209" s="186">
        <f t="shared" si="24"/>
        <v>0</v>
      </c>
      <c r="BF209" s="186">
        <f t="shared" si="25"/>
        <v>0</v>
      </c>
      <c r="BG209" s="186">
        <f t="shared" si="26"/>
        <v>0</v>
      </c>
      <c r="BH209" s="186">
        <f t="shared" si="27"/>
        <v>0</v>
      </c>
      <c r="BI209" s="186">
        <f t="shared" si="28"/>
        <v>0</v>
      </c>
      <c r="BJ209" s="18" t="s">
        <v>82</v>
      </c>
      <c r="BK209" s="186">
        <f t="shared" si="29"/>
        <v>0</v>
      </c>
      <c r="BL209" s="18" t="s">
        <v>181</v>
      </c>
      <c r="BM209" s="185" t="s">
        <v>560</v>
      </c>
    </row>
    <row r="210" spans="1:65" s="2" customFormat="1" ht="16.5" customHeight="1">
      <c r="A210" s="36"/>
      <c r="B210" s="37"/>
      <c r="C210" s="173" t="s">
        <v>561</v>
      </c>
      <c r="D210" s="173" t="s">
        <v>177</v>
      </c>
      <c r="E210" s="174" t="s">
        <v>562</v>
      </c>
      <c r="F210" s="175" t="s">
        <v>563</v>
      </c>
      <c r="G210" s="176" t="s">
        <v>180</v>
      </c>
      <c r="H210" s="177">
        <v>4</v>
      </c>
      <c r="I210" s="178"/>
      <c r="J210" s="179">
        <f t="shared" si="20"/>
        <v>0</v>
      </c>
      <c r="K210" s="175" t="s">
        <v>192</v>
      </c>
      <c r="L210" s="180"/>
      <c r="M210" s="181" t="s">
        <v>32</v>
      </c>
      <c r="N210" s="182" t="s">
        <v>46</v>
      </c>
      <c r="O210" s="66"/>
      <c r="P210" s="183">
        <f t="shared" si="21"/>
        <v>0</v>
      </c>
      <c r="Q210" s="183">
        <v>0</v>
      </c>
      <c r="R210" s="183">
        <f t="shared" si="22"/>
        <v>0</v>
      </c>
      <c r="S210" s="183">
        <v>0</v>
      </c>
      <c r="T210" s="184">
        <f t="shared" si="23"/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85" t="s">
        <v>181</v>
      </c>
      <c r="AT210" s="185" t="s">
        <v>177</v>
      </c>
      <c r="AU210" s="185" t="s">
        <v>82</v>
      </c>
      <c r="AY210" s="18" t="s">
        <v>176</v>
      </c>
      <c r="BE210" s="186">
        <f t="shared" si="24"/>
        <v>0</v>
      </c>
      <c r="BF210" s="186">
        <f t="shared" si="25"/>
        <v>0</v>
      </c>
      <c r="BG210" s="186">
        <f t="shared" si="26"/>
        <v>0</v>
      </c>
      <c r="BH210" s="186">
        <f t="shared" si="27"/>
        <v>0</v>
      </c>
      <c r="BI210" s="186">
        <f t="shared" si="28"/>
        <v>0</v>
      </c>
      <c r="BJ210" s="18" t="s">
        <v>82</v>
      </c>
      <c r="BK210" s="186">
        <f t="shared" si="29"/>
        <v>0</v>
      </c>
      <c r="BL210" s="18" t="s">
        <v>181</v>
      </c>
      <c r="BM210" s="185" t="s">
        <v>564</v>
      </c>
    </row>
    <row r="211" spans="1:65" s="2" customFormat="1" ht="16.5" customHeight="1">
      <c r="A211" s="36"/>
      <c r="B211" s="37"/>
      <c r="C211" s="173" t="s">
        <v>565</v>
      </c>
      <c r="D211" s="173" t="s">
        <v>177</v>
      </c>
      <c r="E211" s="174" t="s">
        <v>566</v>
      </c>
      <c r="F211" s="175" t="s">
        <v>567</v>
      </c>
      <c r="G211" s="176" t="s">
        <v>180</v>
      </c>
      <c r="H211" s="177">
        <v>22</v>
      </c>
      <c r="I211" s="178"/>
      <c r="J211" s="179">
        <f t="shared" si="20"/>
        <v>0</v>
      </c>
      <c r="K211" s="175" t="s">
        <v>192</v>
      </c>
      <c r="L211" s="180"/>
      <c r="M211" s="181" t="s">
        <v>32</v>
      </c>
      <c r="N211" s="182" t="s">
        <v>46</v>
      </c>
      <c r="O211" s="66"/>
      <c r="P211" s="183">
        <f t="shared" si="21"/>
        <v>0</v>
      </c>
      <c r="Q211" s="183">
        <v>0</v>
      </c>
      <c r="R211" s="183">
        <f t="shared" si="22"/>
        <v>0</v>
      </c>
      <c r="S211" s="183">
        <v>0</v>
      </c>
      <c r="T211" s="184">
        <f t="shared" si="23"/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85" t="s">
        <v>181</v>
      </c>
      <c r="AT211" s="185" t="s">
        <v>177</v>
      </c>
      <c r="AU211" s="185" t="s">
        <v>82</v>
      </c>
      <c r="AY211" s="18" t="s">
        <v>176</v>
      </c>
      <c r="BE211" s="186">
        <f t="shared" si="24"/>
        <v>0</v>
      </c>
      <c r="BF211" s="186">
        <f t="shared" si="25"/>
        <v>0</v>
      </c>
      <c r="BG211" s="186">
        <f t="shared" si="26"/>
        <v>0</v>
      </c>
      <c r="BH211" s="186">
        <f t="shared" si="27"/>
        <v>0</v>
      </c>
      <c r="BI211" s="186">
        <f t="shared" si="28"/>
        <v>0</v>
      </c>
      <c r="BJ211" s="18" t="s">
        <v>82</v>
      </c>
      <c r="BK211" s="186">
        <f t="shared" si="29"/>
        <v>0</v>
      </c>
      <c r="BL211" s="18" t="s">
        <v>181</v>
      </c>
      <c r="BM211" s="185" t="s">
        <v>568</v>
      </c>
    </row>
    <row r="212" spans="1:65" s="2" customFormat="1" ht="16.5" customHeight="1">
      <c r="A212" s="36"/>
      <c r="B212" s="37"/>
      <c r="C212" s="192" t="s">
        <v>569</v>
      </c>
      <c r="D212" s="192" t="s">
        <v>203</v>
      </c>
      <c r="E212" s="193" t="s">
        <v>570</v>
      </c>
      <c r="F212" s="194" t="s">
        <v>571</v>
      </c>
      <c r="G212" s="195" t="s">
        <v>180</v>
      </c>
      <c r="H212" s="196">
        <v>8</v>
      </c>
      <c r="I212" s="197"/>
      <c r="J212" s="198">
        <f t="shared" si="20"/>
        <v>0</v>
      </c>
      <c r="K212" s="194" t="s">
        <v>192</v>
      </c>
      <c r="L212" s="41"/>
      <c r="M212" s="199" t="s">
        <v>32</v>
      </c>
      <c r="N212" s="200" t="s">
        <v>46</v>
      </c>
      <c r="O212" s="66"/>
      <c r="P212" s="183">
        <f t="shared" si="21"/>
        <v>0</v>
      </c>
      <c r="Q212" s="183">
        <v>0</v>
      </c>
      <c r="R212" s="183">
        <f t="shared" si="22"/>
        <v>0</v>
      </c>
      <c r="S212" s="183">
        <v>0</v>
      </c>
      <c r="T212" s="184">
        <f t="shared" si="23"/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85" t="s">
        <v>206</v>
      </c>
      <c r="AT212" s="185" t="s">
        <v>203</v>
      </c>
      <c r="AU212" s="185" t="s">
        <v>82</v>
      </c>
      <c r="AY212" s="18" t="s">
        <v>176</v>
      </c>
      <c r="BE212" s="186">
        <f t="shared" si="24"/>
        <v>0</v>
      </c>
      <c r="BF212" s="186">
        <f t="shared" si="25"/>
        <v>0</v>
      </c>
      <c r="BG212" s="186">
        <f t="shared" si="26"/>
        <v>0</v>
      </c>
      <c r="BH212" s="186">
        <f t="shared" si="27"/>
        <v>0</v>
      </c>
      <c r="BI212" s="186">
        <f t="shared" si="28"/>
        <v>0</v>
      </c>
      <c r="BJ212" s="18" t="s">
        <v>82</v>
      </c>
      <c r="BK212" s="186">
        <f t="shared" si="29"/>
        <v>0</v>
      </c>
      <c r="BL212" s="18" t="s">
        <v>206</v>
      </c>
      <c r="BM212" s="185" t="s">
        <v>572</v>
      </c>
    </row>
    <row r="213" spans="1:65" s="2" customFormat="1" ht="16.5" customHeight="1">
      <c r="A213" s="36"/>
      <c r="B213" s="37"/>
      <c r="C213" s="173" t="s">
        <v>573</v>
      </c>
      <c r="D213" s="173" t="s">
        <v>177</v>
      </c>
      <c r="E213" s="174" t="s">
        <v>574</v>
      </c>
      <c r="F213" s="175" t="s">
        <v>575</v>
      </c>
      <c r="G213" s="176" t="s">
        <v>180</v>
      </c>
      <c r="H213" s="177">
        <v>1</v>
      </c>
      <c r="I213" s="178"/>
      <c r="J213" s="179">
        <f t="shared" si="20"/>
        <v>0</v>
      </c>
      <c r="K213" s="175" t="s">
        <v>192</v>
      </c>
      <c r="L213" s="180"/>
      <c r="M213" s="181" t="s">
        <v>32</v>
      </c>
      <c r="N213" s="182" t="s">
        <v>46</v>
      </c>
      <c r="O213" s="66"/>
      <c r="P213" s="183">
        <f t="shared" si="21"/>
        <v>0</v>
      </c>
      <c r="Q213" s="183">
        <v>0</v>
      </c>
      <c r="R213" s="183">
        <f t="shared" si="22"/>
        <v>0</v>
      </c>
      <c r="S213" s="183">
        <v>0</v>
      </c>
      <c r="T213" s="184">
        <f t="shared" si="23"/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85" t="s">
        <v>181</v>
      </c>
      <c r="AT213" s="185" t="s">
        <v>177</v>
      </c>
      <c r="AU213" s="185" t="s">
        <v>82</v>
      </c>
      <c r="AY213" s="18" t="s">
        <v>176</v>
      </c>
      <c r="BE213" s="186">
        <f t="shared" si="24"/>
        <v>0</v>
      </c>
      <c r="BF213" s="186">
        <f t="shared" si="25"/>
        <v>0</v>
      </c>
      <c r="BG213" s="186">
        <f t="shared" si="26"/>
        <v>0</v>
      </c>
      <c r="BH213" s="186">
        <f t="shared" si="27"/>
        <v>0</v>
      </c>
      <c r="BI213" s="186">
        <f t="shared" si="28"/>
        <v>0</v>
      </c>
      <c r="BJ213" s="18" t="s">
        <v>82</v>
      </c>
      <c r="BK213" s="186">
        <f t="shared" si="29"/>
        <v>0</v>
      </c>
      <c r="BL213" s="18" t="s">
        <v>181</v>
      </c>
      <c r="BM213" s="185" t="s">
        <v>576</v>
      </c>
    </row>
    <row r="214" spans="1:65" s="2" customFormat="1" ht="16.5" customHeight="1">
      <c r="A214" s="36"/>
      <c r="B214" s="37"/>
      <c r="C214" s="173" t="s">
        <v>577</v>
      </c>
      <c r="D214" s="173" t="s">
        <v>177</v>
      </c>
      <c r="E214" s="174" t="s">
        <v>578</v>
      </c>
      <c r="F214" s="175" t="s">
        <v>579</v>
      </c>
      <c r="G214" s="176" t="s">
        <v>180</v>
      </c>
      <c r="H214" s="177">
        <v>1</v>
      </c>
      <c r="I214" s="178"/>
      <c r="J214" s="179">
        <f t="shared" si="20"/>
        <v>0</v>
      </c>
      <c r="K214" s="175" t="s">
        <v>192</v>
      </c>
      <c r="L214" s="180"/>
      <c r="M214" s="181" t="s">
        <v>32</v>
      </c>
      <c r="N214" s="182" t="s">
        <v>46</v>
      </c>
      <c r="O214" s="66"/>
      <c r="P214" s="183">
        <f t="shared" si="21"/>
        <v>0</v>
      </c>
      <c r="Q214" s="183">
        <v>0</v>
      </c>
      <c r="R214" s="183">
        <f t="shared" si="22"/>
        <v>0</v>
      </c>
      <c r="S214" s="183">
        <v>0</v>
      </c>
      <c r="T214" s="184">
        <f t="shared" si="23"/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85" t="s">
        <v>181</v>
      </c>
      <c r="AT214" s="185" t="s">
        <v>177</v>
      </c>
      <c r="AU214" s="185" t="s">
        <v>82</v>
      </c>
      <c r="AY214" s="18" t="s">
        <v>176</v>
      </c>
      <c r="BE214" s="186">
        <f t="shared" si="24"/>
        <v>0</v>
      </c>
      <c r="BF214" s="186">
        <f t="shared" si="25"/>
        <v>0</v>
      </c>
      <c r="BG214" s="186">
        <f t="shared" si="26"/>
        <v>0</v>
      </c>
      <c r="BH214" s="186">
        <f t="shared" si="27"/>
        <v>0</v>
      </c>
      <c r="BI214" s="186">
        <f t="shared" si="28"/>
        <v>0</v>
      </c>
      <c r="BJ214" s="18" t="s">
        <v>82</v>
      </c>
      <c r="BK214" s="186">
        <f t="shared" si="29"/>
        <v>0</v>
      </c>
      <c r="BL214" s="18" t="s">
        <v>181</v>
      </c>
      <c r="BM214" s="185" t="s">
        <v>580</v>
      </c>
    </row>
    <row r="215" spans="1:65" s="2" customFormat="1" ht="16.5" customHeight="1">
      <c r="A215" s="36"/>
      <c r="B215" s="37"/>
      <c r="C215" s="173" t="s">
        <v>581</v>
      </c>
      <c r="D215" s="173" t="s">
        <v>177</v>
      </c>
      <c r="E215" s="174" t="s">
        <v>582</v>
      </c>
      <c r="F215" s="175" t="s">
        <v>583</v>
      </c>
      <c r="G215" s="176" t="s">
        <v>180</v>
      </c>
      <c r="H215" s="177">
        <v>1</v>
      </c>
      <c r="I215" s="178"/>
      <c r="J215" s="179">
        <f t="shared" si="20"/>
        <v>0</v>
      </c>
      <c r="K215" s="175" t="s">
        <v>192</v>
      </c>
      <c r="L215" s="180"/>
      <c r="M215" s="181" t="s">
        <v>32</v>
      </c>
      <c r="N215" s="182" t="s">
        <v>46</v>
      </c>
      <c r="O215" s="66"/>
      <c r="P215" s="183">
        <f t="shared" si="21"/>
        <v>0</v>
      </c>
      <c r="Q215" s="183">
        <v>0</v>
      </c>
      <c r="R215" s="183">
        <f t="shared" si="22"/>
        <v>0</v>
      </c>
      <c r="S215" s="183">
        <v>0</v>
      </c>
      <c r="T215" s="184">
        <f t="shared" si="23"/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85" t="s">
        <v>181</v>
      </c>
      <c r="AT215" s="185" t="s">
        <v>177</v>
      </c>
      <c r="AU215" s="185" t="s">
        <v>82</v>
      </c>
      <c r="AY215" s="18" t="s">
        <v>176</v>
      </c>
      <c r="BE215" s="186">
        <f t="shared" si="24"/>
        <v>0</v>
      </c>
      <c r="BF215" s="186">
        <f t="shared" si="25"/>
        <v>0</v>
      </c>
      <c r="BG215" s="186">
        <f t="shared" si="26"/>
        <v>0</v>
      </c>
      <c r="BH215" s="186">
        <f t="shared" si="27"/>
        <v>0</v>
      </c>
      <c r="BI215" s="186">
        <f t="shared" si="28"/>
        <v>0</v>
      </c>
      <c r="BJ215" s="18" t="s">
        <v>82</v>
      </c>
      <c r="BK215" s="186">
        <f t="shared" si="29"/>
        <v>0</v>
      </c>
      <c r="BL215" s="18" t="s">
        <v>181</v>
      </c>
      <c r="BM215" s="185" t="s">
        <v>584</v>
      </c>
    </row>
    <row r="216" spans="1:65" s="2" customFormat="1" ht="16.5" customHeight="1">
      <c r="A216" s="36"/>
      <c r="B216" s="37"/>
      <c r="C216" s="192" t="s">
        <v>585</v>
      </c>
      <c r="D216" s="192" t="s">
        <v>203</v>
      </c>
      <c r="E216" s="193" t="s">
        <v>586</v>
      </c>
      <c r="F216" s="194" t="s">
        <v>587</v>
      </c>
      <c r="G216" s="195" t="s">
        <v>180</v>
      </c>
      <c r="H216" s="196">
        <v>1</v>
      </c>
      <c r="I216" s="197"/>
      <c r="J216" s="198">
        <f t="shared" si="20"/>
        <v>0</v>
      </c>
      <c r="K216" s="194" t="s">
        <v>192</v>
      </c>
      <c r="L216" s="41"/>
      <c r="M216" s="199" t="s">
        <v>32</v>
      </c>
      <c r="N216" s="200" t="s">
        <v>46</v>
      </c>
      <c r="O216" s="66"/>
      <c r="P216" s="183">
        <f t="shared" si="21"/>
        <v>0</v>
      </c>
      <c r="Q216" s="183">
        <v>0</v>
      </c>
      <c r="R216" s="183">
        <f t="shared" si="22"/>
        <v>0</v>
      </c>
      <c r="S216" s="183">
        <v>0</v>
      </c>
      <c r="T216" s="184">
        <f t="shared" si="23"/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85" t="s">
        <v>206</v>
      </c>
      <c r="AT216" s="185" t="s">
        <v>203</v>
      </c>
      <c r="AU216" s="185" t="s">
        <v>82</v>
      </c>
      <c r="AY216" s="18" t="s">
        <v>176</v>
      </c>
      <c r="BE216" s="186">
        <f t="shared" si="24"/>
        <v>0</v>
      </c>
      <c r="BF216" s="186">
        <f t="shared" si="25"/>
        <v>0</v>
      </c>
      <c r="BG216" s="186">
        <f t="shared" si="26"/>
        <v>0</v>
      </c>
      <c r="BH216" s="186">
        <f t="shared" si="27"/>
        <v>0</v>
      </c>
      <c r="BI216" s="186">
        <f t="shared" si="28"/>
        <v>0</v>
      </c>
      <c r="BJ216" s="18" t="s">
        <v>82</v>
      </c>
      <c r="BK216" s="186">
        <f t="shared" si="29"/>
        <v>0</v>
      </c>
      <c r="BL216" s="18" t="s">
        <v>206</v>
      </c>
      <c r="BM216" s="185" t="s">
        <v>588</v>
      </c>
    </row>
    <row r="217" spans="1:65" s="2" customFormat="1" ht="16.5" customHeight="1">
      <c r="A217" s="36"/>
      <c r="B217" s="37"/>
      <c r="C217" s="173" t="s">
        <v>589</v>
      </c>
      <c r="D217" s="173" t="s">
        <v>177</v>
      </c>
      <c r="E217" s="174" t="s">
        <v>590</v>
      </c>
      <c r="F217" s="175" t="s">
        <v>591</v>
      </c>
      <c r="G217" s="176" t="s">
        <v>180</v>
      </c>
      <c r="H217" s="177">
        <v>1</v>
      </c>
      <c r="I217" s="178"/>
      <c r="J217" s="179">
        <f t="shared" si="20"/>
        <v>0</v>
      </c>
      <c r="K217" s="175" t="s">
        <v>192</v>
      </c>
      <c r="L217" s="180"/>
      <c r="M217" s="181" t="s">
        <v>32</v>
      </c>
      <c r="N217" s="182" t="s">
        <v>46</v>
      </c>
      <c r="O217" s="66"/>
      <c r="P217" s="183">
        <f t="shared" si="21"/>
        <v>0</v>
      </c>
      <c r="Q217" s="183">
        <v>0</v>
      </c>
      <c r="R217" s="183">
        <f t="shared" si="22"/>
        <v>0</v>
      </c>
      <c r="S217" s="183">
        <v>0</v>
      </c>
      <c r="T217" s="184">
        <f t="shared" si="23"/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85" t="s">
        <v>181</v>
      </c>
      <c r="AT217" s="185" t="s">
        <v>177</v>
      </c>
      <c r="AU217" s="185" t="s">
        <v>82</v>
      </c>
      <c r="AY217" s="18" t="s">
        <v>176</v>
      </c>
      <c r="BE217" s="186">
        <f t="shared" si="24"/>
        <v>0</v>
      </c>
      <c r="BF217" s="186">
        <f t="shared" si="25"/>
        <v>0</v>
      </c>
      <c r="BG217" s="186">
        <f t="shared" si="26"/>
        <v>0</v>
      </c>
      <c r="BH217" s="186">
        <f t="shared" si="27"/>
        <v>0</v>
      </c>
      <c r="BI217" s="186">
        <f t="shared" si="28"/>
        <v>0</v>
      </c>
      <c r="BJ217" s="18" t="s">
        <v>82</v>
      </c>
      <c r="BK217" s="186">
        <f t="shared" si="29"/>
        <v>0</v>
      </c>
      <c r="BL217" s="18" t="s">
        <v>181</v>
      </c>
      <c r="BM217" s="185" t="s">
        <v>592</v>
      </c>
    </row>
    <row r="218" spans="1:65" s="2" customFormat="1" ht="16.5" customHeight="1">
      <c r="A218" s="36"/>
      <c r="B218" s="37"/>
      <c r="C218" s="192" t="s">
        <v>593</v>
      </c>
      <c r="D218" s="192" t="s">
        <v>203</v>
      </c>
      <c r="E218" s="193" t="s">
        <v>594</v>
      </c>
      <c r="F218" s="194" t="s">
        <v>595</v>
      </c>
      <c r="G218" s="195" t="s">
        <v>180</v>
      </c>
      <c r="H218" s="196">
        <v>2</v>
      </c>
      <c r="I218" s="197"/>
      <c r="J218" s="198">
        <f t="shared" si="20"/>
        <v>0</v>
      </c>
      <c r="K218" s="194" t="s">
        <v>192</v>
      </c>
      <c r="L218" s="41"/>
      <c r="M218" s="199" t="s">
        <v>32</v>
      </c>
      <c r="N218" s="200" t="s">
        <v>46</v>
      </c>
      <c r="O218" s="66"/>
      <c r="P218" s="183">
        <f t="shared" si="21"/>
        <v>0</v>
      </c>
      <c r="Q218" s="183">
        <v>0</v>
      </c>
      <c r="R218" s="183">
        <f t="shared" si="22"/>
        <v>0</v>
      </c>
      <c r="S218" s="183">
        <v>0</v>
      </c>
      <c r="T218" s="184">
        <f t="shared" si="23"/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85" t="s">
        <v>206</v>
      </c>
      <c r="AT218" s="185" t="s">
        <v>203</v>
      </c>
      <c r="AU218" s="185" t="s">
        <v>82</v>
      </c>
      <c r="AY218" s="18" t="s">
        <v>176</v>
      </c>
      <c r="BE218" s="186">
        <f t="shared" si="24"/>
        <v>0</v>
      </c>
      <c r="BF218" s="186">
        <f t="shared" si="25"/>
        <v>0</v>
      </c>
      <c r="BG218" s="186">
        <f t="shared" si="26"/>
        <v>0</v>
      </c>
      <c r="BH218" s="186">
        <f t="shared" si="27"/>
        <v>0</v>
      </c>
      <c r="BI218" s="186">
        <f t="shared" si="28"/>
        <v>0</v>
      </c>
      <c r="BJ218" s="18" t="s">
        <v>82</v>
      </c>
      <c r="BK218" s="186">
        <f t="shared" si="29"/>
        <v>0</v>
      </c>
      <c r="BL218" s="18" t="s">
        <v>206</v>
      </c>
      <c r="BM218" s="185" t="s">
        <v>596</v>
      </c>
    </row>
    <row r="219" spans="1:65" s="2" customFormat="1" ht="16.5" customHeight="1">
      <c r="A219" s="36"/>
      <c r="B219" s="37"/>
      <c r="C219" s="192" t="s">
        <v>597</v>
      </c>
      <c r="D219" s="192" t="s">
        <v>203</v>
      </c>
      <c r="E219" s="193" t="s">
        <v>598</v>
      </c>
      <c r="F219" s="194" t="s">
        <v>599</v>
      </c>
      <c r="G219" s="195" t="s">
        <v>180</v>
      </c>
      <c r="H219" s="196">
        <v>2</v>
      </c>
      <c r="I219" s="197"/>
      <c r="J219" s="198">
        <f t="shared" si="20"/>
        <v>0</v>
      </c>
      <c r="K219" s="194" t="s">
        <v>192</v>
      </c>
      <c r="L219" s="41"/>
      <c r="M219" s="199" t="s">
        <v>32</v>
      </c>
      <c r="N219" s="200" t="s">
        <v>46</v>
      </c>
      <c r="O219" s="66"/>
      <c r="P219" s="183">
        <f t="shared" si="21"/>
        <v>0</v>
      </c>
      <c r="Q219" s="183">
        <v>0</v>
      </c>
      <c r="R219" s="183">
        <f t="shared" si="22"/>
        <v>0</v>
      </c>
      <c r="S219" s="183">
        <v>0</v>
      </c>
      <c r="T219" s="184">
        <f t="shared" si="23"/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85" t="s">
        <v>206</v>
      </c>
      <c r="AT219" s="185" t="s">
        <v>203</v>
      </c>
      <c r="AU219" s="185" t="s">
        <v>82</v>
      </c>
      <c r="AY219" s="18" t="s">
        <v>176</v>
      </c>
      <c r="BE219" s="186">
        <f t="shared" si="24"/>
        <v>0</v>
      </c>
      <c r="BF219" s="186">
        <f t="shared" si="25"/>
        <v>0</v>
      </c>
      <c r="BG219" s="186">
        <f t="shared" si="26"/>
        <v>0</v>
      </c>
      <c r="BH219" s="186">
        <f t="shared" si="27"/>
        <v>0</v>
      </c>
      <c r="BI219" s="186">
        <f t="shared" si="28"/>
        <v>0</v>
      </c>
      <c r="BJ219" s="18" t="s">
        <v>82</v>
      </c>
      <c r="BK219" s="186">
        <f t="shared" si="29"/>
        <v>0</v>
      </c>
      <c r="BL219" s="18" t="s">
        <v>206</v>
      </c>
      <c r="BM219" s="185" t="s">
        <v>600</v>
      </c>
    </row>
    <row r="220" spans="1:65" s="2" customFormat="1" ht="16.5" customHeight="1">
      <c r="A220" s="36"/>
      <c r="B220" s="37"/>
      <c r="C220" s="192" t="s">
        <v>601</v>
      </c>
      <c r="D220" s="192" t="s">
        <v>203</v>
      </c>
      <c r="E220" s="193" t="s">
        <v>602</v>
      </c>
      <c r="F220" s="194" t="s">
        <v>603</v>
      </c>
      <c r="G220" s="195" t="s">
        <v>180</v>
      </c>
      <c r="H220" s="196">
        <v>1</v>
      </c>
      <c r="I220" s="197"/>
      <c r="J220" s="198">
        <f t="shared" si="20"/>
        <v>0</v>
      </c>
      <c r="K220" s="194" t="s">
        <v>192</v>
      </c>
      <c r="L220" s="41"/>
      <c r="M220" s="199" t="s">
        <v>32</v>
      </c>
      <c r="N220" s="200" t="s">
        <v>46</v>
      </c>
      <c r="O220" s="66"/>
      <c r="P220" s="183">
        <f t="shared" si="21"/>
        <v>0</v>
      </c>
      <c r="Q220" s="183">
        <v>0</v>
      </c>
      <c r="R220" s="183">
        <f t="shared" si="22"/>
        <v>0</v>
      </c>
      <c r="S220" s="183">
        <v>0</v>
      </c>
      <c r="T220" s="184">
        <f t="shared" si="23"/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85" t="s">
        <v>206</v>
      </c>
      <c r="AT220" s="185" t="s">
        <v>203</v>
      </c>
      <c r="AU220" s="185" t="s">
        <v>82</v>
      </c>
      <c r="AY220" s="18" t="s">
        <v>176</v>
      </c>
      <c r="BE220" s="186">
        <f t="shared" si="24"/>
        <v>0</v>
      </c>
      <c r="BF220" s="186">
        <f t="shared" si="25"/>
        <v>0</v>
      </c>
      <c r="BG220" s="186">
        <f t="shared" si="26"/>
        <v>0</v>
      </c>
      <c r="BH220" s="186">
        <f t="shared" si="27"/>
        <v>0</v>
      </c>
      <c r="BI220" s="186">
        <f t="shared" si="28"/>
        <v>0</v>
      </c>
      <c r="BJ220" s="18" t="s">
        <v>82</v>
      </c>
      <c r="BK220" s="186">
        <f t="shared" si="29"/>
        <v>0</v>
      </c>
      <c r="BL220" s="18" t="s">
        <v>206</v>
      </c>
      <c r="BM220" s="185" t="s">
        <v>604</v>
      </c>
    </row>
    <row r="221" spans="1:65" s="2" customFormat="1" ht="16.5" customHeight="1">
      <c r="A221" s="36"/>
      <c r="B221" s="37"/>
      <c r="C221" s="192" t="s">
        <v>605</v>
      </c>
      <c r="D221" s="192" t="s">
        <v>203</v>
      </c>
      <c r="E221" s="193" t="s">
        <v>606</v>
      </c>
      <c r="F221" s="194" t="s">
        <v>607</v>
      </c>
      <c r="G221" s="195" t="s">
        <v>180</v>
      </c>
      <c r="H221" s="196">
        <v>65</v>
      </c>
      <c r="I221" s="197"/>
      <c r="J221" s="198">
        <f t="shared" si="20"/>
        <v>0</v>
      </c>
      <c r="K221" s="194" t="s">
        <v>192</v>
      </c>
      <c r="L221" s="41"/>
      <c r="M221" s="199" t="s">
        <v>32</v>
      </c>
      <c r="N221" s="200" t="s">
        <v>46</v>
      </c>
      <c r="O221" s="66"/>
      <c r="P221" s="183">
        <f t="shared" si="21"/>
        <v>0</v>
      </c>
      <c r="Q221" s="183">
        <v>0</v>
      </c>
      <c r="R221" s="183">
        <f t="shared" si="22"/>
        <v>0</v>
      </c>
      <c r="S221" s="183">
        <v>0</v>
      </c>
      <c r="T221" s="184">
        <f t="shared" si="23"/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85" t="s">
        <v>206</v>
      </c>
      <c r="AT221" s="185" t="s">
        <v>203</v>
      </c>
      <c r="AU221" s="185" t="s">
        <v>82</v>
      </c>
      <c r="AY221" s="18" t="s">
        <v>176</v>
      </c>
      <c r="BE221" s="186">
        <f t="shared" si="24"/>
        <v>0</v>
      </c>
      <c r="BF221" s="186">
        <f t="shared" si="25"/>
        <v>0</v>
      </c>
      <c r="BG221" s="186">
        <f t="shared" si="26"/>
        <v>0</v>
      </c>
      <c r="BH221" s="186">
        <f t="shared" si="27"/>
        <v>0</v>
      </c>
      <c r="BI221" s="186">
        <f t="shared" si="28"/>
        <v>0</v>
      </c>
      <c r="BJ221" s="18" t="s">
        <v>82</v>
      </c>
      <c r="BK221" s="186">
        <f t="shared" si="29"/>
        <v>0</v>
      </c>
      <c r="BL221" s="18" t="s">
        <v>206</v>
      </c>
      <c r="BM221" s="185" t="s">
        <v>608</v>
      </c>
    </row>
    <row r="222" spans="1:65" s="2" customFormat="1" ht="16.5" customHeight="1">
      <c r="A222" s="36"/>
      <c r="B222" s="37"/>
      <c r="C222" s="192" t="s">
        <v>609</v>
      </c>
      <c r="D222" s="192" t="s">
        <v>203</v>
      </c>
      <c r="E222" s="193" t="s">
        <v>610</v>
      </c>
      <c r="F222" s="194" t="s">
        <v>611</v>
      </c>
      <c r="G222" s="195" t="s">
        <v>180</v>
      </c>
      <c r="H222" s="196">
        <v>1</v>
      </c>
      <c r="I222" s="197"/>
      <c r="J222" s="198">
        <f t="shared" si="20"/>
        <v>0</v>
      </c>
      <c r="K222" s="194" t="s">
        <v>192</v>
      </c>
      <c r="L222" s="41"/>
      <c r="M222" s="199" t="s">
        <v>32</v>
      </c>
      <c r="N222" s="200" t="s">
        <v>46</v>
      </c>
      <c r="O222" s="66"/>
      <c r="P222" s="183">
        <f t="shared" si="21"/>
        <v>0</v>
      </c>
      <c r="Q222" s="183">
        <v>0</v>
      </c>
      <c r="R222" s="183">
        <f t="shared" si="22"/>
        <v>0</v>
      </c>
      <c r="S222" s="183">
        <v>0</v>
      </c>
      <c r="T222" s="184">
        <f t="shared" si="23"/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85" t="s">
        <v>206</v>
      </c>
      <c r="AT222" s="185" t="s">
        <v>203</v>
      </c>
      <c r="AU222" s="185" t="s">
        <v>82</v>
      </c>
      <c r="AY222" s="18" t="s">
        <v>176</v>
      </c>
      <c r="BE222" s="186">
        <f t="shared" si="24"/>
        <v>0</v>
      </c>
      <c r="BF222" s="186">
        <f t="shared" si="25"/>
        <v>0</v>
      </c>
      <c r="BG222" s="186">
        <f t="shared" si="26"/>
        <v>0</v>
      </c>
      <c r="BH222" s="186">
        <f t="shared" si="27"/>
        <v>0</v>
      </c>
      <c r="BI222" s="186">
        <f t="shared" si="28"/>
        <v>0</v>
      </c>
      <c r="BJ222" s="18" t="s">
        <v>82</v>
      </c>
      <c r="BK222" s="186">
        <f t="shared" si="29"/>
        <v>0</v>
      </c>
      <c r="BL222" s="18" t="s">
        <v>206</v>
      </c>
      <c r="BM222" s="185" t="s">
        <v>612</v>
      </c>
    </row>
    <row r="223" spans="1:65" s="2" customFormat="1" ht="16.5" customHeight="1">
      <c r="A223" s="36"/>
      <c r="B223" s="37"/>
      <c r="C223" s="192" t="s">
        <v>613</v>
      </c>
      <c r="D223" s="192" t="s">
        <v>203</v>
      </c>
      <c r="E223" s="193" t="s">
        <v>614</v>
      </c>
      <c r="F223" s="194" t="s">
        <v>615</v>
      </c>
      <c r="G223" s="195" t="s">
        <v>180</v>
      </c>
      <c r="H223" s="196">
        <v>1</v>
      </c>
      <c r="I223" s="197"/>
      <c r="J223" s="198">
        <f t="shared" si="20"/>
        <v>0</v>
      </c>
      <c r="K223" s="194" t="s">
        <v>192</v>
      </c>
      <c r="L223" s="41"/>
      <c r="M223" s="199" t="s">
        <v>32</v>
      </c>
      <c r="N223" s="200" t="s">
        <v>46</v>
      </c>
      <c r="O223" s="66"/>
      <c r="P223" s="183">
        <f t="shared" si="21"/>
        <v>0</v>
      </c>
      <c r="Q223" s="183">
        <v>0</v>
      </c>
      <c r="R223" s="183">
        <f t="shared" si="22"/>
        <v>0</v>
      </c>
      <c r="S223" s="183">
        <v>0</v>
      </c>
      <c r="T223" s="184">
        <f t="shared" si="23"/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85" t="s">
        <v>206</v>
      </c>
      <c r="AT223" s="185" t="s">
        <v>203</v>
      </c>
      <c r="AU223" s="185" t="s">
        <v>82</v>
      </c>
      <c r="AY223" s="18" t="s">
        <v>176</v>
      </c>
      <c r="BE223" s="186">
        <f t="shared" si="24"/>
        <v>0</v>
      </c>
      <c r="BF223" s="186">
        <f t="shared" si="25"/>
        <v>0</v>
      </c>
      <c r="BG223" s="186">
        <f t="shared" si="26"/>
        <v>0</v>
      </c>
      <c r="BH223" s="186">
        <f t="shared" si="27"/>
        <v>0</v>
      </c>
      <c r="BI223" s="186">
        <f t="shared" si="28"/>
        <v>0</v>
      </c>
      <c r="BJ223" s="18" t="s">
        <v>82</v>
      </c>
      <c r="BK223" s="186">
        <f t="shared" si="29"/>
        <v>0</v>
      </c>
      <c r="BL223" s="18" t="s">
        <v>206</v>
      </c>
      <c r="BM223" s="185" t="s">
        <v>616</v>
      </c>
    </row>
    <row r="224" spans="1:65" s="2" customFormat="1" ht="24.2" customHeight="1">
      <c r="A224" s="36"/>
      <c r="B224" s="37"/>
      <c r="C224" s="192" t="s">
        <v>617</v>
      </c>
      <c r="D224" s="192" t="s">
        <v>203</v>
      </c>
      <c r="E224" s="193" t="s">
        <v>618</v>
      </c>
      <c r="F224" s="194" t="s">
        <v>619</v>
      </c>
      <c r="G224" s="195" t="s">
        <v>180</v>
      </c>
      <c r="H224" s="196">
        <v>1</v>
      </c>
      <c r="I224" s="197"/>
      <c r="J224" s="198">
        <f t="shared" si="20"/>
        <v>0</v>
      </c>
      <c r="K224" s="194" t="s">
        <v>192</v>
      </c>
      <c r="L224" s="41"/>
      <c r="M224" s="199" t="s">
        <v>32</v>
      </c>
      <c r="N224" s="200" t="s">
        <v>46</v>
      </c>
      <c r="O224" s="66"/>
      <c r="P224" s="183">
        <f t="shared" si="21"/>
        <v>0</v>
      </c>
      <c r="Q224" s="183">
        <v>0</v>
      </c>
      <c r="R224" s="183">
        <f t="shared" si="22"/>
        <v>0</v>
      </c>
      <c r="S224" s="183">
        <v>0</v>
      </c>
      <c r="T224" s="184">
        <f t="shared" si="23"/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85" t="s">
        <v>206</v>
      </c>
      <c r="AT224" s="185" t="s">
        <v>203</v>
      </c>
      <c r="AU224" s="185" t="s">
        <v>82</v>
      </c>
      <c r="AY224" s="18" t="s">
        <v>176</v>
      </c>
      <c r="BE224" s="186">
        <f t="shared" si="24"/>
        <v>0</v>
      </c>
      <c r="BF224" s="186">
        <f t="shared" si="25"/>
        <v>0</v>
      </c>
      <c r="BG224" s="186">
        <f t="shared" si="26"/>
        <v>0</v>
      </c>
      <c r="BH224" s="186">
        <f t="shared" si="27"/>
        <v>0</v>
      </c>
      <c r="BI224" s="186">
        <f t="shared" si="28"/>
        <v>0</v>
      </c>
      <c r="BJ224" s="18" t="s">
        <v>82</v>
      </c>
      <c r="BK224" s="186">
        <f t="shared" si="29"/>
        <v>0</v>
      </c>
      <c r="BL224" s="18" t="s">
        <v>206</v>
      </c>
      <c r="BM224" s="185" t="s">
        <v>620</v>
      </c>
    </row>
    <row r="225" spans="1:65" s="2" customFormat="1" ht="24.2" customHeight="1">
      <c r="A225" s="36"/>
      <c r="B225" s="37"/>
      <c r="C225" s="192" t="s">
        <v>621</v>
      </c>
      <c r="D225" s="192" t="s">
        <v>203</v>
      </c>
      <c r="E225" s="193" t="s">
        <v>622</v>
      </c>
      <c r="F225" s="194" t="s">
        <v>623</v>
      </c>
      <c r="G225" s="195" t="s">
        <v>180</v>
      </c>
      <c r="H225" s="196">
        <v>1</v>
      </c>
      <c r="I225" s="197"/>
      <c r="J225" s="198">
        <f t="shared" si="20"/>
        <v>0</v>
      </c>
      <c r="K225" s="194" t="s">
        <v>192</v>
      </c>
      <c r="L225" s="41"/>
      <c r="M225" s="199" t="s">
        <v>32</v>
      </c>
      <c r="N225" s="200" t="s">
        <v>46</v>
      </c>
      <c r="O225" s="66"/>
      <c r="P225" s="183">
        <f t="shared" si="21"/>
        <v>0</v>
      </c>
      <c r="Q225" s="183">
        <v>0</v>
      </c>
      <c r="R225" s="183">
        <f t="shared" si="22"/>
        <v>0</v>
      </c>
      <c r="S225" s="183">
        <v>0</v>
      </c>
      <c r="T225" s="184">
        <f t="shared" si="23"/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85" t="s">
        <v>206</v>
      </c>
      <c r="AT225" s="185" t="s">
        <v>203</v>
      </c>
      <c r="AU225" s="185" t="s">
        <v>82</v>
      </c>
      <c r="AY225" s="18" t="s">
        <v>176</v>
      </c>
      <c r="BE225" s="186">
        <f t="shared" si="24"/>
        <v>0</v>
      </c>
      <c r="BF225" s="186">
        <f t="shared" si="25"/>
        <v>0</v>
      </c>
      <c r="BG225" s="186">
        <f t="shared" si="26"/>
        <v>0</v>
      </c>
      <c r="BH225" s="186">
        <f t="shared" si="27"/>
        <v>0</v>
      </c>
      <c r="BI225" s="186">
        <f t="shared" si="28"/>
        <v>0</v>
      </c>
      <c r="BJ225" s="18" t="s">
        <v>82</v>
      </c>
      <c r="BK225" s="186">
        <f t="shared" si="29"/>
        <v>0</v>
      </c>
      <c r="BL225" s="18" t="s">
        <v>206</v>
      </c>
      <c r="BM225" s="185" t="s">
        <v>624</v>
      </c>
    </row>
    <row r="226" spans="1:65" s="2" customFormat="1" ht="21.75" customHeight="1">
      <c r="A226" s="36"/>
      <c r="B226" s="37"/>
      <c r="C226" s="192" t="s">
        <v>625</v>
      </c>
      <c r="D226" s="192" t="s">
        <v>203</v>
      </c>
      <c r="E226" s="193" t="s">
        <v>626</v>
      </c>
      <c r="F226" s="194" t="s">
        <v>627</v>
      </c>
      <c r="G226" s="195" t="s">
        <v>180</v>
      </c>
      <c r="H226" s="196">
        <v>7</v>
      </c>
      <c r="I226" s="197"/>
      <c r="J226" s="198">
        <f t="shared" si="20"/>
        <v>0</v>
      </c>
      <c r="K226" s="194" t="s">
        <v>192</v>
      </c>
      <c r="L226" s="41"/>
      <c r="M226" s="201" t="s">
        <v>32</v>
      </c>
      <c r="N226" s="202" t="s">
        <v>46</v>
      </c>
      <c r="O226" s="203"/>
      <c r="P226" s="204">
        <f t="shared" si="21"/>
        <v>0</v>
      </c>
      <c r="Q226" s="204">
        <v>0</v>
      </c>
      <c r="R226" s="204">
        <f t="shared" si="22"/>
        <v>0</v>
      </c>
      <c r="S226" s="204">
        <v>0</v>
      </c>
      <c r="T226" s="205">
        <f t="shared" si="23"/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85" t="s">
        <v>206</v>
      </c>
      <c r="AT226" s="185" t="s">
        <v>203</v>
      </c>
      <c r="AU226" s="185" t="s">
        <v>82</v>
      </c>
      <c r="AY226" s="18" t="s">
        <v>176</v>
      </c>
      <c r="BE226" s="186">
        <f t="shared" si="24"/>
        <v>0</v>
      </c>
      <c r="BF226" s="186">
        <f t="shared" si="25"/>
        <v>0</v>
      </c>
      <c r="BG226" s="186">
        <f t="shared" si="26"/>
        <v>0</v>
      </c>
      <c r="BH226" s="186">
        <f t="shared" si="27"/>
        <v>0</v>
      </c>
      <c r="BI226" s="186">
        <f t="shared" si="28"/>
        <v>0</v>
      </c>
      <c r="BJ226" s="18" t="s">
        <v>82</v>
      </c>
      <c r="BK226" s="186">
        <f t="shared" si="29"/>
        <v>0</v>
      </c>
      <c r="BL226" s="18" t="s">
        <v>206</v>
      </c>
      <c r="BM226" s="185" t="s">
        <v>628</v>
      </c>
    </row>
    <row r="227" spans="1:65" s="2" customFormat="1" ht="6.95" customHeight="1">
      <c r="A227" s="36"/>
      <c r="B227" s="49"/>
      <c r="C227" s="50"/>
      <c r="D227" s="50"/>
      <c r="E227" s="50"/>
      <c r="F227" s="50"/>
      <c r="G227" s="50"/>
      <c r="H227" s="50"/>
      <c r="I227" s="50"/>
      <c r="J227" s="50"/>
      <c r="K227" s="50"/>
      <c r="L227" s="41"/>
      <c r="M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</row>
  </sheetData>
  <sheetProtection algorithmName="SHA-512" hashValue="iBMJl2kBWZZRKaOZ2svetVo3LcAjCKRlsSI4+GhWAnNgXt+rPlp8G3YwI9QAygUY7cQXTRew4+EenHW0/mFnQw==" saltValue="xRFVLfb8ibRApUUlGfLXeEpGwLaS19LLlWED4InrnAaD4D0jxydKMJLTrjjf+lt47x2H4OFHuMwOZh1ci2k9Yg==" spinCount="100000" sheet="1" objects="1" scenarios="1" formatColumns="0" formatRows="0" autoFilter="0"/>
  <autoFilter ref="C91:K226" xr:uid="{00000000-0009-0000-0000-000001000000}"/>
  <mergeCells count="15">
    <mergeCell ref="E78:H78"/>
    <mergeCell ref="E82:H82"/>
    <mergeCell ref="E80:H80"/>
    <mergeCell ref="E84:H84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40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AT2" s="18" t="s">
        <v>99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84</v>
      </c>
    </row>
    <row r="4" spans="1:46" s="1" customFormat="1" ht="24.95" customHeight="1">
      <c r="B4" s="21"/>
      <c r="D4" s="112" t="s">
        <v>149</v>
      </c>
      <c r="L4" s="21"/>
      <c r="M4" s="113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82" t="str">
        <f>'Rekapitulace stavby'!K6</f>
        <v>Oprava PZS v ŽST Litoměřice horní nádraží_OPRAVA č. 1</v>
      </c>
      <c r="F7" s="383"/>
      <c r="G7" s="383"/>
      <c r="H7" s="383"/>
      <c r="L7" s="21"/>
    </row>
    <row r="8" spans="1:46">
      <c r="B8" s="21"/>
      <c r="D8" s="114" t="s">
        <v>150</v>
      </c>
      <c r="L8" s="21"/>
    </row>
    <row r="9" spans="1:46" s="1" customFormat="1" ht="16.5" customHeight="1">
      <c r="B9" s="21"/>
      <c r="E9" s="382" t="s">
        <v>151</v>
      </c>
      <c r="F9" s="381"/>
      <c r="G9" s="381"/>
      <c r="H9" s="381"/>
      <c r="L9" s="21"/>
    </row>
    <row r="10" spans="1:46" s="1" customFormat="1" ht="12" customHeight="1">
      <c r="B10" s="21"/>
      <c r="D10" s="114" t="s">
        <v>152</v>
      </c>
      <c r="L10" s="21"/>
    </row>
    <row r="11" spans="1:46" s="2" customFormat="1" ht="16.5" customHeight="1">
      <c r="A11" s="36"/>
      <c r="B11" s="41"/>
      <c r="C11" s="36"/>
      <c r="D11" s="36"/>
      <c r="E11" s="384" t="s">
        <v>153</v>
      </c>
      <c r="F11" s="385"/>
      <c r="G11" s="385"/>
      <c r="H11" s="385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154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386" t="s">
        <v>629</v>
      </c>
      <c r="F13" s="385"/>
      <c r="G13" s="385"/>
      <c r="H13" s="385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4" t="s">
        <v>32</v>
      </c>
      <c r="G15" s="36"/>
      <c r="H15" s="36"/>
      <c r="I15" s="114" t="s">
        <v>20</v>
      </c>
      <c r="J15" s="104" t="s">
        <v>32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22</v>
      </c>
      <c r="E16" s="36"/>
      <c r="F16" s="104" t="s">
        <v>23</v>
      </c>
      <c r="G16" s="36"/>
      <c r="H16" s="36"/>
      <c r="I16" s="114" t="s">
        <v>24</v>
      </c>
      <c r="J16" s="117" t="str">
        <f>'Rekapitulace stavby'!AN8</f>
        <v>28. 2. 2022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30</v>
      </c>
      <c r="E18" s="36"/>
      <c r="F18" s="36"/>
      <c r="G18" s="36"/>
      <c r="H18" s="36"/>
      <c r="I18" s="114" t="s">
        <v>31</v>
      </c>
      <c r="J18" s="104" t="s">
        <v>32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23</v>
      </c>
      <c r="F19" s="36"/>
      <c r="G19" s="36"/>
      <c r="H19" s="36"/>
      <c r="I19" s="114" t="s">
        <v>33</v>
      </c>
      <c r="J19" s="104" t="s">
        <v>32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34</v>
      </c>
      <c r="E21" s="36"/>
      <c r="F21" s="36"/>
      <c r="G21" s="36"/>
      <c r="H21" s="36"/>
      <c r="I21" s="114" t="s">
        <v>31</v>
      </c>
      <c r="J21" s="31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387" t="str">
        <f>'Rekapitulace stavby'!E14</f>
        <v>Vyplň údaj</v>
      </c>
      <c r="F22" s="388"/>
      <c r="G22" s="388"/>
      <c r="H22" s="388"/>
      <c r="I22" s="114" t="s">
        <v>33</v>
      </c>
      <c r="J22" s="31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36</v>
      </c>
      <c r="E24" s="36"/>
      <c r="F24" s="36"/>
      <c r="G24" s="36"/>
      <c r="H24" s="36"/>
      <c r="I24" s="114" t="s">
        <v>31</v>
      </c>
      <c r="J24" s="104" t="s">
        <v>32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23</v>
      </c>
      <c r="F25" s="36"/>
      <c r="G25" s="36"/>
      <c r="H25" s="36"/>
      <c r="I25" s="114" t="s">
        <v>33</v>
      </c>
      <c r="J25" s="104" t="s">
        <v>32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38</v>
      </c>
      <c r="E27" s="36"/>
      <c r="F27" s="36"/>
      <c r="G27" s="36"/>
      <c r="H27" s="36"/>
      <c r="I27" s="114" t="s">
        <v>31</v>
      </c>
      <c r="J27" s="104" t="s">
        <v>32</v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">
        <v>23</v>
      </c>
      <c r="F28" s="36"/>
      <c r="G28" s="36"/>
      <c r="H28" s="36"/>
      <c r="I28" s="114" t="s">
        <v>33</v>
      </c>
      <c r="J28" s="104" t="s">
        <v>32</v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39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>
      <c r="A31" s="118"/>
      <c r="B31" s="119"/>
      <c r="C31" s="118"/>
      <c r="D31" s="118"/>
      <c r="E31" s="389" t="s">
        <v>32</v>
      </c>
      <c r="F31" s="389"/>
      <c r="G31" s="389"/>
      <c r="H31" s="389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2" t="s">
        <v>41</v>
      </c>
      <c r="E34" s="36"/>
      <c r="F34" s="36"/>
      <c r="G34" s="36"/>
      <c r="H34" s="36"/>
      <c r="I34" s="36"/>
      <c r="J34" s="123">
        <f>ROUND(J101,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1"/>
      <c r="E35" s="121"/>
      <c r="F35" s="121"/>
      <c r="G35" s="121"/>
      <c r="H35" s="121"/>
      <c r="I35" s="121"/>
      <c r="J35" s="121"/>
      <c r="K35" s="121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4" t="s">
        <v>43</v>
      </c>
      <c r="G36" s="36"/>
      <c r="H36" s="36"/>
      <c r="I36" s="124" t="s">
        <v>42</v>
      </c>
      <c r="J36" s="124" t="s">
        <v>44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5" t="s">
        <v>45</v>
      </c>
      <c r="E37" s="114" t="s">
        <v>46</v>
      </c>
      <c r="F37" s="125">
        <f>ROUND((SUM(BE101:BE139)),  2)</f>
        <v>0</v>
      </c>
      <c r="G37" s="36"/>
      <c r="H37" s="36"/>
      <c r="I37" s="126">
        <v>0.21</v>
      </c>
      <c r="J37" s="125">
        <f>ROUND(((SUM(BE101:BE139))*I37),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47</v>
      </c>
      <c r="F38" s="125">
        <f>ROUND((SUM(BF101:BF139)),  2)</f>
        <v>0</v>
      </c>
      <c r="G38" s="36"/>
      <c r="H38" s="36"/>
      <c r="I38" s="126">
        <v>0.15</v>
      </c>
      <c r="J38" s="125">
        <f>ROUND(((SUM(BF101:BF139))*I38),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ROUND((SUM(BG101:BG139)),  2)</f>
        <v>0</v>
      </c>
      <c r="G39" s="36"/>
      <c r="H39" s="36"/>
      <c r="I39" s="126">
        <v>0.21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49</v>
      </c>
      <c r="F40" s="125">
        <f>ROUND((SUM(BH101:BH139)),  2)</f>
        <v>0</v>
      </c>
      <c r="G40" s="36"/>
      <c r="H40" s="36"/>
      <c r="I40" s="126">
        <v>0.15</v>
      </c>
      <c r="J40" s="125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50</v>
      </c>
      <c r="F41" s="125">
        <f>ROUND((SUM(BI101:BI139)),  2)</f>
        <v>0</v>
      </c>
      <c r="G41" s="36"/>
      <c r="H41" s="36"/>
      <c r="I41" s="126">
        <v>0</v>
      </c>
      <c r="J41" s="125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51</v>
      </c>
      <c r="E43" s="129"/>
      <c r="F43" s="129"/>
      <c r="G43" s="130" t="s">
        <v>52</v>
      </c>
      <c r="H43" s="131" t="s">
        <v>53</v>
      </c>
      <c r="I43" s="129"/>
      <c r="J43" s="132">
        <f>SUM(J34:J41)</f>
        <v>0</v>
      </c>
      <c r="K43" s="133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4" t="s">
        <v>156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0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390" t="str">
        <f>E7</f>
        <v>Oprava PZS v ŽST Litoměřice horní nádraží_OPRAVA č. 1</v>
      </c>
      <c r="F52" s="391"/>
      <c r="G52" s="391"/>
      <c r="H52" s="391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2"/>
      <c r="C53" s="30" t="s">
        <v>150</v>
      </c>
      <c r="D53" s="23"/>
      <c r="E53" s="23"/>
      <c r="F53" s="23"/>
      <c r="G53" s="23"/>
      <c r="H53" s="23"/>
      <c r="I53" s="23"/>
      <c r="J53" s="23"/>
      <c r="K53" s="23"/>
      <c r="L53" s="21"/>
    </row>
    <row r="54" spans="1:31" s="1" customFormat="1" ht="16.5" customHeight="1">
      <c r="B54" s="22"/>
      <c r="C54" s="23"/>
      <c r="D54" s="23"/>
      <c r="E54" s="390" t="s">
        <v>151</v>
      </c>
      <c r="F54" s="366"/>
      <c r="G54" s="366"/>
      <c r="H54" s="366"/>
      <c r="I54" s="23"/>
      <c r="J54" s="23"/>
      <c r="K54" s="23"/>
      <c r="L54" s="21"/>
    </row>
    <row r="55" spans="1:31" s="1" customFormat="1" ht="12" customHeight="1">
      <c r="B55" s="22"/>
      <c r="C55" s="30" t="s">
        <v>152</v>
      </c>
      <c r="D55" s="23"/>
      <c r="E55" s="23"/>
      <c r="F55" s="23"/>
      <c r="G55" s="23"/>
      <c r="H55" s="23"/>
      <c r="I55" s="23"/>
      <c r="J55" s="23"/>
      <c r="K55" s="23"/>
      <c r="L55" s="21"/>
    </row>
    <row r="56" spans="1:31" s="2" customFormat="1" ht="16.5" customHeight="1">
      <c r="A56" s="36"/>
      <c r="B56" s="37"/>
      <c r="C56" s="38"/>
      <c r="D56" s="38"/>
      <c r="E56" s="392" t="s">
        <v>153</v>
      </c>
      <c r="F56" s="393"/>
      <c r="G56" s="393"/>
      <c r="H56" s="393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0" t="s">
        <v>154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45" t="str">
        <f>E13</f>
        <v>01.2 - Stavební část - URS</v>
      </c>
      <c r="F58" s="393"/>
      <c r="G58" s="393"/>
      <c r="H58" s="393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0" t="s">
        <v>22</v>
      </c>
      <c r="D60" s="38"/>
      <c r="E60" s="38"/>
      <c r="F60" s="28" t="str">
        <f>F16</f>
        <v xml:space="preserve"> </v>
      </c>
      <c r="G60" s="38"/>
      <c r="H60" s="38"/>
      <c r="I60" s="30" t="s">
        <v>24</v>
      </c>
      <c r="J60" s="61" t="str">
        <f>IF(J16="","",J16)</f>
        <v>28. 2. 2022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0" t="s">
        <v>30</v>
      </c>
      <c r="D62" s="38"/>
      <c r="E62" s="38"/>
      <c r="F62" s="28" t="str">
        <f>E19</f>
        <v xml:space="preserve"> </v>
      </c>
      <c r="G62" s="38"/>
      <c r="H62" s="38"/>
      <c r="I62" s="30" t="s">
        <v>36</v>
      </c>
      <c r="J62" s="34" t="str">
        <f>E25</f>
        <v xml:space="preserve"> 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0" t="s">
        <v>34</v>
      </c>
      <c r="D63" s="38"/>
      <c r="E63" s="38"/>
      <c r="F63" s="28" t="str">
        <f>IF(E22="","",E22)</f>
        <v>Vyplň údaj</v>
      </c>
      <c r="G63" s="38"/>
      <c r="H63" s="38"/>
      <c r="I63" s="30" t="s">
        <v>38</v>
      </c>
      <c r="J63" s="34" t="str">
        <f>E28</f>
        <v xml:space="preserve"> 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157</v>
      </c>
      <c r="D65" s="139"/>
      <c r="E65" s="139"/>
      <c r="F65" s="139"/>
      <c r="G65" s="139"/>
      <c r="H65" s="139"/>
      <c r="I65" s="139"/>
      <c r="J65" s="140" t="s">
        <v>158</v>
      </c>
      <c r="K65" s="139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73</v>
      </c>
      <c r="D67" s="38"/>
      <c r="E67" s="38"/>
      <c r="F67" s="38"/>
      <c r="G67" s="38"/>
      <c r="H67" s="38"/>
      <c r="I67" s="38"/>
      <c r="J67" s="79">
        <f>J101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8" t="s">
        <v>159</v>
      </c>
    </row>
    <row r="68" spans="1:47" s="9" customFormat="1" ht="24.95" customHeight="1">
      <c r="B68" s="142"/>
      <c r="C68" s="143"/>
      <c r="D68" s="144" t="s">
        <v>630</v>
      </c>
      <c r="E68" s="145"/>
      <c r="F68" s="145"/>
      <c r="G68" s="145"/>
      <c r="H68" s="145"/>
      <c r="I68" s="145"/>
      <c r="J68" s="146">
        <f>J102</f>
        <v>0</v>
      </c>
      <c r="K68" s="143"/>
      <c r="L68" s="147"/>
    </row>
    <row r="69" spans="1:47" s="12" customFormat="1" ht="19.899999999999999" customHeight="1">
      <c r="B69" s="206"/>
      <c r="C69" s="98"/>
      <c r="D69" s="207" t="s">
        <v>631</v>
      </c>
      <c r="E69" s="208"/>
      <c r="F69" s="208"/>
      <c r="G69" s="208"/>
      <c r="H69" s="208"/>
      <c r="I69" s="208"/>
      <c r="J69" s="209">
        <f>J103</f>
        <v>0</v>
      </c>
      <c r="K69" s="98"/>
      <c r="L69" s="210"/>
    </row>
    <row r="70" spans="1:47" s="12" customFormat="1" ht="19.899999999999999" customHeight="1">
      <c r="B70" s="206"/>
      <c r="C70" s="98"/>
      <c r="D70" s="207" t="s">
        <v>632</v>
      </c>
      <c r="E70" s="208"/>
      <c r="F70" s="208"/>
      <c r="G70" s="208"/>
      <c r="H70" s="208"/>
      <c r="I70" s="208"/>
      <c r="J70" s="209">
        <f>J108</f>
        <v>0</v>
      </c>
      <c r="K70" s="98"/>
      <c r="L70" s="210"/>
    </row>
    <row r="71" spans="1:47" s="12" customFormat="1" ht="19.899999999999999" customHeight="1">
      <c r="B71" s="206"/>
      <c r="C71" s="98"/>
      <c r="D71" s="207" t="s">
        <v>633</v>
      </c>
      <c r="E71" s="208"/>
      <c r="F71" s="208"/>
      <c r="G71" s="208"/>
      <c r="H71" s="208"/>
      <c r="I71" s="208"/>
      <c r="J71" s="209">
        <f>J111</f>
        <v>0</v>
      </c>
      <c r="K71" s="98"/>
      <c r="L71" s="210"/>
    </row>
    <row r="72" spans="1:47" s="12" customFormat="1" ht="19.899999999999999" customHeight="1">
      <c r="B72" s="206"/>
      <c r="C72" s="98"/>
      <c r="D72" s="207" t="s">
        <v>634</v>
      </c>
      <c r="E72" s="208"/>
      <c r="F72" s="208"/>
      <c r="G72" s="208"/>
      <c r="H72" s="208"/>
      <c r="I72" s="208"/>
      <c r="J72" s="209">
        <f>J114</f>
        <v>0</v>
      </c>
      <c r="K72" s="98"/>
      <c r="L72" s="210"/>
    </row>
    <row r="73" spans="1:47" s="9" customFormat="1" ht="24.95" customHeight="1">
      <c r="B73" s="142"/>
      <c r="C73" s="143"/>
      <c r="D73" s="144" t="s">
        <v>635</v>
      </c>
      <c r="E73" s="145"/>
      <c r="F73" s="145"/>
      <c r="G73" s="145"/>
      <c r="H73" s="145"/>
      <c r="I73" s="145"/>
      <c r="J73" s="146">
        <f>J122</f>
        <v>0</v>
      </c>
      <c r="K73" s="143"/>
      <c r="L73" s="147"/>
    </row>
    <row r="74" spans="1:47" s="12" customFormat="1" ht="19.899999999999999" customHeight="1">
      <c r="B74" s="206"/>
      <c r="C74" s="98"/>
      <c r="D74" s="207" t="s">
        <v>636</v>
      </c>
      <c r="E74" s="208"/>
      <c r="F74" s="208"/>
      <c r="G74" s="208"/>
      <c r="H74" s="208"/>
      <c r="I74" s="208"/>
      <c r="J74" s="209">
        <f>J123</f>
        <v>0</v>
      </c>
      <c r="K74" s="98"/>
      <c r="L74" s="210"/>
    </row>
    <row r="75" spans="1:47" s="12" customFormat="1" ht="19.899999999999999" customHeight="1">
      <c r="B75" s="206"/>
      <c r="C75" s="98"/>
      <c r="D75" s="207" t="s">
        <v>637</v>
      </c>
      <c r="E75" s="208"/>
      <c r="F75" s="208"/>
      <c r="G75" s="208"/>
      <c r="H75" s="208"/>
      <c r="I75" s="208"/>
      <c r="J75" s="209">
        <f>J127</f>
        <v>0</v>
      </c>
      <c r="K75" s="98"/>
      <c r="L75" s="210"/>
    </row>
    <row r="76" spans="1:47" s="9" customFormat="1" ht="24.95" customHeight="1">
      <c r="B76" s="142"/>
      <c r="C76" s="143"/>
      <c r="D76" s="144" t="s">
        <v>638</v>
      </c>
      <c r="E76" s="145"/>
      <c r="F76" s="145"/>
      <c r="G76" s="145"/>
      <c r="H76" s="145"/>
      <c r="I76" s="145"/>
      <c r="J76" s="146">
        <f>J131</f>
        <v>0</v>
      </c>
      <c r="K76" s="143"/>
      <c r="L76" s="147"/>
    </row>
    <row r="77" spans="1:47" s="12" customFormat="1" ht="19.899999999999999" customHeight="1">
      <c r="B77" s="206"/>
      <c r="C77" s="98"/>
      <c r="D77" s="207" t="s">
        <v>639</v>
      </c>
      <c r="E77" s="208"/>
      <c r="F77" s="208"/>
      <c r="G77" s="208"/>
      <c r="H77" s="208"/>
      <c r="I77" s="208"/>
      <c r="J77" s="209">
        <f>J132</f>
        <v>0</v>
      </c>
      <c r="K77" s="98"/>
      <c r="L77" s="210"/>
    </row>
    <row r="78" spans="1:47" s="2" customFormat="1" ht="21.7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2" customFormat="1" ht="6.95" customHeight="1">
      <c r="A79" s="36"/>
      <c r="B79" s="49"/>
      <c r="C79" s="50"/>
      <c r="D79" s="50"/>
      <c r="E79" s="50"/>
      <c r="F79" s="50"/>
      <c r="G79" s="50"/>
      <c r="H79" s="50"/>
      <c r="I79" s="50"/>
      <c r="J79" s="50"/>
      <c r="K79" s="50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3" spans="1:31" s="2" customFormat="1" ht="6.95" customHeight="1">
      <c r="A83" s="36"/>
      <c r="B83" s="51"/>
      <c r="C83" s="52"/>
      <c r="D83" s="52"/>
      <c r="E83" s="52"/>
      <c r="F83" s="52"/>
      <c r="G83" s="52"/>
      <c r="H83" s="52"/>
      <c r="I83" s="52"/>
      <c r="J83" s="52"/>
      <c r="K83" s="52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24.95" customHeight="1">
      <c r="A84" s="36"/>
      <c r="B84" s="37"/>
      <c r="C84" s="24" t="s">
        <v>161</v>
      </c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12" customHeight="1">
      <c r="A86" s="36"/>
      <c r="B86" s="37"/>
      <c r="C86" s="30" t="s">
        <v>16</v>
      </c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16.5" customHeight="1">
      <c r="A87" s="36"/>
      <c r="B87" s="37"/>
      <c r="C87" s="38"/>
      <c r="D87" s="38"/>
      <c r="E87" s="390" t="str">
        <f>E7</f>
        <v>Oprava PZS v ŽST Litoměřice horní nádraží_OPRAVA č. 1</v>
      </c>
      <c r="F87" s="391"/>
      <c r="G87" s="391"/>
      <c r="H87" s="391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1" customFormat="1" ht="12" customHeight="1">
      <c r="B88" s="22"/>
      <c r="C88" s="30" t="s">
        <v>150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1" customFormat="1" ht="16.5" customHeight="1">
      <c r="B89" s="22"/>
      <c r="C89" s="23"/>
      <c r="D89" s="23"/>
      <c r="E89" s="390" t="s">
        <v>151</v>
      </c>
      <c r="F89" s="366"/>
      <c r="G89" s="366"/>
      <c r="H89" s="366"/>
      <c r="I89" s="23"/>
      <c r="J89" s="23"/>
      <c r="K89" s="23"/>
      <c r="L89" s="21"/>
    </row>
    <row r="90" spans="1:31" s="1" customFormat="1" ht="12" customHeight="1">
      <c r="B90" s="22"/>
      <c r="C90" s="30" t="s">
        <v>152</v>
      </c>
      <c r="D90" s="23"/>
      <c r="E90" s="23"/>
      <c r="F90" s="23"/>
      <c r="G90" s="23"/>
      <c r="H90" s="23"/>
      <c r="I90" s="23"/>
      <c r="J90" s="23"/>
      <c r="K90" s="23"/>
      <c r="L90" s="21"/>
    </row>
    <row r="91" spans="1:31" s="2" customFormat="1" ht="16.5" customHeight="1">
      <c r="A91" s="36"/>
      <c r="B91" s="37"/>
      <c r="C91" s="38"/>
      <c r="D91" s="38"/>
      <c r="E91" s="392" t="s">
        <v>153</v>
      </c>
      <c r="F91" s="393"/>
      <c r="G91" s="393"/>
      <c r="H91" s="393"/>
      <c r="I91" s="38"/>
      <c r="J91" s="38"/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12" customHeight="1">
      <c r="A92" s="36"/>
      <c r="B92" s="37"/>
      <c r="C92" s="30" t="s">
        <v>154</v>
      </c>
      <c r="D92" s="38"/>
      <c r="E92" s="38"/>
      <c r="F92" s="38"/>
      <c r="G92" s="38"/>
      <c r="H92" s="38"/>
      <c r="I92" s="38"/>
      <c r="J92" s="38"/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6.5" customHeight="1">
      <c r="A93" s="36"/>
      <c r="B93" s="37"/>
      <c r="C93" s="38"/>
      <c r="D93" s="38"/>
      <c r="E93" s="345" t="str">
        <f>E13</f>
        <v>01.2 - Stavební část - URS</v>
      </c>
      <c r="F93" s="393"/>
      <c r="G93" s="393"/>
      <c r="H93" s="393"/>
      <c r="I93" s="38"/>
      <c r="J93" s="38"/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6.95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1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2" customHeight="1">
      <c r="A95" s="36"/>
      <c r="B95" s="37"/>
      <c r="C95" s="30" t="s">
        <v>22</v>
      </c>
      <c r="D95" s="38"/>
      <c r="E95" s="38"/>
      <c r="F95" s="28" t="str">
        <f>F16</f>
        <v xml:space="preserve"> </v>
      </c>
      <c r="G95" s="38"/>
      <c r="H95" s="38"/>
      <c r="I95" s="30" t="s">
        <v>24</v>
      </c>
      <c r="J95" s="61" t="str">
        <f>IF(J16="","",J16)</f>
        <v>28. 2. 2022</v>
      </c>
      <c r="K95" s="38"/>
      <c r="L95" s="11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6.95" customHeight="1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11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5.2" customHeight="1">
      <c r="A97" s="36"/>
      <c r="B97" s="37"/>
      <c r="C97" s="30" t="s">
        <v>30</v>
      </c>
      <c r="D97" s="38"/>
      <c r="E97" s="38"/>
      <c r="F97" s="28" t="str">
        <f>E19</f>
        <v xml:space="preserve"> </v>
      </c>
      <c r="G97" s="38"/>
      <c r="H97" s="38"/>
      <c r="I97" s="30" t="s">
        <v>36</v>
      </c>
      <c r="J97" s="34" t="str">
        <f>E25</f>
        <v xml:space="preserve"> </v>
      </c>
      <c r="K97" s="38"/>
      <c r="L97" s="11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15.2" customHeight="1">
      <c r="A98" s="36"/>
      <c r="B98" s="37"/>
      <c r="C98" s="30" t="s">
        <v>34</v>
      </c>
      <c r="D98" s="38"/>
      <c r="E98" s="38"/>
      <c r="F98" s="28" t="str">
        <f>IF(E22="","",E22)</f>
        <v>Vyplň údaj</v>
      </c>
      <c r="G98" s="38"/>
      <c r="H98" s="38"/>
      <c r="I98" s="30" t="s">
        <v>38</v>
      </c>
      <c r="J98" s="34" t="str">
        <f>E28</f>
        <v xml:space="preserve"> </v>
      </c>
      <c r="K98" s="38"/>
      <c r="L98" s="11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2" customFormat="1" ht="10.35" customHeight="1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11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5" s="10" customFormat="1" ht="29.25" customHeight="1">
      <c r="A100" s="148"/>
      <c r="B100" s="149"/>
      <c r="C100" s="150" t="s">
        <v>162</v>
      </c>
      <c r="D100" s="151" t="s">
        <v>60</v>
      </c>
      <c r="E100" s="151" t="s">
        <v>56</v>
      </c>
      <c r="F100" s="151" t="s">
        <v>57</v>
      </c>
      <c r="G100" s="151" t="s">
        <v>163</v>
      </c>
      <c r="H100" s="151" t="s">
        <v>164</v>
      </c>
      <c r="I100" s="151" t="s">
        <v>165</v>
      </c>
      <c r="J100" s="151" t="s">
        <v>158</v>
      </c>
      <c r="K100" s="152" t="s">
        <v>166</v>
      </c>
      <c r="L100" s="153"/>
      <c r="M100" s="70" t="s">
        <v>32</v>
      </c>
      <c r="N100" s="71" t="s">
        <v>45</v>
      </c>
      <c r="O100" s="71" t="s">
        <v>167</v>
      </c>
      <c r="P100" s="71" t="s">
        <v>168</v>
      </c>
      <c r="Q100" s="71" t="s">
        <v>169</v>
      </c>
      <c r="R100" s="71" t="s">
        <v>170</v>
      </c>
      <c r="S100" s="71" t="s">
        <v>171</v>
      </c>
      <c r="T100" s="72" t="s">
        <v>172</v>
      </c>
      <c r="U100" s="148"/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/>
    </row>
    <row r="101" spans="1:65" s="2" customFormat="1" ht="22.9" customHeight="1">
      <c r="A101" s="36"/>
      <c r="B101" s="37"/>
      <c r="C101" s="77" t="s">
        <v>173</v>
      </c>
      <c r="D101" s="38"/>
      <c r="E101" s="38"/>
      <c r="F101" s="38"/>
      <c r="G101" s="38"/>
      <c r="H101" s="38"/>
      <c r="I101" s="38"/>
      <c r="J101" s="154">
        <f>BK101</f>
        <v>0</v>
      </c>
      <c r="K101" s="38"/>
      <c r="L101" s="41"/>
      <c r="M101" s="73"/>
      <c r="N101" s="155"/>
      <c r="O101" s="74"/>
      <c r="P101" s="156">
        <f>P102+P122+P131</f>
        <v>0</v>
      </c>
      <c r="Q101" s="74"/>
      <c r="R101" s="156">
        <f>R102+R122+R131</f>
        <v>0.85681999999999992</v>
      </c>
      <c r="S101" s="74"/>
      <c r="T101" s="157">
        <f>T102+T122+T131</f>
        <v>6.96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8" t="s">
        <v>74</v>
      </c>
      <c r="AU101" s="18" t="s">
        <v>159</v>
      </c>
      <c r="BK101" s="158">
        <f>BK102+BK122+BK131</f>
        <v>0</v>
      </c>
    </row>
    <row r="102" spans="1:65" s="11" customFormat="1" ht="25.9" customHeight="1">
      <c r="B102" s="159"/>
      <c r="C102" s="160"/>
      <c r="D102" s="161" t="s">
        <v>74</v>
      </c>
      <c r="E102" s="162" t="s">
        <v>640</v>
      </c>
      <c r="F102" s="162" t="s">
        <v>641</v>
      </c>
      <c r="G102" s="160"/>
      <c r="H102" s="160"/>
      <c r="I102" s="163"/>
      <c r="J102" s="164">
        <f>BK102</f>
        <v>0</v>
      </c>
      <c r="K102" s="160"/>
      <c r="L102" s="165"/>
      <c r="M102" s="166"/>
      <c r="N102" s="167"/>
      <c r="O102" s="167"/>
      <c r="P102" s="168">
        <f>P103+P108+P111+P114</f>
        <v>0</v>
      </c>
      <c r="Q102" s="167"/>
      <c r="R102" s="168">
        <f>R103+R108+R111+R114</f>
        <v>0.80423999999999995</v>
      </c>
      <c r="S102" s="167"/>
      <c r="T102" s="169">
        <f>T103+T108+T111+T114</f>
        <v>6.96</v>
      </c>
      <c r="AR102" s="170" t="s">
        <v>82</v>
      </c>
      <c r="AT102" s="171" t="s">
        <v>74</v>
      </c>
      <c r="AU102" s="171" t="s">
        <v>75</v>
      </c>
      <c r="AY102" s="170" t="s">
        <v>176</v>
      </c>
      <c r="BK102" s="172">
        <f>BK103+BK108+BK111+BK114</f>
        <v>0</v>
      </c>
    </row>
    <row r="103" spans="1:65" s="11" customFormat="1" ht="22.9" customHeight="1">
      <c r="B103" s="159"/>
      <c r="C103" s="160"/>
      <c r="D103" s="161" t="s">
        <v>74</v>
      </c>
      <c r="E103" s="211" t="s">
        <v>82</v>
      </c>
      <c r="F103" s="211" t="s">
        <v>642</v>
      </c>
      <c r="G103" s="160"/>
      <c r="H103" s="160"/>
      <c r="I103" s="163"/>
      <c r="J103" s="212">
        <f>BK103</f>
        <v>0</v>
      </c>
      <c r="K103" s="160"/>
      <c r="L103" s="165"/>
      <c r="M103" s="166"/>
      <c r="N103" s="167"/>
      <c r="O103" s="167"/>
      <c r="P103" s="168">
        <f>SUM(P104:P107)</f>
        <v>0</v>
      </c>
      <c r="Q103" s="167"/>
      <c r="R103" s="168">
        <f>SUM(R104:R107)</f>
        <v>0</v>
      </c>
      <c r="S103" s="167"/>
      <c r="T103" s="169">
        <f>SUM(T104:T107)</f>
        <v>0</v>
      </c>
      <c r="AR103" s="170" t="s">
        <v>82</v>
      </c>
      <c r="AT103" s="171" t="s">
        <v>74</v>
      </c>
      <c r="AU103" s="171" t="s">
        <v>82</v>
      </c>
      <c r="AY103" s="170" t="s">
        <v>176</v>
      </c>
      <c r="BK103" s="172">
        <f>SUM(BK104:BK107)</f>
        <v>0</v>
      </c>
    </row>
    <row r="104" spans="1:65" s="2" customFormat="1" ht="24.2" customHeight="1">
      <c r="A104" s="36"/>
      <c r="B104" s="37"/>
      <c r="C104" s="192" t="s">
        <v>82</v>
      </c>
      <c r="D104" s="192" t="s">
        <v>203</v>
      </c>
      <c r="E104" s="193" t="s">
        <v>643</v>
      </c>
      <c r="F104" s="194" t="s">
        <v>644</v>
      </c>
      <c r="G104" s="195" t="s">
        <v>645</v>
      </c>
      <c r="H104" s="196">
        <v>0.97799999999999998</v>
      </c>
      <c r="I104" s="197"/>
      <c r="J104" s="198">
        <f>ROUND(I104*H104,2)</f>
        <v>0</v>
      </c>
      <c r="K104" s="194" t="s">
        <v>646</v>
      </c>
      <c r="L104" s="41"/>
      <c r="M104" s="199" t="s">
        <v>32</v>
      </c>
      <c r="N104" s="200" t="s">
        <v>46</v>
      </c>
      <c r="O104" s="66"/>
      <c r="P104" s="183">
        <f>O104*H104</f>
        <v>0</v>
      </c>
      <c r="Q104" s="183">
        <v>0</v>
      </c>
      <c r="R104" s="183">
        <f>Q104*H104</f>
        <v>0</v>
      </c>
      <c r="S104" s="183">
        <v>0</v>
      </c>
      <c r="T104" s="184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5" t="s">
        <v>95</v>
      </c>
      <c r="AT104" s="185" t="s">
        <v>203</v>
      </c>
      <c r="AU104" s="185" t="s">
        <v>84</v>
      </c>
      <c r="AY104" s="18" t="s">
        <v>176</v>
      </c>
      <c r="BE104" s="186">
        <f>IF(N104="základní",J104,0)</f>
        <v>0</v>
      </c>
      <c r="BF104" s="186">
        <f>IF(N104="snížená",J104,0)</f>
        <v>0</v>
      </c>
      <c r="BG104" s="186">
        <f>IF(N104="zákl. přenesená",J104,0)</f>
        <v>0</v>
      </c>
      <c r="BH104" s="186">
        <f>IF(N104="sníž. přenesená",J104,0)</f>
        <v>0</v>
      </c>
      <c r="BI104" s="186">
        <f>IF(N104="nulová",J104,0)</f>
        <v>0</v>
      </c>
      <c r="BJ104" s="18" t="s">
        <v>82</v>
      </c>
      <c r="BK104" s="186">
        <f>ROUND(I104*H104,2)</f>
        <v>0</v>
      </c>
      <c r="BL104" s="18" t="s">
        <v>95</v>
      </c>
      <c r="BM104" s="185" t="s">
        <v>647</v>
      </c>
    </row>
    <row r="105" spans="1:65" s="2" customFormat="1" ht="11.25">
      <c r="A105" s="36"/>
      <c r="B105" s="37"/>
      <c r="C105" s="38"/>
      <c r="D105" s="213" t="s">
        <v>648</v>
      </c>
      <c r="E105" s="38"/>
      <c r="F105" s="214" t="s">
        <v>649</v>
      </c>
      <c r="G105" s="38"/>
      <c r="H105" s="38"/>
      <c r="I105" s="189"/>
      <c r="J105" s="38"/>
      <c r="K105" s="38"/>
      <c r="L105" s="41"/>
      <c r="M105" s="190"/>
      <c r="N105" s="191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8" t="s">
        <v>648</v>
      </c>
      <c r="AU105" s="18" t="s">
        <v>84</v>
      </c>
    </row>
    <row r="106" spans="1:65" s="13" customFormat="1" ht="11.25">
      <c r="B106" s="215"/>
      <c r="C106" s="216"/>
      <c r="D106" s="187" t="s">
        <v>650</v>
      </c>
      <c r="E106" s="217" t="s">
        <v>32</v>
      </c>
      <c r="F106" s="218" t="s">
        <v>651</v>
      </c>
      <c r="G106" s="216"/>
      <c r="H106" s="217" t="s">
        <v>32</v>
      </c>
      <c r="I106" s="219"/>
      <c r="J106" s="216"/>
      <c r="K106" s="216"/>
      <c r="L106" s="220"/>
      <c r="M106" s="221"/>
      <c r="N106" s="222"/>
      <c r="O106" s="222"/>
      <c r="P106" s="222"/>
      <c r="Q106" s="222"/>
      <c r="R106" s="222"/>
      <c r="S106" s="222"/>
      <c r="T106" s="223"/>
      <c r="AT106" s="224" t="s">
        <v>650</v>
      </c>
      <c r="AU106" s="224" t="s">
        <v>84</v>
      </c>
      <c r="AV106" s="13" t="s">
        <v>82</v>
      </c>
      <c r="AW106" s="13" t="s">
        <v>37</v>
      </c>
      <c r="AX106" s="13" t="s">
        <v>75</v>
      </c>
      <c r="AY106" s="224" t="s">
        <v>176</v>
      </c>
    </row>
    <row r="107" spans="1:65" s="14" customFormat="1" ht="11.25">
      <c r="B107" s="225"/>
      <c r="C107" s="226"/>
      <c r="D107" s="187" t="s">
        <v>650</v>
      </c>
      <c r="E107" s="227" t="s">
        <v>32</v>
      </c>
      <c r="F107" s="228" t="s">
        <v>652</v>
      </c>
      <c r="G107" s="226"/>
      <c r="H107" s="229">
        <v>0.97799999999999998</v>
      </c>
      <c r="I107" s="230"/>
      <c r="J107" s="226"/>
      <c r="K107" s="226"/>
      <c r="L107" s="231"/>
      <c r="M107" s="232"/>
      <c r="N107" s="233"/>
      <c r="O107" s="233"/>
      <c r="P107" s="233"/>
      <c r="Q107" s="233"/>
      <c r="R107" s="233"/>
      <c r="S107" s="233"/>
      <c r="T107" s="234"/>
      <c r="AT107" s="235" t="s">
        <v>650</v>
      </c>
      <c r="AU107" s="235" t="s">
        <v>84</v>
      </c>
      <c r="AV107" s="14" t="s">
        <v>84</v>
      </c>
      <c r="AW107" s="14" t="s">
        <v>37</v>
      </c>
      <c r="AX107" s="14" t="s">
        <v>82</v>
      </c>
      <c r="AY107" s="235" t="s">
        <v>176</v>
      </c>
    </row>
    <row r="108" spans="1:65" s="11" customFormat="1" ht="22.9" customHeight="1">
      <c r="B108" s="159"/>
      <c r="C108" s="160"/>
      <c r="D108" s="161" t="s">
        <v>74</v>
      </c>
      <c r="E108" s="211" t="s">
        <v>84</v>
      </c>
      <c r="F108" s="211" t="s">
        <v>653</v>
      </c>
      <c r="G108" s="160"/>
      <c r="H108" s="160"/>
      <c r="I108" s="163"/>
      <c r="J108" s="212">
        <f>BK108</f>
        <v>0</v>
      </c>
      <c r="K108" s="160"/>
      <c r="L108" s="165"/>
      <c r="M108" s="166"/>
      <c r="N108" s="167"/>
      <c r="O108" s="167"/>
      <c r="P108" s="168">
        <f>SUM(P109:P110)</f>
        <v>0</v>
      </c>
      <c r="Q108" s="167"/>
      <c r="R108" s="168">
        <f>SUM(R109:R110)</f>
        <v>0.80423999999999995</v>
      </c>
      <c r="S108" s="167"/>
      <c r="T108" s="169">
        <f>SUM(T109:T110)</f>
        <v>0</v>
      </c>
      <c r="AR108" s="170" t="s">
        <v>82</v>
      </c>
      <c r="AT108" s="171" t="s">
        <v>74</v>
      </c>
      <c r="AU108" s="171" t="s">
        <v>82</v>
      </c>
      <c r="AY108" s="170" t="s">
        <v>176</v>
      </c>
      <c r="BK108" s="172">
        <f>SUM(BK109:BK110)</f>
        <v>0</v>
      </c>
    </row>
    <row r="109" spans="1:65" s="2" customFormat="1" ht="21.75" customHeight="1">
      <c r="A109" s="36"/>
      <c r="B109" s="37"/>
      <c r="C109" s="192" t="s">
        <v>84</v>
      </c>
      <c r="D109" s="192" t="s">
        <v>203</v>
      </c>
      <c r="E109" s="193" t="s">
        <v>654</v>
      </c>
      <c r="F109" s="194" t="s">
        <v>655</v>
      </c>
      <c r="G109" s="195" t="s">
        <v>180</v>
      </c>
      <c r="H109" s="196">
        <v>9</v>
      </c>
      <c r="I109" s="197"/>
      <c r="J109" s="198">
        <f>ROUND(I109*H109,2)</f>
        <v>0</v>
      </c>
      <c r="K109" s="194" t="s">
        <v>646</v>
      </c>
      <c r="L109" s="41"/>
      <c r="M109" s="199" t="s">
        <v>32</v>
      </c>
      <c r="N109" s="200" t="s">
        <v>46</v>
      </c>
      <c r="O109" s="66"/>
      <c r="P109" s="183">
        <f>O109*H109</f>
        <v>0</v>
      </c>
      <c r="Q109" s="183">
        <v>8.9359999999999995E-2</v>
      </c>
      <c r="R109" s="183">
        <f>Q109*H109</f>
        <v>0.80423999999999995</v>
      </c>
      <c r="S109" s="183">
        <v>0</v>
      </c>
      <c r="T109" s="184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5" t="s">
        <v>95</v>
      </c>
      <c r="AT109" s="185" t="s">
        <v>203</v>
      </c>
      <c r="AU109" s="185" t="s">
        <v>84</v>
      </c>
      <c r="AY109" s="18" t="s">
        <v>176</v>
      </c>
      <c r="BE109" s="186">
        <f>IF(N109="základní",J109,0)</f>
        <v>0</v>
      </c>
      <c r="BF109" s="186">
        <f>IF(N109="snížená",J109,0)</f>
        <v>0</v>
      </c>
      <c r="BG109" s="186">
        <f>IF(N109="zákl. přenesená",J109,0)</f>
        <v>0</v>
      </c>
      <c r="BH109" s="186">
        <f>IF(N109="sníž. přenesená",J109,0)</f>
        <v>0</v>
      </c>
      <c r="BI109" s="186">
        <f>IF(N109="nulová",J109,0)</f>
        <v>0</v>
      </c>
      <c r="BJ109" s="18" t="s">
        <v>82</v>
      </c>
      <c r="BK109" s="186">
        <f>ROUND(I109*H109,2)</f>
        <v>0</v>
      </c>
      <c r="BL109" s="18" t="s">
        <v>95</v>
      </c>
      <c r="BM109" s="185" t="s">
        <v>656</v>
      </c>
    </row>
    <row r="110" spans="1:65" s="2" customFormat="1" ht="11.25">
      <c r="A110" s="36"/>
      <c r="B110" s="37"/>
      <c r="C110" s="38"/>
      <c r="D110" s="213" t="s">
        <v>648</v>
      </c>
      <c r="E110" s="38"/>
      <c r="F110" s="214" t="s">
        <v>657</v>
      </c>
      <c r="G110" s="38"/>
      <c r="H110" s="38"/>
      <c r="I110" s="189"/>
      <c r="J110" s="38"/>
      <c r="K110" s="38"/>
      <c r="L110" s="41"/>
      <c r="M110" s="190"/>
      <c r="N110" s="191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8" t="s">
        <v>648</v>
      </c>
      <c r="AU110" s="18" t="s">
        <v>84</v>
      </c>
    </row>
    <row r="111" spans="1:65" s="11" customFormat="1" ht="22.9" customHeight="1">
      <c r="B111" s="159"/>
      <c r="C111" s="160"/>
      <c r="D111" s="161" t="s">
        <v>74</v>
      </c>
      <c r="E111" s="211" t="s">
        <v>216</v>
      </c>
      <c r="F111" s="211" t="s">
        <v>658</v>
      </c>
      <c r="G111" s="160"/>
      <c r="H111" s="160"/>
      <c r="I111" s="163"/>
      <c r="J111" s="212">
        <f>BK111</f>
        <v>0</v>
      </c>
      <c r="K111" s="160"/>
      <c r="L111" s="165"/>
      <c r="M111" s="166"/>
      <c r="N111" s="167"/>
      <c r="O111" s="167"/>
      <c r="P111" s="168">
        <f>SUM(P112:P113)</f>
        <v>0</v>
      </c>
      <c r="Q111" s="167"/>
      <c r="R111" s="168">
        <f>SUM(R112:R113)</f>
        <v>0</v>
      </c>
      <c r="S111" s="167"/>
      <c r="T111" s="169">
        <f>SUM(T112:T113)</f>
        <v>6.96</v>
      </c>
      <c r="AR111" s="170" t="s">
        <v>82</v>
      </c>
      <c r="AT111" s="171" t="s">
        <v>74</v>
      </c>
      <c r="AU111" s="171" t="s">
        <v>82</v>
      </c>
      <c r="AY111" s="170" t="s">
        <v>176</v>
      </c>
      <c r="BK111" s="172">
        <f>SUM(BK112:BK113)</f>
        <v>0</v>
      </c>
    </row>
    <row r="112" spans="1:65" s="2" customFormat="1" ht="21.75" customHeight="1">
      <c r="A112" s="36"/>
      <c r="B112" s="37"/>
      <c r="C112" s="192" t="s">
        <v>90</v>
      </c>
      <c r="D112" s="192" t="s">
        <v>203</v>
      </c>
      <c r="E112" s="193" t="s">
        <v>659</v>
      </c>
      <c r="F112" s="194" t="s">
        <v>660</v>
      </c>
      <c r="G112" s="195" t="s">
        <v>180</v>
      </c>
      <c r="H112" s="196">
        <v>2</v>
      </c>
      <c r="I112" s="197"/>
      <c r="J112" s="198">
        <f>ROUND(I112*H112,2)</f>
        <v>0</v>
      </c>
      <c r="K112" s="194" t="s">
        <v>646</v>
      </c>
      <c r="L112" s="41"/>
      <c r="M112" s="199" t="s">
        <v>32</v>
      </c>
      <c r="N112" s="200" t="s">
        <v>46</v>
      </c>
      <c r="O112" s="66"/>
      <c r="P112" s="183">
        <f>O112*H112</f>
        <v>0</v>
      </c>
      <c r="Q112" s="183">
        <v>0</v>
      </c>
      <c r="R112" s="183">
        <f>Q112*H112</f>
        <v>0</v>
      </c>
      <c r="S112" s="183">
        <v>3.48</v>
      </c>
      <c r="T112" s="184">
        <f>S112*H112</f>
        <v>6.96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5" t="s">
        <v>95</v>
      </c>
      <c r="AT112" s="185" t="s">
        <v>203</v>
      </c>
      <c r="AU112" s="185" t="s">
        <v>84</v>
      </c>
      <c r="AY112" s="18" t="s">
        <v>176</v>
      </c>
      <c r="BE112" s="186">
        <f>IF(N112="základní",J112,0)</f>
        <v>0</v>
      </c>
      <c r="BF112" s="186">
        <f>IF(N112="snížená",J112,0)</f>
        <v>0</v>
      </c>
      <c r="BG112" s="186">
        <f>IF(N112="zákl. přenesená",J112,0)</f>
        <v>0</v>
      </c>
      <c r="BH112" s="186">
        <f>IF(N112="sníž. přenesená",J112,0)</f>
        <v>0</v>
      </c>
      <c r="BI112" s="186">
        <f>IF(N112="nulová",J112,0)</f>
        <v>0</v>
      </c>
      <c r="BJ112" s="18" t="s">
        <v>82</v>
      </c>
      <c r="BK112" s="186">
        <f>ROUND(I112*H112,2)</f>
        <v>0</v>
      </c>
      <c r="BL112" s="18" t="s">
        <v>95</v>
      </c>
      <c r="BM112" s="185" t="s">
        <v>661</v>
      </c>
    </row>
    <row r="113" spans="1:65" s="2" customFormat="1" ht="11.25">
      <c r="A113" s="36"/>
      <c r="B113" s="37"/>
      <c r="C113" s="38"/>
      <c r="D113" s="213" t="s">
        <v>648</v>
      </c>
      <c r="E113" s="38"/>
      <c r="F113" s="214" t="s">
        <v>662</v>
      </c>
      <c r="G113" s="38"/>
      <c r="H113" s="38"/>
      <c r="I113" s="189"/>
      <c r="J113" s="38"/>
      <c r="K113" s="38"/>
      <c r="L113" s="41"/>
      <c r="M113" s="190"/>
      <c r="N113" s="191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8" t="s">
        <v>648</v>
      </c>
      <c r="AU113" s="18" t="s">
        <v>84</v>
      </c>
    </row>
    <row r="114" spans="1:65" s="11" customFormat="1" ht="22.9" customHeight="1">
      <c r="B114" s="159"/>
      <c r="C114" s="160"/>
      <c r="D114" s="161" t="s">
        <v>74</v>
      </c>
      <c r="E114" s="211" t="s">
        <v>663</v>
      </c>
      <c r="F114" s="211" t="s">
        <v>664</v>
      </c>
      <c r="G114" s="160"/>
      <c r="H114" s="160"/>
      <c r="I114" s="163"/>
      <c r="J114" s="212">
        <f>BK114</f>
        <v>0</v>
      </c>
      <c r="K114" s="160"/>
      <c r="L114" s="165"/>
      <c r="M114" s="166"/>
      <c r="N114" s="167"/>
      <c r="O114" s="167"/>
      <c r="P114" s="168">
        <f>SUM(P115:P121)</f>
        <v>0</v>
      </c>
      <c r="Q114" s="167"/>
      <c r="R114" s="168">
        <f>SUM(R115:R121)</f>
        <v>0</v>
      </c>
      <c r="S114" s="167"/>
      <c r="T114" s="169">
        <f>SUM(T115:T121)</f>
        <v>0</v>
      </c>
      <c r="AR114" s="170" t="s">
        <v>82</v>
      </c>
      <c r="AT114" s="171" t="s">
        <v>74</v>
      </c>
      <c r="AU114" s="171" t="s">
        <v>82</v>
      </c>
      <c r="AY114" s="170" t="s">
        <v>176</v>
      </c>
      <c r="BK114" s="172">
        <f>SUM(BK115:BK121)</f>
        <v>0</v>
      </c>
    </row>
    <row r="115" spans="1:65" s="2" customFormat="1" ht="24.2" customHeight="1">
      <c r="A115" s="36"/>
      <c r="B115" s="37"/>
      <c r="C115" s="192" t="s">
        <v>95</v>
      </c>
      <c r="D115" s="192" t="s">
        <v>203</v>
      </c>
      <c r="E115" s="193" t="s">
        <v>665</v>
      </c>
      <c r="F115" s="194" t="s">
        <v>666</v>
      </c>
      <c r="G115" s="195" t="s">
        <v>667</v>
      </c>
      <c r="H115" s="196">
        <v>2.5</v>
      </c>
      <c r="I115" s="197"/>
      <c r="J115" s="198">
        <f>ROUND(I115*H115,2)</f>
        <v>0</v>
      </c>
      <c r="K115" s="194" t="s">
        <v>646</v>
      </c>
      <c r="L115" s="41"/>
      <c r="M115" s="199" t="s">
        <v>32</v>
      </c>
      <c r="N115" s="200" t="s">
        <v>46</v>
      </c>
      <c r="O115" s="66"/>
      <c r="P115" s="183">
        <f>O115*H115</f>
        <v>0</v>
      </c>
      <c r="Q115" s="183">
        <v>0</v>
      </c>
      <c r="R115" s="183">
        <f>Q115*H115</f>
        <v>0</v>
      </c>
      <c r="S115" s="183">
        <v>0</v>
      </c>
      <c r="T115" s="184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5" t="s">
        <v>95</v>
      </c>
      <c r="AT115" s="185" t="s">
        <v>203</v>
      </c>
      <c r="AU115" s="185" t="s">
        <v>84</v>
      </c>
      <c r="AY115" s="18" t="s">
        <v>176</v>
      </c>
      <c r="BE115" s="186">
        <f>IF(N115="základní",J115,0)</f>
        <v>0</v>
      </c>
      <c r="BF115" s="186">
        <f>IF(N115="snížená",J115,0)</f>
        <v>0</v>
      </c>
      <c r="BG115" s="186">
        <f>IF(N115="zákl. přenesená",J115,0)</f>
        <v>0</v>
      </c>
      <c r="BH115" s="186">
        <f>IF(N115="sníž. přenesená",J115,0)</f>
        <v>0</v>
      </c>
      <c r="BI115" s="186">
        <f>IF(N115="nulová",J115,0)</f>
        <v>0</v>
      </c>
      <c r="BJ115" s="18" t="s">
        <v>82</v>
      </c>
      <c r="BK115" s="186">
        <f>ROUND(I115*H115,2)</f>
        <v>0</v>
      </c>
      <c r="BL115" s="18" t="s">
        <v>95</v>
      </c>
      <c r="BM115" s="185" t="s">
        <v>668</v>
      </c>
    </row>
    <row r="116" spans="1:65" s="2" customFormat="1" ht="11.25">
      <c r="A116" s="36"/>
      <c r="B116" s="37"/>
      <c r="C116" s="38"/>
      <c r="D116" s="213" t="s">
        <v>648</v>
      </c>
      <c r="E116" s="38"/>
      <c r="F116" s="214" t="s">
        <v>669</v>
      </c>
      <c r="G116" s="38"/>
      <c r="H116" s="38"/>
      <c r="I116" s="189"/>
      <c r="J116" s="38"/>
      <c r="K116" s="38"/>
      <c r="L116" s="41"/>
      <c r="M116" s="190"/>
      <c r="N116" s="191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8" t="s">
        <v>648</v>
      </c>
      <c r="AU116" s="18" t="s">
        <v>84</v>
      </c>
    </row>
    <row r="117" spans="1:65" s="2" customFormat="1" ht="24.2" customHeight="1">
      <c r="A117" s="36"/>
      <c r="B117" s="37"/>
      <c r="C117" s="192" t="s">
        <v>198</v>
      </c>
      <c r="D117" s="192" t="s">
        <v>203</v>
      </c>
      <c r="E117" s="193" t="s">
        <v>670</v>
      </c>
      <c r="F117" s="194" t="s">
        <v>671</v>
      </c>
      <c r="G117" s="195" t="s">
        <v>667</v>
      </c>
      <c r="H117" s="196">
        <v>247.5</v>
      </c>
      <c r="I117" s="197"/>
      <c r="J117" s="198">
        <f>ROUND(I117*H117,2)</f>
        <v>0</v>
      </c>
      <c r="K117" s="194" t="s">
        <v>646</v>
      </c>
      <c r="L117" s="41"/>
      <c r="M117" s="199" t="s">
        <v>32</v>
      </c>
      <c r="N117" s="200" t="s">
        <v>46</v>
      </c>
      <c r="O117" s="66"/>
      <c r="P117" s="183">
        <f>O117*H117</f>
        <v>0</v>
      </c>
      <c r="Q117" s="183">
        <v>0</v>
      </c>
      <c r="R117" s="183">
        <f>Q117*H117</f>
        <v>0</v>
      </c>
      <c r="S117" s="183">
        <v>0</v>
      </c>
      <c r="T117" s="184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5" t="s">
        <v>95</v>
      </c>
      <c r="AT117" s="185" t="s">
        <v>203</v>
      </c>
      <c r="AU117" s="185" t="s">
        <v>84</v>
      </c>
      <c r="AY117" s="18" t="s">
        <v>176</v>
      </c>
      <c r="BE117" s="186">
        <f>IF(N117="základní",J117,0)</f>
        <v>0</v>
      </c>
      <c r="BF117" s="186">
        <f>IF(N117="snížená",J117,0)</f>
        <v>0</v>
      </c>
      <c r="BG117" s="186">
        <f>IF(N117="zákl. přenesená",J117,0)</f>
        <v>0</v>
      </c>
      <c r="BH117" s="186">
        <f>IF(N117="sníž. přenesená",J117,0)</f>
        <v>0</v>
      </c>
      <c r="BI117" s="186">
        <f>IF(N117="nulová",J117,0)</f>
        <v>0</v>
      </c>
      <c r="BJ117" s="18" t="s">
        <v>82</v>
      </c>
      <c r="BK117" s="186">
        <f>ROUND(I117*H117,2)</f>
        <v>0</v>
      </c>
      <c r="BL117" s="18" t="s">
        <v>95</v>
      </c>
      <c r="BM117" s="185" t="s">
        <v>672</v>
      </c>
    </row>
    <row r="118" spans="1:65" s="2" customFormat="1" ht="11.25">
      <c r="A118" s="36"/>
      <c r="B118" s="37"/>
      <c r="C118" s="38"/>
      <c r="D118" s="213" t="s">
        <v>648</v>
      </c>
      <c r="E118" s="38"/>
      <c r="F118" s="214" t="s">
        <v>673</v>
      </c>
      <c r="G118" s="38"/>
      <c r="H118" s="38"/>
      <c r="I118" s="189"/>
      <c r="J118" s="38"/>
      <c r="K118" s="38"/>
      <c r="L118" s="41"/>
      <c r="M118" s="190"/>
      <c r="N118" s="191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8" t="s">
        <v>648</v>
      </c>
      <c r="AU118" s="18" t="s">
        <v>84</v>
      </c>
    </row>
    <row r="119" spans="1:65" s="14" customFormat="1" ht="11.25">
      <c r="B119" s="225"/>
      <c r="C119" s="226"/>
      <c r="D119" s="187" t="s">
        <v>650</v>
      </c>
      <c r="E119" s="227" t="s">
        <v>32</v>
      </c>
      <c r="F119" s="228" t="s">
        <v>674</v>
      </c>
      <c r="G119" s="226"/>
      <c r="H119" s="229">
        <v>247.5</v>
      </c>
      <c r="I119" s="230"/>
      <c r="J119" s="226"/>
      <c r="K119" s="226"/>
      <c r="L119" s="231"/>
      <c r="M119" s="232"/>
      <c r="N119" s="233"/>
      <c r="O119" s="233"/>
      <c r="P119" s="233"/>
      <c r="Q119" s="233"/>
      <c r="R119" s="233"/>
      <c r="S119" s="233"/>
      <c r="T119" s="234"/>
      <c r="AT119" s="235" t="s">
        <v>650</v>
      </c>
      <c r="AU119" s="235" t="s">
        <v>84</v>
      </c>
      <c r="AV119" s="14" t="s">
        <v>84</v>
      </c>
      <c r="AW119" s="14" t="s">
        <v>37</v>
      </c>
      <c r="AX119" s="14" t="s">
        <v>82</v>
      </c>
      <c r="AY119" s="235" t="s">
        <v>176</v>
      </c>
    </row>
    <row r="120" spans="1:65" s="2" customFormat="1" ht="24.2" customHeight="1">
      <c r="A120" s="36"/>
      <c r="B120" s="37"/>
      <c r="C120" s="192" t="s">
        <v>202</v>
      </c>
      <c r="D120" s="192" t="s">
        <v>203</v>
      </c>
      <c r="E120" s="193" t="s">
        <v>675</v>
      </c>
      <c r="F120" s="194" t="s">
        <v>676</v>
      </c>
      <c r="G120" s="195" t="s">
        <v>667</v>
      </c>
      <c r="H120" s="196">
        <v>2.5</v>
      </c>
      <c r="I120" s="197"/>
      <c r="J120" s="198">
        <f>ROUND(I120*H120,2)</f>
        <v>0</v>
      </c>
      <c r="K120" s="194" t="s">
        <v>646</v>
      </c>
      <c r="L120" s="41"/>
      <c r="M120" s="199" t="s">
        <v>32</v>
      </c>
      <c r="N120" s="200" t="s">
        <v>46</v>
      </c>
      <c r="O120" s="66"/>
      <c r="P120" s="183">
        <f>O120*H120</f>
        <v>0</v>
      </c>
      <c r="Q120" s="183">
        <v>0</v>
      </c>
      <c r="R120" s="183">
        <f>Q120*H120</f>
        <v>0</v>
      </c>
      <c r="S120" s="183">
        <v>0</v>
      </c>
      <c r="T120" s="184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5" t="s">
        <v>95</v>
      </c>
      <c r="AT120" s="185" t="s">
        <v>203</v>
      </c>
      <c r="AU120" s="185" t="s">
        <v>84</v>
      </c>
      <c r="AY120" s="18" t="s">
        <v>176</v>
      </c>
      <c r="BE120" s="186">
        <f>IF(N120="základní",J120,0)</f>
        <v>0</v>
      </c>
      <c r="BF120" s="186">
        <f>IF(N120="snížená",J120,0)</f>
        <v>0</v>
      </c>
      <c r="BG120" s="186">
        <f>IF(N120="zákl. přenesená",J120,0)</f>
        <v>0</v>
      </c>
      <c r="BH120" s="186">
        <f>IF(N120="sníž. přenesená",J120,0)</f>
        <v>0</v>
      </c>
      <c r="BI120" s="186">
        <f>IF(N120="nulová",J120,0)</f>
        <v>0</v>
      </c>
      <c r="BJ120" s="18" t="s">
        <v>82</v>
      </c>
      <c r="BK120" s="186">
        <f>ROUND(I120*H120,2)</f>
        <v>0</v>
      </c>
      <c r="BL120" s="18" t="s">
        <v>95</v>
      </c>
      <c r="BM120" s="185" t="s">
        <v>677</v>
      </c>
    </row>
    <row r="121" spans="1:65" s="2" customFormat="1" ht="11.25">
      <c r="A121" s="36"/>
      <c r="B121" s="37"/>
      <c r="C121" s="38"/>
      <c r="D121" s="213" t="s">
        <v>648</v>
      </c>
      <c r="E121" s="38"/>
      <c r="F121" s="214" t="s">
        <v>678</v>
      </c>
      <c r="G121" s="38"/>
      <c r="H121" s="38"/>
      <c r="I121" s="189"/>
      <c r="J121" s="38"/>
      <c r="K121" s="38"/>
      <c r="L121" s="41"/>
      <c r="M121" s="190"/>
      <c r="N121" s="191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8" t="s">
        <v>648</v>
      </c>
      <c r="AU121" s="18" t="s">
        <v>84</v>
      </c>
    </row>
    <row r="122" spans="1:65" s="11" customFormat="1" ht="25.9" customHeight="1">
      <c r="B122" s="159"/>
      <c r="C122" s="160"/>
      <c r="D122" s="161" t="s">
        <v>74</v>
      </c>
      <c r="E122" s="162" t="s">
        <v>679</v>
      </c>
      <c r="F122" s="162" t="s">
        <v>680</v>
      </c>
      <c r="G122" s="160"/>
      <c r="H122" s="160"/>
      <c r="I122" s="163"/>
      <c r="J122" s="164">
        <f>BK122</f>
        <v>0</v>
      </c>
      <c r="K122" s="160"/>
      <c r="L122" s="165"/>
      <c r="M122" s="166"/>
      <c r="N122" s="167"/>
      <c r="O122" s="167"/>
      <c r="P122" s="168">
        <f>P123+P127</f>
        <v>0</v>
      </c>
      <c r="Q122" s="167"/>
      <c r="R122" s="168">
        <f>R123+R127</f>
        <v>5.2580000000000002E-2</v>
      </c>
      <c r="S122" s="167"/>
      <c r="T122" s="169">
        <f>T123+T127</f>
        <v>0</v>
      </c>
      <c r="AR122" s="170" t="s">
        <v>84</v>
      </c>
      <c r="AT122" s="171" t="s">
        <v>74</v>
      </c>
      <c r="AU122" s="171" t="s">
        <v>75</v>
      </c>
      <c r="AY122" s="170" t="s">
        <v>176</v>
      </c>
      <c r="BK122" s="172">
        <f>BK123+BK127</f>
        <v>0</v>
      </c>
    </row>
    <row r="123" spans="1:65" s="11" customFormat="1" ht="22.9" customHeight="1">
      <c r="B123" s="159"/>
      <c r="C123" s="160"/>
      <c r="D123" s="161" t="s">
        <v>74</v>
      </c>
      <c r="E123" s="211" t="s">
        <v>681</v>
      </c>
      <c r="F123" s="211" t="s">
        <v>682</v>
      </c>
      <c r="G123" s="160"/>
      <c r="H123" s="160"/>
      <c r="I123" s="163"/>
      <c r="J123" s="212">
        <f>BK123</f>
        <v>0</v>
      </c>
      <c r="K123" s="160"/>
      <c r="L123" s="165"/>
      <c r="M123" s="166"/>
      <c r="N123" s="167"/>
      <c r="O123" s="167"/>
      <c r="P123" s="168">
        <f>SUM(P124:P126)</f>
        <v>0</v>
      </c>
      <c r="Q123" s="167"/>
      <c r="R123" s="168">
        <f>SUM(R124:R126)</f>
        <v>3.2399999999999998E-2</v>
      </c>
      <c r="S123" s="167"/>
      <c r="T123" s="169">
        <f>SUM(T124:T126)</f>
        <v>0</v>
      </c>
      <c r="AR123" s="170" t="s">
        <v>84</v>
      </c>
      <c r="AT123" s="171" t="s">
        <v>74</v>
      </c>
      <c r="AU123" s="171" t="s">
        <v>82</v>
      </c>
      <c r="AY123" s="170" t="s">
        <v>176</v>
      </c>
      <c r="BK123" s="172">
        <f>SUM(BK124:BK126)</f>
        <v>0</v>
      </c>
    </row>
    <row r="124" spans="1:65" s="2" customFormat="1" ht="24.2" customHeight="1">
      <c r="A124" s="36"/>
      <c r="B124" s="37"/>
      <c r="C124" s="192" t="s">
        <v>208</v>
      </c>
      <c r="D124" s="192" t="s">
        <v>203</v>
      </c>
      <c r="E124" s="193" t="s">
        <v>683</v>
      </c>
      <c r="F124" s="194" t="s">
        <v>684</v>
      </c>
      <c r="G124" s="195" t="s">
        <v>180</v>
      </c>
      <c r="H124" s="196">
        <v>4</v>
      </c>
      <c r="I124" s="197"/>
      <c r="J124" s="198">
        <f>ROUND(I124*H124,2)</f>
        <v>0</v>
      </c>
      <c r="K124" s="194" t="s">
        <v>646</v>
      </c>
      <c r="L124" s="41"/>
      <c r="M124" s="199" t="s">
        <v>32</v>
      </c>
      <c r="N124" s="200" t="s">
        <v>46</v>
      </c>
      <c r="O124" s="66"/>
      <c r="P124" s="183">
        <f>O124*H124</f>
        <v>0</v>
      </c>
      <c r="Q124" s="183">
        <v>0</v>
      </c>
      <c r="R124" s="183">
        <f>Q124*H124</f>
        <v>0</v>
      </c>
      <c r="S124" s="183">
        <v>0</v>
      </c>
      <c r="T124" s="184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5" t="s">
        <v>243</v>
      </c>
      <c r="AT124" s="185" t="s">
        <v>203</v>
      </c>
      <c r="AU124" s="185" t="s">
        <v>84</v>
      </c>
      <c r="AY124" s="18" t="s">
        <v>176</v>
      </c>
      <c r="BE124" s="186">
        <f>IF(N124="základní",J124,0)</f>
        <v>0</v>
      </c>
      <c r="BF124" s="186">
        <f>IF(N124="snížená",J124,0)</f>
        <v>0</v>
      </c>
      <c r="BG124" s="186">
        <f>IF(N124="zákl. přenesená",J124,0)</f>
        <v>0</v>
      </c>
      <c r="BH124" s="186">
        <f>IF(N124="sníž. přenesená",J124,0)</f>
        <v>0</v>
      </c>
      <c r="BI124" s="186">
        <f>IF(N124="nulová",J124,0)</f>
        <v>0</v>
      </c>
      <c r="BJ124" s="18" t="s">
        <v>82</v>
      </c>
      <c r="BK124" s="186">
        <f>ROUND(I124*H124,2)</f>
        <v>0</v>
      </c>
      <c r="BL124" s="18" t="s">
        <v>243</v>
      </c>
      <c r="BM124" s="185" t="s">
        <v>685</v>
      </c>
    </row>
    <row r="125" spans="1:65" s="2" customFormat="1" ht="11.25">
      <c r="A125" s="36"/>
      <c r="B125" s="37"/>
      <c r="C125" s="38"/>
      <c r="D125" s="213" t="s">
        <v>648</v>
      </c>
      <c r="E125" s="38"/>
      <c r="F125" s="214" t="s">
        <v>686</v>
      </c>
      <c r="G125" s="38"/>
      <c r="H125" s="38"/>
      <c r="I125" s="189"/>
      <c r="J125" s="38"/>
      <c r="K125" s="38"/>
      <c r="L125" s="41"/>
      <c r="M125" s="190"/>
      <c r="N125" s="191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8" t="s">
        <v>648</v>
      </c>
      <c r="AU125" s="18" t="s">
        <v>84</v>
      </c>
    </row>
    <row r="126" spans="1:65" s="2" customFormat="1" ht="16.5" customHeight="1">
      <c r="A126" s="36"/>
      <c r="B126" s="37"/>
      <c r="C126" s="173" t="s">
        <v>212</v>
      </c>
      <c r="D126" s="173" t="s">
        <v>177</v>
      </c>
      <c r="E126" s="174" t="s">
        <v>687</v>
      </c>
      <c r="F126" s="175" t="s">
        <v>688</v>
      </c>
      <c r="G126" s="176" t="s">
        <v>180</v>
      </c>
      <c r="H126" s="177">
        <v>4</v>
      </c>
      <c r="I126" s="178"/>
      <c r="J126" s="179">
        <f>ROUND(I126*H126,2)</f>
        <v>0</v>
      </c>
      <c r="K126" s="175" t="s">
        <v>646</v>
      </c>
      <c r="L126" s="180"/>
      <c r="M126" s="181" t="s">
        <v>32</v>
      </c>
      <c r="N126" s="182" t="s">
        <v>46</v>
      </c>
      <c r="O126" s="66"/>
      <c r="P126" s="183">
        <f>O126*H126</f>
        <v>0</v>
      </c>
      <c r="Q126" s="183">
        <v>8.0999999999999996E-3</v>
      </c>
      <c r="R126" s="183">
        <f>Q126*H126</f>
        <v>3.2399999999999998E-2</v>
      </c>
      <c r="S126" s="183">
        <v>0</v>
      </c>
      <c r="T126" s="184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5" t="s">
        <v>307</v>
      </c>
      <c r="AT126" s="185" t="s">
        <v>177</v>
      </c>
      <c r="AU126" s="185" t="s">
        <v>84</v>
      </c>
      <c r="AY126" s="18" t="s">
        <v>176</v>
      </c>
      <c r="BE126" s="186">
        <f>IF(N126="základní",J126,0)</f>
        <v>0</v>
      </c>
      <c r="BF126" s="186">
        <f>IF(N126="snížená",J126,0)</f>
        <v>0</v>
      </c>
      <c r="BG126" s="186">
        <f>IF(N126="zákl. přenesená",J126,0)</f>
        <v>0</v>
      </c>
      <c r="BH126" s="186">
        <f>IF(N126="sníž. přenesená",J126,0)</f>
        <v>0</v>
      </c>
      <c r="BI126" s="186">
        <f>IF(N126="nulová",J126,0)</f>
        <v>0</v>
      </c>
      <c r="BJ126" s="18" t="s">
        <v>82</v>
      </c>
      <c r="BK126" s="186">
        <f>ROUND(I126*H126,2)</f>
        <v>0</v>
      </c>
      <c r="BL126" s="18" t="s">
        <v>243</v>
      </c>
      <c r="BM126" s="185" t="s">
        <v>689</v>
      </c>
    </row>
    <row r="127" spans="1:65" s="11" customFormat="1" ht="22.9" customHeight="1">
      <c r="B127" s="159"/>
      <c r="C127" s="160"/>
      <c r="D127" s="161" t="s">
        <v>74</v>
      </c>
      <c r="E127" s="211" t="s">
        <v>690</v>
      </c>
      <c r="F127" s="211" t="s">
        <v>691</v>
      </c>
      <c r="G127" s="160"/>
      <c r="H127" s="160"/>
      <c r="I127" s="163"/>
      <c r="J127" s="212">
        <f>BK127</f>
        <v>0</v>
      </c>
      <c r="K127" s="160"/>
      <c r="L127" s="165"/>
      <c r="M127" s="166"/>
      <c r="N127" s="167"/>
      <c r="O127" s="167"/>
      <c r="P127" s="168">
        <f>SUM(P128:P130)</f>
        <v>0</v>
      </c>
      <c r="Q127" s="167"/>
      <c r="R127" s="168">
        <f>SUM(R128:R130)</f>
        <v>2.018E-2</v>
      </c>
      <c r="S127" s="167"/>
      <c r="T127" s="169">
        <f>SUM(T128:T130)</f>
        <v>0</v>
      </c>
      <c r="AR127" s="170" t="s">
        <v>84</v>
      </c>
      <c r="AT127" s="171" t="s">
        <v>74</v>
      </c>
      <c r="AU127" s="171" t="s">
        <v>82</v>
      </c>
      <c r="AY127" s="170" t="s">
        <v>176</v>
      </c>
      <c r="BK127" s="172">
        <f>SUM(BK128:BK130)</f>
        <v>0</v>
      </c>
    </row>
    <row r="128" spans="1:65" s="2" customFormat="1" ht="16.5" customHeight="1">
      <c r="A128" s="36"/>
      <c r="B128" s="37"/>
      <c r="C128" s="192" t="s">
        <v>216</v>
      </c>
      <c r="D128" s="192" t="s">
        <v>203</v>
      </c>
      <c r="E128" s="193" t="s">
        <v>692</v>
      </c>
      <c r="F128" s="194" t="s">
        <v>693</v>
      </c>
      <c r="G128" s="195" t="s">
        <v>694</v>
      </c>
      <c r="H128" s="196">
        <v>2</v>
      </c>
      <c r="I128" s="197"/>
      <c r="J128" s="198">
        <f>ROUND(I128*H128,2)</f>
        <v>0</v>
      </c>
      <c r="K128" s="194" t="s">
        <v>646</v>
      </c>
      <c r="L128" s="41"/>
      <c r="M128" s="199" t="s">
        <v>32</v>
      </c>
      <c r="N128" s="200" t="s">
        <v>46</v>
      </c>
      <c r="O128" s="66"/>
      <c r="P128" s="183">
        <f>O128*H128</f>
        <v>0</v>
      </c>
      <c r="Q128" s="183">
        <v>9.0000000000000006E-5</v>
      </c>
      <c r="R128" s="183">
        <f>Q128*H128</f>
        <v>1.8000000000000001E-4</v>
      </c>
      <c r="S128" s="183">
        <v>0</v>
      </c>
      <c r="T128" s="184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5" t="s">
        <v>243</v>
      </c>
      <c r="AT128" s="185" t="s">
        <v>203</v>
      </c>
      <c r="AU128" s="185" t="s">
        <v>84</v>
      </c>
      <c r="AY128" s="18" t="s">
        <v>176</v>
      </c>
      <c r="BE128" s="186">
        <f>IF(N128="základní",J128,0)</f>
        <v>0</v>
      </c>
      <c r="BF128" s="186">
        <f>IF(N128="snížená",J128,0)</f>
        <v>0</v>
      </c>
      <c r="BG128" s="186">
        <f>IF(N128="zákl. přenesená",J128,0)</f>
        <v>0</v>
      </c>
      <c r="BH128" s="186">
        <f>IF(N128="sníž. přenesená",J128,0)</f>
        <v>0</v>
      </c>
      <c r="BI128" s="186">
        <f>IF(N128="nulová",J128,0)</f>
        <v>0</v>
      </c>
      <c r="BJ128" s="18" t="s">
        <v>82</v>
      </c>
      <c r="BK128" s="186">
        <f>ROUND(I128*H128,2)</f>
        <v>0</v>
      </c>
      <c r="BL128" s="18" t="s">
        <v>243</v>
      </c>
      <c r="BM128" s="185" t="s">
        <v>695</v>
      </c>
    </row>
    <row r="129" spans="1:65" s="2" customFormat="1" ht="11.25">
      <c r="A129" s="36"/>
      <c r="B129" s="37"/>
      <c r="C129" s="38"/>
      <c r="D129" s="213" t="s">
        <v>648</v>
      </c>
      <c r="E129" s="38"/>
      <c r="F129" s="214" t="s">
        <v>696</v>
      </c>
      <c r="G129" s="38"/>
      <c r="H129" s="38"/>
      <c r="I129" s="189"/>
      <c r="J129" s="38"/>
      <c r="K129" s="38"/>
      <c r="L129" s="41"/>
      <c r="M129" s="190"/>
      <c r="N129" s="191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8" t="s">
        <v>648</v>
      </c>
      <c r="AU129" s="18" t="s">
        <v>84</v>
      </c>
    </row>
    <row r="130" spans="1:65" s="2" customFormat="1" ht="16.5" customHeight="1">
      <c r="A130" s="36"/>
      <c r="B130" s="37"/>
      <c r="C130" s="173" t="s">
        <v>220</v>
      </c>
      <c r="D130" s="173" t="s">
        <v>177</v>
      </c>
      <c r="E130" s="174" t="s">
        <v>697</v>
      </c>
      <c r="F130" s="175" t="s">
        <v>698</v>
      </c>
      <c r="G130" s="176" t="s">
        <v>694</v>
      </c>
      <c r="H130" s="177">
        <v>2</v>
      </c>
      <c r="I130" s="178"/>
      <c r="J130" s="179">
        <f>ROUND(I130*H130,2)</f>
        <v>0</v>
      </c>
      <c r="K130" s="175" t="s">
        <v>646</v>
      </c>
      <c r="L130" s="180"/>
      <c r="M130" s="181" t="s">
        <v>32</v>
      </c>
      <c r="N130" s="182" t="s">
        <v>46</v>
      </c>
      <c r="O130" s="66"/>
      <c r="P130" s="183">
        <f>O130*H130</f>
        <v>0</v>
      </c>
      <c r="Q130" s="183">
        <v>0.01</v>
      </c>
      <c r="R130" s="183">
        <f>Q130*H130</f>
        <v>0.02</v>
      </c>
      <c r="S130" s="183">
        <v>0</v>
      </c>
      <c r="T130" s="184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5" t="s">
        <v>307</v>
      </c>
      <c r="AT130" s="185" t="s">
        <v>177</v>
      </c>
      <c r="AU130" s="185" t="s">
        <v>84</v>
      </c>
      <c r="AY130" s="18" t="s">
        <v>176</v>
      </c>
      <c r="BE130" s="186">
        <f>IF(N130="základní",J130,0)</f>
        <v>0</v>
      </c>
      <c r="BF130" s="186">
        <f>IF(N130="snížená",J130,0)</f>
        <v>0</v>
      </c>
      <c r="BG130" s="186">
        <f>IF(N130="zákl. přenesená",J130,0)</f>
        <v>0</v>
      </c>
      <c r="BH130" s="186">
        <f>IF(N130="sníž. přenesená",J130,0)</f>
        <v>0</v>
      </c>
      <c r="BI130" s="186">
        <f>IF(N130="nulová",J130,0)</f>
        <v>0</v>
      </c>
      <c r="BJ130" s="18" t="s">
        <v>82</v>
      </c>
      <c r="BK130" s="186">
        <f>ROUND(I130*H130,2)</f>
        <v>0</v>
      </c>
      <c r="BL130" s="18" t="s">
        <v>243</v>
      </c>
      <c r="BM130" s="185" t="s">
        <v>699</v>
      </c>
    </row>
    <row r="131" spans="1:65" s="11" customFormat="1" ht="25.9" customHeight="1">
      <c r="B131" s="159"/>
      <c r="C131" s="160"/>
      <c r="D131" s="161" t="s">
        <v>74</v>
      </c>
      <c r="E131" s="162" t="s">
        <v>177</v>
      </c>
      <c r="F131" s="162" t="s">
        <v>700</v>
      </c>
      <c r="G131" s="160"/>
      <c r="H131" s="160"/>
      <c r="I131" s="163"/>
      <c r="J131" s="164">
        <f>BK131</f>
        <v>0</v>
      </c>
      <c r="K131" s="160"/>
      <c r="L131" s="165"/>
      <c r="M131" s="166"/>
      <c r="N131" s="167"/>
      <c r="O131" s="167"/>
      <c r="P131" s="168">
        <f>P132</f>
        <v>0</v>
      </c>
      <c r="Q131" s="167"/>
      <c r="R131" s="168">
        <f>R132</f>
        <v>0</v>
      </c>
      <c r="S131" s="167"/>
      <c r="T131" s="169">
        <f>T132</f>
        <v>0</v>
      </c>
      <c r="AR131" s="170" t="s">
        <v>90</v>
      </c>
      <c r="AT131" s="171" t="s">
        <v>74</v>
      </c>
      <c r="AU131" s="171" t="s">
        <v>75</v>
      </c>
      <c r="AY131" s="170" t="s">
        <v>176</v>
      </c>
      <c r="BK131" s="172">
        <f>BK132</f>
        <v>0</v>
      </c>
    </row>
    <row r="132" spans="1:65" s="11" customFormat="1" ht="22.9" customHeight="1">
      <c r="B132" s="159"/>
      <c r="C132" s="160"/>
      <c r="D132" s="161" t="s">
        <v>74</v>
      </c>
      <c r="E132" s="211" t="s">
        <v>701</v>
      </c>
      <c r="F132" s="211" t="s">
        <v>702</v>
      </c>
      <c r="G132" s="160"/>
      <c r="H132" s="160"/>
      <c r="I132" s="163"/>
      <c r="J132" s="212">
        <f>BK132</f>
        <v>0</v>
      </c>
      <c r="K132" s="160"/>
      <c r="L132" s="165"/>
      <c r="M132" s="166"/>
      <c r="N132" s="167"/>
      <c r="O132" s="167"/>
      <c r="P132" s="168">
        <f>SUM(P133:P139)</f>
        <v>0</v>
      </c>
      <c r="Q132" s="167"/>
      <c r="R132" s="168">
        <f>SUM(R133:R139)</f>
        <v>0</v>
      </c>
      <c r="S132" s="167"/>
      <c r="T132" s="169">
        <f>SUM(T133:T139)</f>
        <v>0</v>
      </c>
      <c r="AR132" s="170" t="s">
        <v>90</v>
      </c>
      <c r="AT132" s="171" t="s">
        <v>74</v>
      </c>
      <c r="AU132" s="171" t="s">
        <v>82</v>
      </c>
      <c r="AY132" s="170" t="s">
        <v>176</v>
      </c>
      <c r="BK132" s="172">
        <f>SUM(BK133:BK139)</f>
        <v>0</v>
      </c>
    </row>
    <row r="133" spans="1:65" s="2" customFormat="1" ht="33" customHeight="1">
      <c r="A133" s="36"/>
      <c r="B133" s="37"/>
      <c r="C133" s="192" t="s">
        <v>224</v>
      </c>
      <c r="D133" s="192" t="s">
        <v>203</v>
      </c>
      <c r="E133" s="193" t="s">
        <v>703</v>
      </c>
      <c r="F133" s="194" t="s">
        <v>704</v>
      </c>
      <c r="G133" s="195" t="s">
        <v>645</v>
      </c>
      <c r="H133" s="196">
        <v>12</v>
      </c>
      <c r="I133" s="197"/>
      <c r="J133" s="198">
        <f>ROUND(I133*H133,2)</f>
        <v>0</v>
      </c>
      <c r="K133" s="194" t="s">
        <v>646</v>
      </c>
      <c r="L133" s="41"/>
      <c r="M133" s="199" t="s">
        <v>32</v>
      </c>
      <c r="N133" s="200" t="s">
        <v>46</v>
      </c>
      <c r="O133" s="66"/>
      <c r="P133" s="183">
        <f>O133*H133</f>
        <v>0</v>
      </c>
      <c r="Q133" s="183">
        <v>0</v>
      </c>
      <c r="R133" s="183">
        <f>Q133*H133</f>
        <v>0</v>
      </c>
      <c r="S133" s="183">
        <v>0</v>
      </c>
      <c r="T133" s="184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5" t="s">
        <v>206</v>
      </c>
      <c r="AT133" s="185" t="s">
        <v>203</v>
      </c>
      <c r="AU133" s="185" t="s">
        <v>84</v>
      </c>
      <c r="AY133" s="18" t="s">
        <v>176</v>
      </c>
      <c r="BE133" s="186">
        <f>IF(N133="základní",J133,0)</f>
        <v>0</v>
      </c>
      <c r="BF133" s="186">
        <f>IF(N133="snížená",J133,0)</f>
        <v>0</v>
      </c>
      <c r="BG133" s="186">
        <f>IF(N133="zákl. přenesená",J133,0)</f>
        <v>0</v>
      </c>
      <c r="BH133" s="186">
        <f>IF(N133="sníž. přenesená",J133,0)</f>
        <v>0</v>
      </c>
      <c r="BI133" s="186">
        <f>IF(N133="nulová",J133,0)</f>
        <v>0</v>
      </c>
      <c r="BJ133" s="18" t="s">
        <v>82</v>
      </c>
      <c r="BK133" s="186">
        <f>ROUND(I133*H133,2)</f>
        <v>0</v>
      </c>
      <c r="BL133" s="18" t="s">
        <v>206</v>
      </c>
      <c r="BM133" s="185" t="s">
        <v>705</v>
      </c>
    </row>
    <row r="134" spans="1:65" s="2" customFormat="1" ht="11.25">
      <c r="A134" s="36"/>
      <c r="B134" s="37"/>
      <c r="C134" s="38"/>
      <c r="D134" s="213" t="s">
        <v>648</v>
      </c>
      <c r="E134" s="38"/>
      <c r="F134" s="214" t="s">
        <v>706</v>
      </c>
      <c r="G134" s="38"/>
      <c r="H134" s="38"/>
      <c r="I134" s="189"/>
      <c r="J134" s="38"/>
      <c r="K134" s="38"/>
      <c r="L134" s="41"/>
      <c r="M134" s="190"/>
      <c r="N134" s="191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8" t="s">
        <v>648</v>
      </c>
      <c r="AU134" s="18" t="s">
        <v>84</v>
      </c>
    </row>
    <row r="135" spans="1:65" s="13" customFormat="1" ht="11.25">
      <c r="B135" s="215"/>
      <c r="C135" s="216"/>
      <c r="D135" s="187" t="s">
        <v>650</v>
      </c>
      <c r="E135" s="217" t="s">
        <v>32</v>
      </c>
      <c r="F135" s="218" t="s">
        <v>707</v>
      </c>
      <c r="G135" s="216"/>
      <c r="H135" s="217" t="s">
        <v>32</v>
      </c>
      <c r="I135" s="219"/>
      <c r="J135" s="216"/>
      <c r="K135" s="216"/>
      <c r="L135" s="220"/>
      <c r="M135" s="221"/>
      <c r="N135" s="222"/>
      <c r="O135" s="222"/>
      <c r="P135" s="222"/>
      <c r="Q135" s="222"/>
      <c r="R135" s="222"/>
      <c r="S135" s="222"/>
      <c r="T135" s="223"/>
      <c r="AT135" s="224" t="s">
        <v>650</v>
      </c>
      <c r="AU135" s="224" t="s">
        <v>84</v>
      </c>
      <c r="AV135" s="13" t="s">
        <v>82</v>
      </c>
      <c r="AW135" s="13" t="s">
        <v>37</v>
      </c>
      <c r="AX135" s="13" t="s">
        <v>75</v>
      </c>
      <c r="AY135" s="224" t="s">
        <v>176</v>
      </c>
    </row>
    <row r="136" spans="1:65" s="14" customFormat="1" ht="11.25">
      <c r="B136" s="225"/>
      <c r="C136" s="226"/>
      <c r="D136" s="187" t="s">
        <v>650</v>
      </c>
      <c r="E136" s="227" t="s">
        <v>32</v>
      </c>
      <c r="F136" s="228" t="s">
        <v>708</v>
      </c>
      <c r="G136" s="226"/>
      <c r="H136" s="229">
        <v>9</v>
      </c>
      <c r="I136" s="230"/>
      <c r="J136" s="226"/>
      <c r="K136" s="226"/>
      <c r="L136" s="231"/>
      <c r="M136" s="232"/>
      <c r="N136" s="233"/>
      <c r="O136" s="233"/>
      <c r="P136" s="233"/>
      <c r="Q136" s="233"/>
      <c r="R136" s="233"/>
      <c r="S136" s="233"/>
      <c r="T136" s="234"/>
      <c r="AT136" s="235" t="s">
        <v>650</v>
      </c>
      <c r="AU136" s="235" t="s">
        <v>84</v>
      </c>
      <c r="AV136" s="14" t="s">
        <v>84</v>
      </c>
      <c r="AW136" s="14" t="s">
        <v>37</v>
      </c>
      <c r="AX136" s="14" t="s">
        <v>75</v>
      </c>
      <c r="AY136" s="235" t="s">
        <v>176</v>
      </c>
    </row>
    <row r="137" spans="1:65" s="13" customFormat="1" ht="11.25">
      <c r="B137" s="215"/>
      <c r="C137" s="216"/>
      <c r="D137" s="187" t="s">
        <v>650</v>
      </c>
      <c r="E137" s="217" t="s">
        <v>32</v>
      </c>
      <c r="F137" s="218" t="s">
        <v>709</v>
      </c>
      <c r="G137" s="216"/>
      <c r="H137" s="217" t="s">
        <v>32</v>
      </c>
      <c r="I137" s="219"/>
      <c r="J137" s="216"/>
      <c r="K137" s="216"/>
      <c r="L137" s="220"/>
      <c r="M137" s="221"/>
      <c r="N137" s="222"/>
      <c r="O137" s="222"/>
      <c r="P137" s="222"/>
      <c r="Q137" s="222"/>
      <c r="R137" s="222"/>
      <c r="S137" s="222"/>
      <c r="T137" s="223"/>
      <c r="AT137" s="224" t="s">
        <v>650</v>
      </c>
      <c r="AU137" s="224" t="s">
        <v>84</v>
      </c>
      <c r="AV137" s="13" t="s">
        <v>82</v>
      </c>
      <c r="AW137" s="13" t="s">
        <v>37</v>
      </c>
      <c r="AX137" s="13" t="s">
        <v>75</v>
      </c>
      <c r="AY137" s="224" t="s">
        <v>176</v>
      </c>
    </row>
    <row r="138" spans="1:65" s="14" customFormat="1" ht="11.25">
      <c r="B138" s="225"/>
      <c r="C138" s="226"/>
      <c r="D138" s="187" t="s">
        <v>650</v>
      </c>
      <c r="E138" s="227" t="s">
        <v>32</v>
      </c>
      <c r="F138" s="228" t="s">
        <v>710</v>
      </c>
      <c r="G138" s="226"/>
      <c r="H138" s="229">
        <v>3</v>
      </c>
      <c r="I138" s="230"/>
      <c r="J138" s="226"/>
      <c r="K138" s="226"/>
      <c r="L138" s="231"/>
      <c r="M138" s="232"/>
      <c r="N138" s="233"/>
      <c r="O138" s="233"/>
      <c r="P138" s="233"/>
      <c r="Q138" s="233"/>
      <c r="R138" s="233"/>
      <c r="S138" s="233"/>
      <c r="T138" s="234"/>
      <c r="AT138" s="235" t="s">
        <v>650</v>
      </c>
      <c r="AU138" s="235" t="s">
        <v>84</v>
      </c>
      <c r="AV138" s="14" t="s">
        <v>84</v>
      </c>
      <c r="AW138" s="14" t="s">
        <v>37</v>
      </c>
      <c r="AX138" s="14" t="s">
        <v>75</v>
      </c>
      <c r="AY138" s="235" t="s">
        <v>176</v>
      </c>
    </row>
    <row r="139" spans="1:65" s="15" customFormat="1" ht="11.25">
      <c r="B139" s="236"/>
      <c r="C139" s="237"/>
      <c r="D139" s="187" t="s">
        <v>650</v>
      </c>
      <c r="E139" s="238" t="s">
        <v>32</v>
      </c>
      <c r="F139" s="239" t="s">
        <v>711</v>
      </c>
      <c r="G139" s="237"/>
      <c r="H139" s="240">
        <v>12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AT139" s="246" t="s">
        <v>650</v>
      </c>
      <c r="AU139" s="246" t="s">
        <v>84</v>
      </c>
      <c r="AV139" s="15" t="s">
        <v>95</v>
      </c>
      <c r="AW139" s="15" t="s">
        <v>37</v>
      </c>
      <c r="AX139" s="15" t="s">
        <v>82</v>
      </c>
      <c r="AY139" s="246" t="s">
        <v>176</v>
      </c>
    </row>
    <row r="140" spans="1:65" s="2" customFormat="1" ht="6.95" customHeight="1">
      <c r="A140" s="36"/>
      <c r="B140" s="49"/>
      <c r="C140" s="50"/>
      <c r="D140" s="50"/>
      <c r="E140" s="50"/>
      <c r="F140" s="50"/>
      <c r="G140" s="50"/>
      <c r="H140" s="50"/>
      <c r="I140" s="50"/>
      <c r="J140" s="50"/>
      <c r="K140" s="50"/>
      <c r="L140" s="41"/>
      <c r="M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</row>
  </sheetData>
  <sheetProtection algorithmName="SHA-512" hashValue="l2tP4go183L2V4stEQhj5Q36BiVj2z+S/5PvOA9AILBMtxI+TttRSfDKWI2T9eekSCD8MB+g+23HpXqasn8LwQ==" saltValue="O+E4sqAjD+1tAkyT9gb/Y7E2SHHEbRTl3VZ92szdMgpSzxAmNfNjAe10rNcnAT3FAlK+H8NXZl1/Yqjdw4HH5w==" spinCount="100000" sheet="1" objects="1" scenarios="1" formatColumns="0" formatRows="0" autoFilter="0"/>
  <autoFilter ref="C100:K139" xr:uid="{00000000-0009-0000-0000-000002000000}"/>
  <mergeCells count="15">
    <mergeCell ref="E87:H87"/>
    <mergeCell ref="E91:H91"/>
    <mergeCell ref="E89:H89"/>
    <mergeCell ref="E93:H93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5" r:id="rId1" xr:uid="{00000000-0004-0000-0200-000000000000}"/>
    <hyperlink ref="F110" r:id="rId2" xr:uid="{00000000-0004-0000-0200-000001000000}"/>
    <hyperlink ref="F113" r:id="rId3" xr:uid="{00000000-0004-0000-0200-000002000000}"/>
    <hyperlink ref="F116" r:id="rId4" xr:uid="{00000000-0004-0000-0200-000003000000}"/>
    <hyperlink ref="F118" r:id="rId5" xr:uid="{00000000-0004-0000-0200-000004000000}"/>
    <hyperlink ref="F121" r:id="rId6" xr:uid="{00000000-0004-0000-0200-000005000000}"/>
    <hyperlink ref="F125" r:id="rId7" xr:uid="{00000000-0004-0000-0200-000006000000}"/>
    <hyperlink ref="F129" r:id="rId8" xr:uid="{00000000-0004-0000-0200-000007000000}"/>
    <hyperlink ref="F134" r:id="rId9" xr:uid="{00000000-0004-0000-0200-000008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01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AT2" s="18" t="s">
        <v>102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84</v>
      </c>
    </row>
    <row r="4" spans="1:46" s="1" customFormat="1" ht="24.95" customHeight="1">
      <c r="B4" s="21"/>
      <c r="D4" s="112" t="s">
        <v>149</v>
      </c>
      <c r="L4" s="21"/>
      <c r="M4" s="113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82" t="str">
        <f>'Rekapitulace stavby'!K6</f>
        <v>Oprava PZS v ŽST Litoměřice horní nádraží_OPRAVA č. 1</v>
      </c>
      <c r="F7" s="383"/>
      <c r="G7" s="383"/>
      <c r="H7" s="383"/>
      <c r="L7" s="21"/>
    </row>
    <row r="8" spans="1:46">
      <c r="B8" s="21"/>
      <c r="D8" s="114" t="s">
        <v>150</v>
      </c>
      <c r="L8" s="21"/>
    </row>
    <row r="9" spans="1:46" s="1" customFormat="1" ht="16.5" customHeight="1">
      <c r="B9" s="21"/>
      <c r="E9" s="382" t="s">
        <v>151</v>
      </c>
      <c r="F9" s="381"/>
      <c r="G9" s="381"/>
      <c r="H9" s="381"/>
      <c r="L9" s="21"/>
    </row>
    <row r="10" spans="1:46" s="1" customFormat="1" ht="12" customHeight="1">
      <c r="B10" s="21"/>
      <c r="D10" s="114" t="s">
        <v>152</v>
      </c>
      <c r="L10" s="21"/>
    </row>
    <row r="11" spans="1:46" s="2" customFormat="1" ht="16.5" customHeight="1">
      <c r="A11" s="36"/>
      <c r="B11" s="41"/>
      <c r="C11" s="36"/>
      <c r="D11" s="36"/>
      <c r="E11" s="384" t="s">
        <v>153</v>
      </c>
      <c r="F11" s="385"/>
      <c r="G11" s="385"/>
      <c r="H11" s="385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154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386" t="s">
        <v>712</v>
      </c>
      <c r="F13" s="385"/>
      <c r="G13" s="385"/>
      <c r="H13" s="385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4" t="s">
        <v>32</v>
      </c>
      <c r="G15" s="36"/>
      <c r="H15" s="36"/>
      <c r="I15" s="114" t="s">
        <v>20</v>
      </c>
      <c r="J15" s="104" t="s">
        <v>32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22</v>
      </c>
      <c r="E16" s="36"/>
      <c r="F16" s="104" t="s">
        <v>23</v>
      </c>
      <c r="G16" s="36"/>
      <c r="H16" s="36"/>
      <c r="I16" s="114" t="s">
        <v>24</v>
      </c>
      <c r="J16" s="117" t="str">
        <f>'Rekapitulace stavby'!AN8</f>
        <v>28. 2. 2022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30</v>
      </c>
      <c r="E18" s="36"/>
      <c r="F18" s="36"/>
      <c r="G18" s="36"/>
      <c r="H18" s="36"/>
      <c r="I18" s="114" t="s">
        <v>31</v>
      </c>
      <c r="J18" s="104" t="s">
        <v>32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23</v>
      </c>
      <c r="F19" s="36"/>
      <c r="G19" s="36"/>
      <c r="H19" s="36"/>
      <c r="I19" s="114" t="s">
        <v>33</v>
      </c>
      <c r="J19" s="104" t="s">
        <v>32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34</v>
      </c>
      <c r="E21" s="36"/>
      <c r="F21" s="36"/>
      <c r="G21" s="36"/>
      <c r="H21" s="36"/>
      <c r="I21" s="114" t="s">
        <v>31</v>
      </c>
      <c r="J21" s="31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387" t="str">
        <f>'Rekapitulace stavby'!E14</f>
        <v>Vyplň údaj</v>
      </c>
      <c r="F22" s="388"/>
      <c r="G22" s="388"/>
      <c r="H22" s="388"/>
      <c r="I22" s="114" t="s">
        <v>33</v>
      </c>
      <c r="J22" s="31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36</v>
      </c>
      <c r="E24" s="36"/>
      <c r="F24" s="36"/>
      <c r="G24" s="36"/>
      <c r="H24" s="36"/>
      <c r="I24" s="114" t="s">
        <v>31</v>
      </c>
      <c r="J24" s="104" t="s">
        <v>32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23</v>
      </c>
      <c r="F25" s="36"/>
      <c r="G25" s="36"/>
      <c r="H25" s="36"/>
      <c r="I25" s="114" t="s">
        <v>33</v>
      </c>
      <c r="J25" s="104" t="s">
        <v>32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38</v>
      </c>
      <c r="E27" s="36"/>
      <c r="F27" s="36"/>
      <c r="G27" s="36"/>
      <c r="H27" s="36"/>
      <c r="I27" s="114" t="s">
        <v>31</v>
      </c>
      <c r="J27" s="104" t="s">
        <v>32</v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">
        <v>23</v>
      </c>
      <c r="F28" s="36"/>
      <c r="G28" s="36"/>
      <c r="H28" s="36"/>
      <c r="I28" s="114" t="s">
        <v>33</v>
      </c>
      <c r="J28" s="104" t="s">
        <v>32</v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39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>
      <c r="A31" s="118"/>
      <c r="B31" s="119"/>
      <c r="C31" s="118"/>
      <c r="D31" s="118"/>
      <c r="E31" s="389" t="s">
        <v>32</v>
      </c>
      <c r="F31" s="389"/>
      <c r="G31" s="389"/>
      <c r="H31" s="389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2" t="s">
        <v>41</v>
      </c>
      <c r="E34" s="36"/>
      <c r="F34" s="36"/>
      <c r="G34" s="36"/>
      <c r="H34" s="36"/>
      <c r="I34" s="36"/>
      <c r="J34" s="123">
        <f>ROUND(J92,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1"/>
      <c r="E35" s="121"/>
      <c r="F35" s="121"/>
      <c r="G35" s="121"/>
      <c r="H35" s="121"/>
      <c r="I35" s="121"/>
      <c r="J35" s="121"/>
      <c r="K35" s="121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4" t="s">
        <v>43</v>
      </c>
      <c r="G36" s="36"/>
      <c r="H36" s="36"/>
      <c r="I36" s="124" t="s">
        <v>42</v>
      </c>
      <c r="J36" s="124" t="s">
        <v>44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5" t="s">
        <v>45</v>
      </c>
      <c r="E37" s="114" t="s">
        <v>46</v>
      </c>
      <c r="F37" s="125">
        <f>ROUND((SUM(BE92:BE100)),  2)</f>
        <v>0</v>
      </c>
      <c r="G37" s="36"/>
      <c r="H37" s="36"/>
      <c r="I37" s="126">
        <v>0.21</v>
      </c>
      <c r="J37" s="125">
        <f>ROUND(((SUM(BE92:BE100))*I37),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47</v>
      </c>
      <c r="F38" s="125">
        <f>ROUND((SUM(BF92:BF100)),  2)</f>
        <v>0</v>
      </c>
      <c r="G38" s="36"/>
      <c r="H38" s="36"/>
      <c r="I38" s="126">
        <v>0.15</v>
      </c>
      <c r="J38" s="125">
        <f>ROUND(((SUM(BF92:BF100))*I38),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ROUND((SUM(BG92:BG100)),  2)</f>
        <v>0</v>
      </c>
      <c r="G39" s="36"/>
      <c r="H39" s="36"/>
      <c r="I39" s="126">
        <v>0.21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49</v>
      </c>
      <c r="F40" s="125">
        <f>ROUND((SUM(BH92:BH100)),  2)</f>
        <v>0</v>
      </c>
      <c r="G40" s="36"/>
      <c r="H40" s="36"/>
      <c r="I40" s="126">
        <v>0.15</v>
      </c>
      <c r="J40" s="125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50</v>
      </c>
      <c r="F41" s="125">
        <f>ROUND((SUM(BI92:BI100)),  2)</f>
        <v>0</v>
      </c>
      <c r="G41" s="36"/>
      <c r="H41" s="36"/>
      <c r="I41" s="126">
        <v>0</v>
      </c>
      <c r="J41" s="125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51</v>
      </c>
      <c r="E43" s="129"/>
      <c r="F43" s="129"/>
      <c r="G43" s="130" t="s">
        <v>52</v>
      </c>
      <c r="H43" s="131" t="s">
        <v>53</v>
      </c>
      <c r="I43" s="129"/>
      <c r="J43" s="132">
        <f>SUM(J34:J41)</f>
        <v>0</v>
      </c>
      <c r="K43" s="133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4" t="s">
        <v>156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0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390" t="str">
        <f>E7</f>
        <v>Oprava PZS v ŽST Litoměřice horní nádraží_OPRAVA č. 1</v>
      </c>
      <c r="F52" s="391"/>
      <c r="G52" s="391"/>
      <c r="H52" s="391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2"/>
      <c r="C53" s="30" t="s">
        <v>150</v>
      </c>
      <c r="D53" s="23"/>
      <c r="E53" s="23"/>
      <c r="F53" s="23"/>
      <c r="G53" s="23"/>
      <c r="H53" s="23"/>
      <c r="I53" s="23"/>
      <c r="J53" s="23"/>
      <c r="K53" s="23"/>
      <c r="L53" s="21"/>
    </row>
    <row r="54" spans="1:31" s="1" customFormat="1" ht="16.5" customHeight="1">
      <c r="B54" s="22"/>
      <c r="C54" s="23"/>
      <c r="D54" s="23"/>
      <c r="E54" s="390" t="s">
        <v>151</v>
      </c>
      <c r="F54" s="366"/>
      <c r="G54" s="366"/>
      <c r="H54" s="366"/>
      <c r="I54" s="23"/>
      <c r="J54" s="23"/>
      <c r="K54" s="23"/>
      <c r="L54" s="21"/>
    </row>
    <row r="55" spans="1:31" s="1" customFormat="1" ht="12" customHeight="1">
      <c r="B55" s="22"/>
      <c r="C55" s="30" t="s">
        <v>152</v>
      </c>
      <c r="D55" s="23"/>
      <c r="E55" s="23"/>
      <c r="F55" s="23"/>
      <c r="G55" s="23"/>
      <c r="H55" s="23"/>
      <c r="I55" s="23"/>
      <c r="J55" s="23"/>
      <c r="K55" s="23"/>
      <c r="L55" s="21"/>
    </row>
    <row r="56" spans="1:31" s="2" customFormat="1" ht="16.5" customHeight="1">
      <c r="A56" s="36"/>
      <c r="B56" s="37"/>
      <c r="C56" s="38"/>
      <c r="D56" s="38"/>
      <c r="E56" s="392" t="s">
        <v>153</v>
      </c>
      <c r="F56" s="393"/>
      <c r="G56" s="393"/>
      <c r="H56" s="393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0" t="s">
        <v>154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45" t="str">
        <f>E13</f>
        <v>01.3 - Demontáže</v>
      </c>
      <c r="F58" s="393"/>
      <c r="G58" s="393"/>
      <c r="H58" s="393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0" t="s">
        <v>22</v>
      </c>
      <c r="D60" s="38"/>
      <c r="E60" s="38"/>
      <c r="F60" s="28" t="str">
        <f>F16</f>
        <v xml:space="preserve"> </v>
      </c>
      <c r="G60" s="38"/>
      <c r="H60" s="38"/>
      <c r="I60" s="30" t="s">
        <v>24</v>
      </c>
      <c r="J60" s="61" t="str">
        <f>IF(J16="","",J16)</f>
        <v>28. 2. 2022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0" t="s">
        <v>30</v>
      </c>
      <c r="D62" s="38"/>
      <c r="E62" s="38"/>
      <c r="F62" s="28" t="str">
        <f>E19</f>
        <v xml:space="preserve"> </v>
      </c>
      <c r="G62" s="38"/>
      <c r="H62" s="38"/>
      <c r="I62" s="30" t="s">
        <v>36</v>
      </c>
      <c r="J62" s="34" t="str">
        <f>E25</f>
        <v xml:space="preserve"> 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0" t="s">
        <v>34</v>
      </c>
      <c r="D63" s="38"/>
      <c r="E63" s="38"/>
      <c r="F63" s="28" t="str">
        <f>IF(E22="","",E22)</f>
        <v>Vyplň údaj</v>
      </c>
      <c r="G63" s="38"/>
      <c r="H63" s="38"/>
      <c r="I63" s="30" t="s">
        <v>38</v>
      </c>
      <c r="J63" s="34" t="str">
        <f>E28</f>
        <v xml:space="preserve"> 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157</v>
      </c>
      <c r="D65" s="139"/>
      <c r="E65" s="139"/>
      <c r="F65" s="139"/>
      <c r="G65" s="139"/>
      <c r="H65" s="139"/>
      <c r="I65" s="139"/>
      <c r="J65" s="140" t="s">
        <v>158</v>
      </c>
      <c r="K65" s="139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73</v>
      </c>
      <c r="D67" s="38"/>
      <c r="E67" s="38"/>
      <c r="F67" s="38"/>
      <c r="G67" s="38"/>
      <c r="H67" s="38"/>
      <c r="I67" s="38"/>
      <c r="J67" s="79">
        <f>J92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8" t="s">
        <v>159</v>
      </c>
    </row>
    <row r="68" spans="1:47" s="9" customFormat="1" ht="24.95" customHeight="1">
      <c r="B68" s="142"/>
      <c r="C68" s="143"/>
      <c r="D68" s="144" t="s">
        <v>160</v>
      </c>
      <c r="E68" s="145"/>
      <c r="F68" s="145"/>
      <c r="G68" s="145"/>
      <c r="H68" s="145"/>
      <c r="I68" s="145"/>
      <c r="J68" s="146">
        <f>J93</f>
        <v>0</v>
      </c>
      <c r="K68" s="143"/>
      <c r="L68" s="147"/>
    </row>
    <row r="69" spans="1:47" s="2" customFormat="1" ht="21.7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1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47" s="2" customFormat="1" ht="6.95" customHeight="1">
      <c r="A70" s="36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1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pans="1:47" s="2" customFormat="1" ht="6.95" customHeight="1">
      <c r="A74" s="36"/>
      <c r="B74" s="51"/>
      <c r="C74" s="52"/>
      <c r="D74" s="52"/>
      <c r="E74" s="52"/>
      <c r="F74" s="52"/>
      <c r="G74" s="52"/>
      <c r="H74" s="52"/>
      <c r="I74" s="52"/>
      <c r="J74" s="52"/>
      <c r="K74" s="52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47" s="2" customFormat="1" ht="24.95" customHeight="1">
      <c r="A75" s="36"/>
      <c r="B75" s="37"/>
      <c r="C75" s="24" t="s">
        <v>161</v>
      </c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47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47" s="2" customFormat="1" ht="12" customHeight="1">
      <c r="A77" s="36"/>
      <c r="B77" s="37"/>
      <c r="C77" s="30" t="s">
        <v>16</v>
      </c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47" s="2" customFormat="1" ht="16.5" customHeight="1">
      <c r="A78" s="36"/>
      <c r="B78" s="37"/>
      <c r="C78" s="38"/>
      <c r="D78" s="38"/>
      <c r="E78" s="390" t="str">
        <f>E7</f>
        <v>Oprava PZS v ŽST Litoměřice horní nádraží_OPRAVA č. 1</v>
      </c>
      <c r="F78" s="391"/>
      <c r="G78" s="391"/>
      <c r="H78" s="391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1" customFormat="1" ht="12" customHeight="1">
      <c r="B79" s="22"/>
      <c r="C79" s="30" t="s">
        <v>150</v>
      </c>
      <c r="D79" s="23"/>
      <c r="E79" s="23"/>
      <c r="F79" s="23"/>
      <c r="G79" s="23"/>
      <c r="H79" s="23"/>
      <c r="I79" s="23"/>
      <c r="J79" s="23"/>
      <c r="K79" s="23"/>
      <c r="L79" s="21"/>
    </row>
    <row r="80" spans="1:47" s="1" customFormat="1" ht="16.5" customHeight="1">
      <c r="B80" s="22"/>
      <c r="C80" s="23"/>
      <c r="D80" s="23"/>
      <c r="E80" s="390" t="s">
        <v>151</v>
      </c>
      <c r="F80" s="366"/>
      <c r="G80" s="366"/>
      <c r="H80" s="366"/>
      <c r="I80" s="23"/>
      <c r="J80" s="23"/>
      <c r="K80" s="23"/>
      <c r="L80" s="21"/>
    </row>
    <row r="81" spans="1:65" s="1" customFormat="1" ht="12" customHeight="1">
      <c r="B81" s="22"/>
      <c r="C81" s="30" t="s">
        <v>152</v>
      </c>
      <c r="D81" s="23"/>
      <c r="E81" s="23"/>
      <c r="F81" s="23"/>
      <c r="G81" s="23"/>
      <c r="H81" s="23"/>
      <c r="I81" s="23"/>
      <c r="J81" s="23"/>
      <c r="K81" s="23"/>
      <c r="L81" s="21"/>
    </row>
    <row r="82" spans="1:65" s="2" customFormat="1" ht="16.5" customHeight="1">
      <c r="A82" s="36"/>
      <c r="B82" s="37"/>
      <c r="C82" s="38"/>
      <c r="D82" s="38"/>
      <c r="E82" s="392" t="s">
        <v>153</v>
      </c>
      <c r="F82" s="393"/>
      <c r="G82" s="393"/>
      <c r="H82" s="393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0" t="s">
        <v>154</v>
      </c>
      <c r="D83" s="38"/>
      <c r="E83" s="38"/>
      <c r="F83" s="38"/>
      <c r="G83" s="38"/>
      <c r="H83" s="38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6.5" customHeight="1">
      <c r="A84" s="36"/>
      <c r="B84" s="37"/>
      <c r="C84" s="38"/>
      <c r="D84" s="38"/>
      <c r="E84" s="345" t="str">
        <f>E13</f>
        <v>01.3 - Demontáže</v>
      </c>
      <c r="F84" s="393"/>
      <c r="G84" s="393"/>
      <c r="H84" s="393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2" customHeight="1">
      <c r="A86" s="36"/>
      <c r="B86" s="37"/>
      <c r="C86" s="30" t="s">
        <v>22</v>
      </c>
      <c r="D86" s="38"/>
      <c r="E86" s="38"/>
      <c r="F86" s="28" t="str">
        <f>F16</f>
        <v xml:space="preserve"> </v>
      </c>
      <c r="G86" s="38"/>
      <c r="H86" s="38"/>
      <c r="I86" s="30" t="s">
        <v>24</v>
      </c>
      <c r="J86" s="61" t="str">
        <f>IF(J16="","",J16)</f>
        <v>28. 2. 2022</v>
      </c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5.2" customHeight="1">
      <c r="A88" s="36"/>
      <c r="B88" s="37"/>
      <c r="C88" s="30" t="s">
        <v>30</v>
      </c>
      <c r="D88" s="38"/>
      <c r="E88" s="38"/>
      <c r="F88" s="28" t="str">
        <f>E19</f>
        <v xml:space="preserve"> </v>
      </c>
      <c r="G88" s="38"/>
      <c r="H88" s="38"/>
      <c r="I88" s="30" t="s">
        <v>36</v>
      </c>
      <c r="J88" s="34" t="str">
        <f>E25</f>
        <v xml:space="preserve"> </v>
      </c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2" customHeight="1">
      <c r="A89" s="36"/>
      <c r="B89" s="37"/>
      <c r="C89" s="30" t="s">
        <v>34</v>
      </c>
      <c r="D89" s="38"/>
      <c r="E89" s="38"/>
      <c r="F89" s="28" t="str">
        <f>IF(E22="","",E22)</f>
        <v>Vyplň údaj</v>
      </c>
      <c r="G89" s="38"/>
      <c r="H89" s="38"/>
      <c r="I89" s="30" t="s">
        <v>38</v>
      </c>
      <c r="J89" s="34" t="str">
        <f>E28</f>
        <v xml:space="preserve"> </v>
      </c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0.3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10" customFormat="1" ht="29.25" customHeight="1">
      <c r="A91" s="148"/>
      <c r="B91" s="149"/>
      <c r="C91" s="150" t="s">
        <v>162</v>
      </c>
      <c r="D91" s="151" t="s">
        <v>60</v>
      </c>
      <c r="E91" s="151" t="s">
        <v>56</v>
      </c>
      <c r="F91" s="151" t="s">
        <v>57</v>
      </c>
      <c r="G91" s="151" t="s">
        <v>163</v>
      </c>
      <c r="H91" s="151" t="s">
        <v>164</v>
      </c>
      <c r="I91" s="151" t="s">
        <v>165</v>
      </c>
      <c r="J91" s="151" t="s">
        <v>158</v>
      </c>
      <c r="K91" s="152" t="s">
        <v>166</v>
      </c>
      <c r="L91" s="153"/>
      <c r="M91" s="70" t="s">
        <v>32</v>
      </c>
      <c r="N91" s="71" t="s">
        <v>45</v>
      </c>
      <c r="O91" s="71" t="s">
        <v>167</v>
      </c>
      <c r="P91" s="71" t="s">
        <v>168</v>
      </c>
      <c r="Q91" s="71" t="s">
        <v>169</v>
      </c>
      <c r="R91" s="71" t="s">
        <v>170</v>
      </c>
      <c r="S91" s="71" t="s">
        <v>171</v>
      </c>
      <c r="T91" s="72" t="s">
        <v>172</v>
      </c>
      <c r="U91" s="148"/>
      <c r="V91" s="148"/>
      <c r="W91" s="148"/>
      <c r="X91" s="148"/>
      <c r="Y91" s="148"/>
      <c r="Z91" s="148"/>
      <c r="AA91" s="148"/>
      <c r="AB91" s="148"/>
      <c r="AC91" s="148"/>
      <c r="AD91" s="148"/>
      <c r="AE91" s="148"/>
    </row>
    <row r="92" spans="1:65" s="2" customFormat="1" ht="22.9" customHeight="1">
      <c r="A92" s="36"/>
      <c r="B92" s="37"/>
      <c r="C92" s="77" t="s">
        <v>173</v>
      </c>
      <c r="D92" s="38"/>
      <c r="E92" s="38"/>
      <c r="F92" s="38"/>
      <c r="G92" s="38"/>
      <c r="H92" s="38"/>
      <c r="I92" s="38"/>
      <c r="J92" s="154">
        <f>BK92</f>
        <v>0</v>
      </c>
      <c r="K92" s="38"/>
      <c r="L92" s="41"/>
      <c r="M92" s="73"/>
      <c r="N92" s="155"/>
      <c r="O92" s="74"/>
      <c r="P92" s="156">
        <f>P93</f>
        <v>0</v>
      </c>
      <c r="Q92" s="74"/>
      <c r="R92" s="156">
        <f>R93</f>
        <v>0</v>
      </c>
      <c r="S92" s="74"/>
      <c r="T92" s="157">
        <f>T93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8" t="s">
        <v>74</v>
      </c>
      <c r="AU92" s="18" t="s">
        <v>159</v>
      </c>
      <c r="BK92" s="158">
        <f>BK93</f>
        <v>0</v>
      </c>
    </row>
    <row r="93" spans="1:65" s="11" customFormat="1" ht="25.9" customHeight="1">
      <c r="B93" s="159"/>
      <c r="C93" s="160"/>
      <c r="D93" s="161" t="s">
        <v>74</v>
      </c>
      <c r="E93" s="162" t="s">
        <v>174</v>
      </c>
      <c r="F93" s="162" t="s">
        <v>175</v>
      </c>
      <c r="G93" s="160"/>
      <c r="H93" s="160"/>
      <c r="I93" s="163"/>
      <c r="J93" s="164">
        <f>BK93</f>
        <v>0</v>
      </c>
      <c r="K93" s="160"/>
      <c r="L93" s="165"/>
      <c r="M93" s="166"/>
      <c r="N93" s="167"/>
      <c r="O93" s="167"/>
      <c r="P93" s="168">
        <f>SUM(P94:P100)</f>
        <v>0</v>
      </c>
      <c r="Q93" s="167"/>
      <c r="R93" s="168">
        <f>SUM(R94:R100)</f>
        <v>0</v>
      </c>
      <c r="S93" s="167"/>
      <c r="T93" s="169">
        <f>SUM(T94:T100)</f>
        <v>0</v>
      </c>
      <c r="AR93" s="170" t="s">
        <v>95</v>
      </c>
      <c r="AT93" s="171" t="s">
        <v>74</v>
      </c>
      <c r="AU93" s="171" t="s">
        <v>75</v>
      </c>
      <c r="AY93" s="170" t="s">
        <v>176</v>
      </c>
      <c r="BK93" s="172">
        <f>SUM(BK94:BK100)</f>
        <v>0</v>
      </c>
    </row>
    <row r="94" spans="1:65" s="2" customFormat="1" ht="16.5" customHeight="1">
      <c r="A94" s="36"/>
      <c r="B94" s="37"/>
      <c r="C94" s="192" t="s">
        <v>82</v>
      </c>
      <c r="D94" s="192" t="s">
        <v>203</v>
      </c>
      <c r="E94" s="193" t="s">
        <v>713</v>
      </c>
      <c r="F94" s="194" t="s">
        <v>714</v>
      </c>
      <c r="G94" s="195" t="s">
        <v>180</v>
      </c>
      <c r="H94" s="196">
        <v>1</v>
      </c>
      <c r="I94" s="197"/>
      <c r="J94" s="198">
        <f t="shared" ref="J94:J100" si="0">ROUND(I94*H94,2)</f>
        <v>0</v>
      </c>
      <c r="K94" s="194" t="s">
        <v>192</v>
      </c>
      <c r="L94" s="41"/>
      <c r="M94" s="199" t="s">
        <v>32</v>
      </c>
      <c r="N94" s="200" t="s">
        <v>46</v>
      </c>
      <c r="O94" s="66"/>
      <c r="P94" s="183">
        <f t="shared" ref="P94:P100" si="1">O94*H94</f>
        <v>0</v>
      </c>
      <c r="Q94" s="183">
        <v>0</v>
      </c>
      <c r="R94" s="183">
        <f t="shared" ref="R94:R100" si="2">Q94*H94</f>
        <v>0</v>
      </c>
      <c r="S94" s="183">
        <v>0</v>
      </c>
      <c r="T94" s="184">
        <f t="shared" ref="T94:T100" si="3"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5" t="s">
        <v>206</v>
      </c>
      <c r="AT94" s="185" t="s">
        <v>203</v>
      </c>
      <c r="AU94" s="185" t="s">
        <v>82</v>
      </c>
      <c r="AY94" s="18" t="s">
        <v>176</v>
      </c>
      <c r="BE94" s="186">
        <f t="shared" ref="BE94:BE100" si="4">IF(N94="základní",J94,0)</f>
        <v>0</v>
      </c>
      <c r="BF94" s="186">
        <f t="shared" ref="BF94:BF100" si="5">IF(N94="snížená",J94,0)</f>
        <v>0</v>
      </c>
      <c r="BG94" s="186">
        <f t="shared" ref="BG94:BG100" si="6">IF(N94="zákl. přenesená",J94,0)</f>
        <v>0</v>
      </c>
      <c r="BH94" s="186">
        <f t="shared" ref="BH94:BH100" si="7">IF(N94="sníž. přenesená",J94,0)</f>
        <v>0</v>
      </c>
      <c r="BI94" s="186">
        <f t="shared" ref="BI94:BI100" si="8">IF(N94="nulová",J94,0)</f>
        <v>0</v>
      </c>
      <c r="BJ94" s="18" t="s">
        <v>82</v>
      </c>
      <c r="BK94" s="186">
        <f t="shared" ref="BK94:BK100" si="9">ROUND(I94*H94,2)</f>
        <v>0</v>
      </c>
      <c r="BL94" s="18" t="s">
        <v>206</v>
      </c>
      <c r="BM94" s="185" t="s">
        <v>715</v>
      </c>
    </row>
    <row r="95" spans="1:65" s="2" customFormat="1" ht="16.5" customHeight="1">
      <c r="A95" s="36"/>
      <c r="B95" s="37"/>
      <c r="C95" s="192" t="s">
        <v>84</v>
      </c>
      <c r="D95" s="192" t="s">
        <v>203</v>
      </c>
      <c r="E95" s="193" t="s">
        <v>716</v>
      </c>
      <c r="F95" s="194" t="s">
        <v>717</v>
      </c>
      <c r="G95" s="195" t="s">
        <v>180</v>
      </c>
      <c r="H95" s="196">
        <v>2</v>
      </c>
      <c r="I95" s="197"/>
      <c r="J95" s="198">
        <f t="shared" si="0"/>
        <v>0</v>
      </c>
      <c r="K95" s="194" t="s">
        <v>192</v>
      </c>
      <c r="L95" s="41"/>
      <c r="M95" s="199" t="s">
        <v>32</v>
      </c>
      <c r="N95" s="200" t="s">
        <v>46</v>
      </c>
      <c r="O95" s="66"/>
      <c r="P95" s="183">
        <f t="shared" si="1"/>
        <v>0</v>
      </c>
      <c r="Q95" s="183">
        <v>0</v>
      </c>
      <c r="R95" s="183">
        <f t="shared" si="2"/>
        <v>0</v>
      </c>
      <c r="S95" s="183">
        <v>0</v>
      </c>
      <c r="T95" s="184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5" t="s">
        <v>206</v>
      </c>
      <c r="AT95" s="185" t="s">
        <v>203</v>
      </c>
      <c r="AU95" s="185" t="s">
        <v>82</v>
      </c>
      <c r="AY95" s="18" t="s">
        <v>176</v>
      </c>
      <c r="BE95" s="186">
        <f t="shared" si="4"/>
        <v>0</v>
      </c>
      <c r="BF95" s="186">
        <f t="shared" si="5"/>
        <v>0</v>
      </c>
      <c r="BG95" s="186">
        <f t="shared" si="6"/>
        <v>0</v>
      </c>
      <c r="BH95" s="186">
        <f t="shared" si="7"/>
        <v>0</v>
      </c>
      <c r="BI95" s="186">
        <f t="shared" si="8"/>
        <v>0</v>
      </c>
      <c r="BJ95" s="18" t="s">
        <v>82</v>
      </c>
      <c r="BK95" s="186">
        <f t="shared" si="9"/>
        <v>0</v>
      </c>
      <c r="BL95" s="18" t="s">
        <v>206</v>
      </c>
      <c r="BM95" s="185" t="s">
        <v>718</v>
      </c>
    </row>
    <row r="96" spans="1:65" s="2" customFormat="1" ht="16.5" customHeight="1">
      <c r="A96" s="36"/>
      <c r="B96" s="37"/>
      <c r="C96" s="192" t="s">
        <v>90</v>
      </c>
      <c r="D96" s="192" t="s">
        <v>203</v>
      </c>
      <c r="E96" s="193" t="s">
        <v>719</v>
      </c>
      <c r="F96" s="194" t="s">
        <v>720</v>
      </c>
      <c r="G96" s="195" t="s">
        <v>180</v>
      </c>
      <c r="H96" s="196">
        <v>2</v>
      </c>
      <c r="I96" s="197"/>
      <c r="J96" s="198">
        <f t="shared" si="0"/>
        <v>0</v>
      </c>
      <c r="K96" s="194" t="s">
        <v>192</v>
      </c>
      <c r="L96" s="41"/>
      <c r="M96" s="199" t="s">
        <v>32</v>
      </c>
      <c r="N96" s="200" t="s">
        <v>46</v>
      </c>
      <c r="O96" s="66"/>
      <c r="P96" s="183">
        <f t="shared" si="1"/>
        <v>0</v>
      </c>
      <c r="Q96" s="183">
        <v>0</v>
      </c>
      <c r="R96" s="183">
        <f t="shared" si="2"/>
        <v>0</v>
      </c>
      <c r="S96" s="183">
        <v>0</v>
      </c>
      <c r="T96" s="184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5" t="s">
        <v>206</v>
      </c>
      <c r="AT96" s="185" t="s">
        <v>203</v>
      </c>
      <c r="AU96" s="185" t="s">
        <v>82</v>
      </c>
      <c r="AY96" s="18" t="s">
        <v>176</v>
      </c>
      <c r="BE96" s="186">
        <f t="shared" si="4"/>
        <v>0</v>
      </c>
      <c r="BF96" s="186">
        <f t="shared" si="5"/>
        <v>0</v>
      </c>
      <c r="BG96" s="186">
        <f t="shared" si="6"/>
        <v>0</v>
      </c>
      <c r="BH96" s="186">
        <f t="shared" si="7"/>
        <v>0</v>
      </c>
      <c r="BI96" s="186">
        <f t="shared" si="8"/>
        <v>0</v>
      </c>
      <c r="BJ96" s="18" t="s">
        <v>82</v>
      </c>
      <c r="BK96" s="186">
        <f t="shared" si="9"/>
        <v>0</v>
      </c>
      <c r="BL96" s="18" t="s">
        <v>206</v>
      </c>
      <c r="BM96" s="185" t="s">
        <v>721</v>
      </c>
    </row>
    <row r="97" spans="1:65" s="2" customFormat="1" ht="16.5" customHeight="1">
      <c r="A97" s="36"/>
      <c r="B97" s="37"/>
      <c r="C97" s="192" t="s">
        <v>95</v>
      </c>
      <c r="D97" s="192" t="s">
        <v>203</v>
      </c>
      <c r="E97" s="193" t="s">
        <v>722</v>
      </c>
      <c r="F97" s="194" t="s">
        <v>723</v>
      </c>
      <c r="G97" s="195" t="s">
        <v>180</v>
      </c>
      <c r="H97" s="196">
        <v>2</v>
      </c>
      <c r="I97" s="197"/>
      <c r="J97" s="198">
        <f t="shared" si="0"/>
        <v>0</v>
      </c>
      <c r="K97" s="194" t="s">
        <v>192</v>
      </c>
      <c r="L97" s="41"/>
      <c r="M97" s="199" t="s">
        <v>32</v>
      </c>
      <c r="N97" s="200" t="s">
        <v>46</v>
      </c>
      <c r="O97" s="66"/>
      <c r="P97" s="183">
        <f t="shared" si="1"/>
        <v>0</v>
      </c>
      <c r="Q97" s="183">
        <v>0</v>
      </c>
      <c r="R97" s="183">
        <f t="shared" si="2"/>
        <v>0</v>
      </c>
      <c r="S97" s="183">
        <v>0</v>
      </c>
      <c r="T97" s="184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5" t="s">
        <v>206</v>
      </c>
      <c r="AT97" s="185" t="s">
        <v>203</v>
      </c>
      <c r="AU97" s="185" t="s">
        <v>82</v>
      </c>
      <c r="AY97" s="18" t="s">
        <v>176</v>
      </c>
      <c r="BE97" s="186">
        <f t="shared" si="4"/>
        <v>0</v>
      </c>
      <c r="BF97" s="186">
        <f t="shared" si="5"/>
        <v>0</v>
      </c>
      <c r="BG97" s="186">
        <f t="shared" si="6"/>
        <v>0</v>
      </c>
      <c r="BH97" s="186">
        <f t="shared" si="7"/>
        <v>0</v>
      </c>
      <c r="BI97" s="186">
        <f t="shared" si="8"/>
        <v>0</v>
      </c>
      <c r="BJ97" s="18" t="s">
        <v>82</v>
      </c>
      <c r="BK97" s="186">
        <f t="shared" si="9"/>
        <v>0</v>
      </c>
      <c r="BL97" s="18" t="s">
        <v>206</v>
      </c>
      <c r="BM97" s="185" t="s">
        <v>724</v>
      </c>
    </row>
    <row r="98" spans="1:65" s="2" customFormat="1" ht="16.5" customHeight="1">
      <c r="A98" s="36"/>
      <c r="B98" s="37"/>
      <c r="C98" s="192" t="s">
        <v>198</v>
      </c>
      <c r="D98" s="192" t="s">
        <v>203</v>
      </c>
      <c r="E98" s="193" t="s">
        <v>725</v>
      </c>
      <c r="F98" s="194" t="s">
        <v>726</v>
      </c>
      <c r="G98" s="195" t="s">
        <v>180</v>
      </c>
      <c r="H98" s="196">
        <v>12</v>
      </c>
      <c r="I98" s="197"/>
      <c r="J98" s="198">
        <f t="shared" si="0"/>
        <v>0</v>
      </c>
      <c r="K98" s="194" t="s">
        <v>192</v>
      </c>
      <c r="L98" s="41"/>
      <c r="M98" s="199" t="s">
        <v>32</v>
      </c>
      <c r="N98" s="200" t="s">
        <v>46</v>
      </c>
      <c r="O98" s="66"/>
      <c r="P98" s="183">
        <f t="shared" si="1"/>
        <v>0</v>
      </c>
      <c r="Q98" s="183">
        <v>0</v>
      </c>
      <c r="R98" s="183">
        <f t="shared" si="2"/>
        <v>0</v>
      </c>
      <c r="S98" s="183">
        <v>0</v>
      </c>
      <c r="T98" s="184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5" t="s">
        <v>206</v>
      </c>
      <c r="AT98" s="185" t="s">
        <v>203</v>
      </c>
      <c r="AU98" s="185" t="s">
        <v>82</v>
      </c>
      <c r="AY98" s="18" t="s">
        <v>176</v>
      </c>
      <c r="BE98" s="186">
        <f t="shared" si="4"/>
        <v>0</v>
      </c>
      <c r="BF98" s="186">
        <f t="shared" si="5"/>
        <v>0</v>
      </c>
      <c r="BG98" s="186">
        <f t="shared" si="6"/>
        <v>0</v>
      </c>
      <c r="BH98" s="186">
        <f t="shared" si="7"/>
        <v>0</v>
      </c>
      <c r="BI98" s="186">
        <f t="shared" si="8"/>
        <v>0</v>
      </c>
      <c r="BJ98" s="18" t="s">
        <v>82</v>
      </c>
      <c r="BK98" s="186">
        <f t="shared" si="9"/>
        <v>0</v>
      </c>
      <c r="BL98" s="18" t="s">
        <v>206</v>
      </c>
      <c r="BM98" s="185" t="s">
        <v>727</v>
      </c>
    </row>
    <row r="99" spans="1:65" s="2" customFormat="1" ht="16.5" customHeight="1">
      <c r="A99" s="36"/>
      <c r="B99" s="37"/>
      <c r="C99" s="192" t="s">
        <v>202</v>
      </c>
      <c r="D99" s="192" t="s">
        <v>203</v>
      </c>
      <c r="E99" s="193" t="s">
        <v>728</v>
      </c>
      <c r="F99" s="194" t="s">
        <v>729</v>
      </c>
      <c r="G99" s="195" t="s">
        <v>180</v>
      </c>
      <c r="H99" s="196">
        <v>1</v>
      </c>
      <c r="I99" s="197"/>
      <c r="J99" s="198">
        <f t="shared" si="0"/>
        <v>0</v>
      </c>
      <c r="K99" s="194" t="s">
        <v>192</v>
      </c>
      <c r="L99" s="41"/>
      <c r="M99" s="199" t="s">
        <v>32</v>
      </c>
      <c r="N99" s="200" t="s">
        <v>46</v>
      </c>
      <c r="O99" s="66"/>
      <c r="P99" s="183">
        <f t="shared" si="1"/>
        <v>0</v>
      </c>
      <c r="Q99" s="183">
        <v>0</v>
      </c>
      <c r="R99" s="183">
        <f t="shared" si="2"/>
        <v>0</v>
      </c>
      <c r="S99" s="183">
        <v>0</v>
      </c>
      <c r="T99" s="184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5" t="s">
        <v>206</v>
      </c>
      <c r="AT99" s="185" t="s">
        <v>203</v>
      </c>
      <c r="AU99" s="185" t="s">
        <v>82</v>
      </c>
      <c r="AY99" s="18" t="s">
        <v>176</v>
      </c>
      <c r="BE99" s="186">
        <f t="shared" si="4"/>
        <v>0</v>
      </c>
      <c r="BF99" s="186">
        <f t="shared" si="5"/>
        <v>0</v>
      </c>
      <c r="BG99" s="186">
        <f t="shared" si="6"/>
        <v>0</v>
      </c>
      <c r="BH99" s="186">
        <f t="shared" si="7"/>
        <v>0</v>
      </c>
      <c r="BI99" s="186">
        <f t="shared" si="8"/>
        <v>0</v>
      </c>
      <c r="BJ99" s="18" t="s">
        <v>82</v>
      </c>
      <c r="BK99" s="186">
        <f t="shared" si="9"/>
        <v>0</v>
      </c>
      <c r="BL99" s="18" t="s">
        <v>206</v>
      </c>
      <c r="BM99" s="185" t="s">
        <v>730</v>
      </c>
    </row>
    <row r="100" spans="1:65" s="2" customFormat="1" ht="16.5" customHeight="1">
      <c r="A100" s="36"/>
      <c r="B100" s="37"/>
      <c r="C100" s="192" t="s">
        <v>208</v>
      </c>
      <c r="D100" s="192" t="s">
        <v>203</v>
      </c>
      <c r="E100" s="193" t="s">
        <v>731</v>
      </c>
      <c r="F100" s="194" t="s">
        <v>732</v>
      </c>
      <c r="G100" s="195" t="s">
        <v>180</v>
      </c>
      <c r="H100" s="196">
        <v>1</v>
      </c>
      <c r="I100" s="197"/>
      <c r="J100" s="198">
        <f t="shared" si="0"/>
        <v>0</v>
      </c>
      <c r="K100" s="194" t="s">
        <v>192</v>
      </c>
      <c r="L100" s="41"/>
      <c r="M100" s="201" t="s">
        <v>32</v>
      </c>
      <c r="N100" s="202" t="s">
        <v>46</v>
      </c>
      <c r="O100" s="203"/>
      <c r="P100" s="204">
        <f t="shared" si="1"/>
        <v>0</v>
      </c>
      <c r="Q100" s="204">
        <v>0</v>
      </c>
      <c r="R100" s="204">
        <f t="shared" si="2"/>
        <v>0</v>
      </c>
      <c r="S100" s="204">
        <v>0</v>
      </c>
      <c r="T100" s="205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5" t="s">
        <v>206</v>
      </c>
      <c r="AT100" s="185" t="s">
        <v>203</v>
      </c>
      <c r="AU100" s="185" t="s">
        <v>82</v>
      </c>
      <c r="AY100" s="18" t="s">
        <v>176</v>
      </c>
      <c r="BE100" s="186">
        <f t="shared" si="4"/>
        <v>0</v>
      </c>
      <c r="BF100" s="186">
        <f t="shared" si="5"/>
        <v>0</v>
      </c>
      <c r="BG100" s="186">
        <f t="shared" si="6"/>
        <v>0</v>
      </c>
      <c r="BH100" s="186">
        <f t="shared" si="7"/>
        <v>0</v>
      </c>
      <c r="BI100" s="186">
        <f t="shared" si="8"/>
        <v>0</v>
      </c>
      <c r="BJ100" s="18" t="s">
        <v>82</v>
      </c>
      <c r="BK100" s="186">
        <f t="shared" si="9"/>
        <v>0</v>
      </c>
      <c r="BL100" s="18" t="s">
        <v>206</v>
      </c>
      <c r="BM100" s="185" t="s">
        <v>733</v>
      </c>
    </row>
    <row r="101" spans="1:65" s="2" customFormat="1" ht="6.95" customHeight="1">
      <c r="A101" s="36"/>
      <c r="B101" s="49"/>
      <c r="C101" s="50"/>
      <c r="D101" s="50"/>
      <c r="E101" s="50"/>
      <c r="F101" s="50"/>
      <c r="G101" s="50"/>
      <c r="H101" s="50"/>
      <c r="I101" s="50"/>
      <c r="J101" s="50"/>
      <c r="K101" s="50"/>
      <c r="L101" s="41"/>
      <c r="M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</sheetData>
  <sheetProtection algorithmName="SHA-512" hashValue="QveYj0FCxKaEPRQNjktQWoGPGBA7md1/3kaXITFsRvBqoLfvJcGZdEGHNgHBdPSk3UMGPYt0xYnjdgo6vzGYUA==" saltValue="gBKQy1GjN8SeT1cliJXMfjtIcuxEW7i3RA0yGpAOq5kcMRe95IHomxTl7yN/jX6v4SAjVoBEn2lfmDS7FrpiAw==" spinCount="100000" sheet="1" objects="1" scenarios="1" formatColumns="0" formatRows="0" autoFilter="0"/>
  <autoFilter ref="C91:K100" xr:uid="{00000000-0009-0000-0000-000003000000}"/>
  <mergeCells count="15">
    <mergeCell ref="E78:H78"/>
    <mergeCell ref="E82:H82"/>
    <mergeCell ref="E80:H80"/>
    <mergeCell ref="E84:H84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11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AT2" s="18" t="s">
        <v>105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84</v>
      </c>
    </row>
    <row r="4" spans="1:46" s="1" customFormat="1" ht="24.95" customHeight="1">
      <c r="B4" s="21"/>
      <c r="D4" s="112" t="s">
        <v>149</v>
      </c>
      <c r="L4" s="21"/>
      <c r="M4" s="113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82" t="str">
        <f>'Rekapitulace stavby'!K6</f>
        <v>Oprava PZS v ŽST Litoměřice horní nádraží_OPRAVA č. 1</v>
      </c>
      <c r="F7" s="383"/>
      <c r="G7" s="383"/>
      <c r="H7" s="383"/>
      <c r="L7" s="21"/>
    </row>
    <row r="8" spans="1:46">
      <c r="B8" s="21"/>
      <c r="D8" s="114" t="s">
        <v>150</v>
      </c>
      <c r="L8" s="21"/>
    </row>
    <row r="9" spans="1:46" s="1" customFormat="1" ht="16.5" customHeight="1">
      <c r="B9" s="21"/>
      <c r="E9" s="382" t="s">
        <v>151</v>
      </c>
      <c r="F9" s="381"/>
      <c r="G9" s="381"/>
      <c r="H9" s="381"/>
      <c r="L9" s="21"/>
    </row>
    <row r="10" spans="1:46" s="1" customFormat="1" ht="12" customHeight="1">
      <c r="B10" s="21"/>
      <c r="D10" s="114" t="s">
        <v>152</v>
      </c>
      <c r="L10" s="21"/>
    </row>
    <row r="11" spans="1:46" s="2" customFormat="1" ht="16.5" customHeight="1">
      <c r="A11" s="36"/>
      <c r="B11" s="41"/>
      <c r="C11" s="36"/>
      <c r="D11" s="36"/>
      <c r="E11" s="384" t="s">
        <v>153</v>
      </c>
      <c r="F11" s="385"/>
      <c r="G11" s="385"/>
      <c r="H11" s="385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154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386" t="s">
        <v>734</v>
      </c>
      <c r="F13" s="385"/>
      <c r="G13" s="385"/>
      <c r="H13" s="385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4" t="s">
        <v>32</v>
      </c>
      <c r="G15" s="36"/>
      <c r="H15" s="36"/>
      <c r="I15" s="114" t="s">
        <v>20</v>
      </c>
      <c r="J15" s="104" t="s">
        <v>32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22</v>
      </c>
      <c r="E16" s="36"/>
      <c r="F16" s="104" t="s">
        <v>23</v>
      </c>
      <c r="G16" s="36"/>
      <c r="H16" s="36"/>
      <c r="I16" s="114" t="s">
        <v>24</v>
      </c>
      <c r="J16" s="117" t="str">
        <f>'Rekapitulace stavby'!AN8</f>
        <v>28. 2. 2022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30</v>
      </c>
      <c r="E18" s="36"/>
      <c r="F18" s="36"/>
      <c r="G18" s="36"/>
      <c r="H18" s="36"/>
      <c r="I18" s="114" t="s">
        <v>31</v>
      </c>
      <c r="J18" s="104" t="s">
        <v>32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23</v>
      </c>
      <c r="F19" s="36"/>
      <c r="G19" s="36"/>
      <c r="H19" s="36"/>
      <c r="I19" s="114" t="s">
        <v>33</v>
      </c>
      <c r="J19" s="104" t="s">
        <v>32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34</v>
      </c>
      <c r="E21" s="36"/>
      <c r="F21" s="36"/>
      <c r="G21" s="36"/>
      <c r="H21" s="36"/>
      <c r="I21" s="114" t="s">
        <v>31</v>
      </c>
      <c r="J21" s="31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387" t="str">
        <f>'Rekapitulace stavby'!E14</f>
        <v>Vyplň údaj</v>
      </c>
      <c r="F22" s="388"/>
      <c r="G22" s="388"/>
      <c r="H22" s="388"/>
      <c r="I22" s="114" t="s">
        <v>33</v>
      </c>
      <c r="J22" s="31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36</v>
      </c>
      <c r="E24" s="36"/>
      <c r="F24" s="36"/>
      <c r="G24" s="36"/>
      <c r="H24" s="36"/>
      <c r="I24" s="114" t="s">
        <v>31</v>
      </c>
      <c r="J24" s="104" t="s">
        <v>32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23</v>
      </c>
      <c r="F25" s="36"/>
      <c r="G25" s="36"/>
      <c r="H25" s="36"/>
      <c r="I25" s="114" t="s">
        <v>33</v>
      </c>
      <c r="J25" s="104" t="s">
        <v>32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38</v>
      </c>
      <c r="E27" s="36"/>
      <c r="F27" s="36"/>
      <c r="G27" s="36"/>
      <c r="H27" s="36"/>
      <c r="I27" s="114" t="s">
        <v>31</v>
      </c>
      <c r="J27" s="104" t="s">
        <v>32</v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">
        <v>23</v>
      </c>
      <c r="F28" s="36"/>
      <c r="G28" s="36"/>
      <c r="H28" s="36"/>
      <c r="I28" s="114" t="s">
        <v>33</v>
      </c>
      <c r="J28" s="104" t="s">
        <v>32</v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39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>
      <c r="A31" s="118"/>
      <c r="B31" s="119"/>
      <c r="C31" s="118"/>
      <c r="D31" s="118"/>
      <c r="E31" s="389" t="s">
        <v>32</v>
      </c>
      <c r="F31" s="389"/>
      <c r="G31" s="389"/>
      <c r="H31" s="389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2" t="s">
        <v>41</v>
      </c>
      <c r="E34" s="36"/>
      <c r="F34" s="36"/>
      <c r="G34" s="36"/>
      <c r="H34" s="36"/>
      <c r="I34" s="36"/>
      <c r="J34" s="123">
        <f>ROUND(J91,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1"/>
      <c r="E35" s="121"/>
      <c r="F35" s="121"/>
      <c r="G35" s="121"/>
      <c r="H35" s="121"/>
      <c r="I35" s="121"/>
      <c r="J35" s="121"/>
      <c r="K35" s="121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4" t="s">
        <v>43</v>
      </c>
      <c r="G36" s="36"/>
      <c r="H36" s="36"/>
      <c r="I36" s="124" t="s">
        <v>42</v>
      </c>
      <c r="J36" s="124" t="s">
        <v>44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5" t="s">
        <v>45</v>
      </c>
      <c r="E37" s="114" t="s">
        <v>46</v>
      </c>
      <c r="F37" s="125">
        <f>ROUND((SUM(BE91:BE110)),  2)</f>
        <v>0</v>
      </c>
      <c r="G37" s="36"/>
      <c r="H37" s="36"/>
      <c r="I37" s="126">
        <v>0.21</v>
      </c>
      <c r="J37" s="125">
        <f>ROUND(((SUM(BE91:BE110))*I37),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47</v>
      </c>
      <c r="F38" s="125">
        <f>ROUND((SUM(BF91:BF110)),  2)</f>
        <v>0</v>
      </c>
      <c r="G38" s="36"/>
      <c r="H38" s="36"/>
      <c r="I38" s="126">
        <v>0.15</v>
      </c>
      <c r="J38" s="125">
        <f>ROUND(((SUM(BF91:BF110))*I38),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ROUND((SUM(BG91:BG110)),  2)</f>
        <v>0</v>
      </c>
      <c r="G39" s="36"/>
      <c r="H39" s="36"/>
      <c r="I39" s="126">
        <v>0.21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49</v>
      </c>
      <c r="F40" s="125">
        <f>ROUND((SUM(BH91:BH110)),  2)</f>
        <v>0</v>
      </c>
      <c r="G40" s="36"/>
      <c r="H40" s="36"/>
      <c r="I40" s="126">
        <v>0.15</v>
      </c>
      <c r="J40" s="125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50</v>
      </c>
      <c r="F41" s="125">
        <f>ROUND((SUM(BI91:BI110)),  2)</f>
        <v>0</v>
      </c>
      <c r="G41" s="36"/>
      <c r="H41" s="36"/>
      <c r="I41" s="126">
        <v>0</v>
      </c>
      <c r="J41" s="125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51</v>
      </c>
      <c r="E43" s="129"/>
      <c r="F43" s="129"/>
      <c r="G43" s="130" t="s">
        <v>52</v>
      </c>
      <c r="H43" s="131" t="s">
        <v>53</v>
      </c>
      <c r="I43" s="129"/>
      <c r="J43" s="132">
        <f>SUM(J34:J41)</f>
        <v>0</v>
      </c>
      <c r="K43" s="133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4" t="s">
        <v>156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0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390" t="str">
        <f>E7</f>
        <v>Oprava PZS v ŽST Litoměřice horní nádraží_OPRAVA č. 1</v>
      </c>
      <c r="F52" s="391"/>
      <c r="G52" s="391"/>
      <c r="H52" s="391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2"/>
      <c r="C53" s="30" t="s">
        <v>150</v>
      </c>
      <c r="D53" s="23"/>
      <c r="E53" s="23"/>
      <c r="F53" s="23"/>
      <c r="G53" s="23"/>
      <c r="H53" s="23"/>
      <c r="I53" s="23"/>
      <c r="J53" s="23"/>
      <c r="K53" s="23"/>
      <c r="L53" s="21"/>
    </row>
    <row r="54" spans="1:31" s="1" customFormat="1" ht="16.5" customHeight="1">
      <c r="B54" s="22"/>
      <c r="C54" s="23"/>
      <c r="D54" s="23"/>
      <c r="E54" s="390" t="s">
        <v>151</v>
      </c>
      <c r="F54" s="366"/>
      <c r="G54" s="366"/>
      <c r="H54" s="366"/>
      <c r="I54" s="23"/>
      <c r="J54" s="23"/>
      <c r="K54" s="23"/>
      <c r="L54" s="21"/>
    </row>
    <row r="55" spans="1:31" s="1" customFormat="1" ht="12" customHeight="1">
      <c r="B55" s="22"/>
      <c r="C55" s="30" t="s">
        <v>152</v>
      </c>
      <c r="D55" s="23"/>
      <c r="E55" s="23"/>
      <c r="F55" s="23"/>
      <c r="G55" s="23"/>
      <c r="H55" s="23"/>
      <c r="I55" s="23"/>
      <c r="J55" s="23"/>
      <c r="K55" s="23"/>
      <c r="L55" s="21"/>
    </row>
    <row r="56" spans="1:31" s="2" customFormat="1" ht="16.5" customHeight="1">
      <c r="A56" s="36"/>
      <c r="B56" s="37"/>
      <c r="C56" s="38"/>
      <c r="D56" s="38"/>
      <c r="E56" s="392" t="s">
        <v>153</v>
      </c>
      <c r="F56" s="393"/>
      <c r="G56" s="393"/>
      <c r="H56" s="393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0" t="s">
        <v>154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45" t="str">
        <f>E13</f>
        <v>01.4 - Dodávky SSZT - NEOCEŇOVAT</v>
      </c>
      <c r="F58" s="393"/>
      <c r="G58" s="393"/>
      <c r="H58" s="393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0" t="s">
        <v>22</v>
      </c>
      <c r="D60" s="38"/>
      <c r="E60" s="38"/>
      <c r="F60" s="28" t="str">
        <f>F16</f>
        <v xml:space="preserve"> </v>
      </c>
      <c r="G60" s="38"/>
      <c r="H60" s="38"/>
      <c r="I60" s="30" t="s">
        <v>24</v>
      </c>
      <c r="J60" s="61" t="str">
        <f>IF(J16="","",J16)</f>
        <v>28. 2. 2022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0" t="s">
        <v>30</v>
      </c>
      <c r="D62" s="38"/>
      <c r="E62" s="38"/>
      <c r="F62" s="28" t="str">
        <f>E19</f>
        <v xml:space="preserve"> </v>
      </c>
      <c r="G62" s="38"/>
      <c r="H62" s="38"/>
      <c r="I62" s="30" t="s">
        <v>36</v>
      </c>
      <c r="J62" s="34" t="str">
        <f>E25</f>
        <v xml:space="preserve"> 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0" t="s">
        <v>34</v>
      </c>
      <c r="D63" s="38"/>
      <c r="E63" s="38"/>
      <c r="F63" s="28" t="str">
        <f>IF(E22="","",E22)</f>
        <v>Vyplň údaj</v>
      </c>
      <c r="G63" s="38"/>
      <c r="H63" s="38"/>
      <c r="I63" s="30" t="s">
        <v>38</v>
      </c>
      <c r="J63" s="34" t="str">
        <f>E28</f>
        <v xml:space="preserve"> 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157</v>
      </c>
      <c r="D65" s="139"/>
      <c r="E65" s="139"/>
      <c r="F65" s="139"/>
      <c r="G65" s="139"/>
      <c r="H65" s="139"/>
      <c r="I65" s="139"/>
      <c r="J65" s="140" t="s">
        <v>158</v>
      </c>
      <c r="K65" s="139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73</v>
      </c>
      <c r="D67" s="38"/>
      <c r="E67" s="38"/>
      <c r="F67" s="38"/>
      <c r="G67" s="38"/>
      <c r="H67" s="38"/>
      <c r="I67" s="38"/>
      <c r="J67" s="79">
        <f>J91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8" t="s">
        <v>159</v>
      </c>
    </row>
    <row r="68" spans="1:47" s="2" customFormat="1" ht="21.75" customHeight="1">
      <c r="A68" s="36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11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47" s="2" customFormat="1" ht="6.95" customHeight="1">
      <c r="A69" s="36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11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3" spans="1:47" s="2" customFormat="1" ht="6.95" customHeight="1">
      <c r="A73" s="36"/>
      <c r="B73" s="51"/>
      <c r="C73" s="52"/>
      <c r="D73" s="52"/>
      <c r="E73" s="52"/>
      <c r="F73" s="52"/>
      <c r="G73" s="52"/>
      <c r="H73" s="52"/>
      <c r="I73" s="52"/>
      <c r="J73" s="52"/>
      <c r="K73" s="52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47" s="2" customFormat="1" ht="24.95" customHeight="1">
      <c r="A74" s="36"/>
      <c r="B74" s="37"/>
      <c r="C74" s="24" t="s">
        <v>161</v>
      </c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47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47" s="2" customFormat="1" ht="12" customHeight="1">
      <c r="A76" s="36"/>
      <c r="B76" s="37"/>
      <c r="C76" s="30" t="s">
        <v>16</v>
      </c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47" s="2" customFormat="1" ht="16.5" customHeight="1">
      <c r="A77" s="36"/>
      <c r="B77" s="37"/>
      <c r="C77" s="38"/>
      <c r="D77" s="38"/>
      <c r="E77" s="390" t="str">
        <f>E7</f>
        <v>Oprava PZS v ŽST Litoměřice horní nádraží_OPRAVA č. 1</v>
      </c>
      <c r="F77" s="391"/>
      <c r="G77" s="391"/>
      <c r="H77" s="391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47" s="1" customFormat="1" ht="12" customHeight="1">
      <c r="B78" s="22"/>
      <c r="C78" s="30" t="s">
        <v>150</v>
      </c>
      <c r="D78" s="23"/>
      <c r="E78" s="23"/>
      <c r="F78" s="23"/>
      <c r="G78" s="23"/>
      <c r="H78" s="23"/>
      <c r="I78" s="23"/>
      <c r="J78" s="23"/>
      <c r="K78" s="23"/>
      <c r="L78" s="21"/>
    </row>
    <row r="79" spans="1:47" s="1" customFormat="1" ht="16.5" customHeight="1">
      <c r="B79" s="22"/>
      <c r="C79" s="23"/>
      <c r="D79" s="23"/>
      <c r="E79" s="390" t="s">
        <v>151</v>
      </c>
      <c r="F79" s="366"/>
      <c r="G79" s="366"/>
      <c r="H79" s="366"/>
      <c r="I79" s="23"/>
      <c r="J79" s="23"/>
      <c r="K79" s="23"/>
      <c r="L79" s="21"/>
    </row>
    <row r="80" spans="1:47" s="1" customFormat="1" ht="12" customHeight="1">
      <c r="B80" s="22"/>
      <c r="C80" s="30" t="s">
        <v>152</v>
      </c>
      <c r="D80" s="23"/>
      <c r="E80" s="23"/>
      <c r="F80" s="23"/>
      <c r="G80" s="23"/>
      <c r="H80" s="23"/>
      <c r="I80" s="23"/>
      <c r="J80" s="23"/>
      <c r="K80" s="23"/>
      <c r="L80" s="21"/>
    </row>
    <row r="81" spans="1:65" s="2" customFormat="1" ht="16.5" customHeight="1">
      <c r="A81" s="36"/>
      <c r="B81" s="37"/>
      <c r="C81" s="38"/>
      <c r="D81" s="38"/>
      <c r="E81" s="392" t="s">
        <v>153</v>
      </c>
      <c r="F81" s="393"/>
      <c r="G81" s="393"/>
      <c r="H81" s="393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0" t="s">
        <v>154</v>
      </c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6.5" customHeight="1">
      <c r="A83" s="36"/>
      <c r="B83" s="37"/>
      <c r="C83" s="38"/>
      <c r="D83" s="38"/>
      <c r="E83" s="345" t="str">
        <f>E13</f>
        <v>01.4 - Dodávky SSZT - NEOCEŇOVAT</v>
      </c>
      <c r="F83" s="393"/>
      <c r="G83" s="393"/>
      <c r="H83" s="393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2" customHeight="1">
      <c r="A85" s="36"/>
      <c r="B85" s="37"/>
      <c r="C85" s="30" t="s">
        <v>22</v>
      </c>
      <c r="D85" s="38"/>
      <c r="E85" s="38"/>
      <c r="F85" s="28" t="str">
        <f>F16</f>
        <v xml:space="preserve"> </v>
      </c>
      <c r="G85" s="38"/>
      <c r="H85" s="38"/>
      <c r="I85" s="30" t="s">
        <v>24</v>
      </c>
      <c r="J85" s="61" t="str">
        <f>IF(J16="","",J16)</f>
        <v>28. 2. 2022</v>
      </c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2" customHeight="1">
      <c r="A87" s="36"/>
      <c r="B87" s="37"/>
      <c r="C87" s="30" t="s">
        <v>30</v>
      </c>
      <c r="D87" s="38"/>
      <c r="E87" s="38"/>
      <c r="F87" s="28" t="str">
        <f>E19</f>
        <v xml:space="preserve"> </v>
      </c>
      <c r="G87" s="38"/>
      <c r="H87" s="38"/>
      <c r="I87" s="30" t="s">
        <v>36</v>
      </c>
      <c r="J87" s="34" t="str">
        <f>E25</f>
        <v xml:space="preserve"> </v>
      </c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5.2" customHeight="1">
      <c r="A88" s="36"/>
      <c r="B88" s="37"/>
      <c r="C88" s="30" t="s">
        <v>34</v>
      </c>
      <c r="D88" s="38"/>
      <c r="E88" s="38"/>
      <c r="F88" s="28" t="str">
        <f>IF(E22="","",E22)</f>
        <v>Vyplň údaj</v>
      </c>
      <c r="G88" s="38"/>
      <c r="H88" s="38"/>
      <c r="I88" s="30" t="s">
        <v>38</v>
      </c>
      <c r="J88" s="34" t="str">
        <f>E28</f>
        <v xml:space="preserve"> </v>
      </c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0.3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10" customFormat="1" ht="29.25" customHeight="1">
      <c r="A90" s="148"/>
      <c r="B90" s="149"/>
      <c r="C90" s="150" t="s">
        <v>162</v>
      </c>
      <c r="D90" s="151" t="s">
        <v>60</v>
      </c>
      <c r="E90" s="151" t="s">
        <v>56</v>
      </c>
      <c r="F90" s="151" t="s">
        <v>57</v>
      </c>
      <c r="G90" s="151" t="s">
        <v>163</v>
      </c>
      <c r="H90" s="151" t="s">
        <v>164</v>
      </c>
      <c r="I90" s="151" t="s">
        <v>165</v>
      </c>
      <c r="J90" s="151" t="s">
        <v>158</v>
      </c>
      <c r="K90" s="152" t="s">
        <v>166</v>
      </c>
      <c r="L90" s="153"/>
      <c r="M90" s="70" t="s">
        <v>32</v>
      </c>
      <c r="N90" s="71" t="s">
        <v>45</v>
      </c>
      <c r="O90" s="71" t="s">
        <v>167</v>
      </c>
      <c r="P90" s="71" t="s">
        <v>168</v>
      </c>
      <c r="Q90" s="71" t="s">
        <v>169</v>
      </c>
      <c r="R90" s="71" t="s">
        <v>170</v>
      </c>
      <c r="S90" s="71" t="s">
        <v>171</v>
      </c>
      <c r="T90" s="72" t="s">
        <v>172</v>
      </c>
      <c r="U90" s="148"/>
      <c r="V90" s="148"/>
      <c r="W90" s="148"/>
      <c r="X90" s="148"/>
      <c r="Y90" s="148"/>
      <c r="Z90" s="148"/>
      <c r="AA90" s="148"/>
      <c r="AB90" s="148"/>
      <c r="AC90" s="148"/>
      <c r="AD90" s="148"/>
      <c r="AE90" s="148"/>
    </row>
    <row r="91" spans="1:65" s="2" customFormat="1" ht="22.9" customHeight="1">
      <c r="A91" s="36"/>
      <c r="B91" s="37"/>
      <c r="C91" s="77" t="s">
        <v>173</v>
      </c>
      <c r="D91" s="38"/>
      <c r="E91" s="38"/>
      <c r="F91" s="38"/>
      <c r="G91" s="38"/>
      <c r="H91" s="38"/>
      <c r="I91" s="38"/>
      <c r="J91" s="154">
        <f>BK91</f>
        <v>0</v>
      </c>
      <c r="K91" s="38"/>
      <c r="L91" s="41"/>
      <c r="M91" s="73"/>
      <c r="N91" s="155"/>
      <c r="O91" s="74"/>
      <c r="P91" s="156">
        <f>SUM(P92:P110)</f>
        <v>0</v>
      </c>
      <c r="Q91" s="74"/>
      <c r="R91" s="156">
        <f>SUM(R92:R110)</f>
        <v>0</v>
      </c>
      <c r="S91" s="74"/>
      <c r="T91" s="157">
        <f>SUM(T92:T110)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8" t="s">
        <v>74</v>
      </c>
      <c r="AU91" s="18" t="s">
        <v>159</v>
      </c>
      <c r="BK91" s="158">
        <f>SUM(BK92:BK110)</f>
        <v>0</v>
      </c>
    </row>
    <row r="92" spans="1:65" s="2" customFormat="1" ht="16.5" customHeight="1">
      <c r="A92" s="36"/>
      <c r="B92" s="37"/>
      <c r="C92" s="173" t="s">
        <v>82</v>
      </c>
      <c r="D92" s="173" t="s">
        <v>177</v>
      </c>
      <c r="E92" s="174" t="s">
        <v>735</v>
      </c>
      <c r="F92" s="175" t="s">
        <v>736</v>
      </c>
      <c r="G92" s="176" t="s">
        <v>737</v>
      </c>
      <c r="H92" s="177">
        <v>1</v>
      </c>
      <c r="I92" s="178"/>
      <c r="J92" s="179">
        <f t="shared" ref="J92:J110" si="0">ROUND(I92*H92,2)</f>
        <v>0</v>
      </c>
      <c r="K92" s="175" t="s">
        <v>32</v>
      </c>
      <c r="L92" s="180"/>
      <c r="M92" s="181" t="s">
        <v>32</v>
      </c>
      <c r="N92" s="182" t="s">
        <v>46</v>
      </c>
      <c r="O92" s="66"/>
      <c r="P92" s="183">
        <f t="shared" ref="P92:P110" si="1">O92*H92</f>
        <v>0</v>
      </c>
      <c r="Q92" s="183">
        <v>0</v>
      </c>
      <c r="R92" s="183">
        <f t="shared" ref="R92:R110" si="2">Q92*H92</f>
        <v>0</v>
      </c>
      <c r="S92" s="183">
        <v>0</v>
      </c>
      <c r="T92" s="184">
        <f t="shared" ref="T92:T110" si="3"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5" t="s">
        <v>181</v>
      </c>
      <c r="AT92" s="185" t="s">
        <v>177</v>
      </c>
      <c r="AU92" s="185" t="s">
        <v>75</v>
      </c>
      <c r="AY92" s="18" t="s">
        <v>176</v>
      </c>
      <c r="BE92" s="186">
        <f t="shared" ref="BE92:BE110" si="4">IF(N92="základní",J92,0)</f>
        <v>0</v>
      </c>
      <c r="BF92" s="186">
        <f t="shared" ref="BF92:BF110" si="5">IF(N92="snížená",J92,0)</f>
        <v>0</v>
      </c>
      <c r="BG92" s="186">
        <f t="shared" ref="BG92:BG110" si="6">IF(N92="zákl. přenesená",J92,0)</f>
        <v>0</v>
      </c>
      <c r="BH92" s="186">
        <f t="shared" ref="BH92:BH110" si="7">IF(N92="sníž. přenesená",J92,0)</f>
        <v>0</v>
      </c>
      <c r="BI92" s="186">
        <f t="shared" ref="BI92:BI110" si="8">IF(N92="nulová",J92,0)</f>
        <v>0</v>
      </c>
      <c r="BJ92" s="18" t="s">
        <v>82</v>
      </c>
      <c r="BK92" s="186">
        <f t="shared" ref="BK92:BK110" si="9">ROUND(I92*H92,2)</f>
        <v>0</v>
      </c>
      <c r="BL92" s="18" t="s">
        <v>181</v>
      </c>
      <c r="BM92" s="185" t="s">
        <v>738</v>
      </c>
    </row>
    <row r="93" spans="1:65" s="2" customFormat="1" ht="16.5" customHeight="1">
      <c r="A93" s="36"/>
      <c r="B93" s="37"/>
      <c r="C93" s="173" t="s">
        <v>84</v>
      </c>
      <c r="D93" s="173" t="s">
        <v>177</v>
      </c>
      <c r="E93" s="174" t="s">
        <v>739</v>
      </c>
      <c r="F93" s="175" t="s">
        <v>740</v>
      </c>
      <c r="G93" s="176" t="s">
        <v>180</v>
      </c>
      <c r="H93" s="177">
        <v>3</v>
      </c>
      <c r="I93" s="178"/>
      <c r="J93" s="179">
        <f t="shared" si="0"/>
        <v>0</v>
      </c>
      <c r="K93" s="175" t="s">
        <v>32</v>
      </c>
      <c r="L93" s="180"/>
      <c r="M93" s="181" t="s">
        <v>32</v>
      </c>
      <c r="N93" s="182" t="s">
        <v>46</v>
      </c>
      <c r="O93" s="66"/>
      <c r="P93" s="183">
        <f t="shared" si="1"/>
        <v>0</v>
      </c>
      <c r="Q93" s="183">
        <v>0</v>
      </c>
      <c r="R93" s="183">
        <f t="shared" si="2"/>
        <v>0</v>
      </c>
      <c r="S93" s="183">
        <v>0</v>
      </c>
      <c r="T93" s="184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5" t="s">
        <v>181</v>
      </c>
      <c r="AT93" s="185" t="s">
        <v>177</v>
      </c>
      <c r="AU93" s="185" t="s">
        <v>75</v>
      </c>
      <c r="AY93" s="18" t="s">
        <v>176</v>
      </c>
      <c r="BE93" s="186">
        <f t="shared" si="4"/>
        <v>0</v>
      </c>
      <c r="BF93" s="186">
        <f t="shared" si="5"/>
        <v>0</v>
      </c>
      <c r="BG93" s="186">
        <f t="shared" si="6"/>
        <v>0</v>
      </c>
      <c r="BH93" s="186">
        <f t="shared" si="7"/>
        <v>0</v>
      </c>
      <c r="BI93" s="186">
        <f t="shared" si="8"/>
        <v>0</v>
      </c>
      <c r="BJ93" s="18" t="s">
        <v>82</v>
      </c>
      <c r="BK93" s="186">
        <f t="shared" si="9"/>
        <v>0</v>
      </c>
      <c r="BL93" s="18" t="s">
        <v>181</v>
      </c>
      <c r="BM93" s="185" t="s">
        <v>741</v>
      </c>
    </row>
    <row r="94" spans="1:65" s="2" customFormat="1" ht="16.5" customHeight="1">
      <c r="A94" s="36"/>
      <c r="B94" s="37"/>
      <c r="C94" s="173" t="s">
        <v>90</v>
      </c>
      <c r="D94" s="173" t="s">
        <v>177</v>
      </c>
      <c r="E94" s="174" t="s">
        <v>742</v>
      </c>
      <c r="F94" s="175" t="s">
        <v>743</v>
      </c>
      <c r="G94" s="176" t="s">
        <v>737</v>
      </c>
      <c r="H94" s="177">
        <v>2</v>
      </c>
      <c r="I94" s="178"/>
      <c r="J94" s="179">
        <f t="shared" si="0"/>
        <v>0</v>
      </c>
      <c r="K94" s="175" t="s">
        <v>32</v>
      </c>
      <c r="L94" s="180"/>
      <c r="M94" s="181" t="s">
        <v>32</v>
      </c>
      <c r="N94" s="182" t="s">
        <v>46</v>
      </c>
      <c r="O94" s="66"/>
      <c r="P94" s="183">
        <f t="shared" si="1"/>
        <v>0</v>
      </c>
      <c r="Q94" s="183">
        <v>0</v>
      </c>
      <c r="R94" s="183">
        <f t="shared" si="2"/>
        <v>0</v>
      </c>
      <c r="S94" s="183">
        <v>0</v>
      </c>
      <c r="T94" s="184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5" t="s">
        <v>181</v>
      </c>
      <c r="AT94" s="185" t="s">
        <v>177</v>
      </c>
      <c r="AU94" s="185" t="s">
        <v>75</v>
      </c>
      <c r="AY94" s="18" t="s">
        <v>176</v>
      </c>
      <c r="BE94" s="186">
        <f t="shared" si="4"/>
        <v>0</v>
      </c>
      <c r="BF94" s="186">
        <f t="shared" si="5"/>
        <v>0</v>
      </c>
      <c r="BG94" s="186">
        <f t="shared" si="6"/>
        <v>0</v>
      </c>
      <c r="BH94" s="186">
        <f t="shared" si="7"/>
        <v>0</v>
      </c>
      <c r="BI94" s="186">
        <f t="shared" si="8"/>
        <v>0</v>
      </c>
      <c r="BJ94" s="18" t="s">
        <v>82</v>
      </c>
      <c r="BK94" s="186">
        <f t="shared" si="9"/>
        <v>0</v>
      </c>
      <c r="BL94" s="18" t="s">
        <v>181</v>
      </c>
      <c r="BM94" s="185" t="s">
        <v>744</v>
      </c>
    </row>
    <row r="95" spans="1:65" s="2" customFormat="1" ht="16.5" customHeight="1">
      <c r="A95" s="36"/>
      <c r="B95" s="37"/>
      <c r="C95" s="173" t="s">
        <v>95</v>
      </c>
      <c r="D95" s="173" t="s">
        <v>177</v>
      </c>
      <c r="E95" s="174" t="s">
        <v>745</v>
      </c>
      <c r="F95" s="175" t="s">
        <v>746</v>
      </c>
      <c r="G95" s="176" t="s">
        <v>737</v>
      </c>
      <c r="H95" s="177">
        <v>1</v>
      </c>
      <c r="I95" s="178"/>
      <c r="J95" s="179">
        <f t="shared" si="0"/>
        <v>0</v>
      </c>
      <c r="K95" s="175" t="s">
        <v>32</v>
      </c>
      <c r="L95" s="180"/>
      <c r="M95" s="181" t="s">
        <v>32</v>
      </c>
      <c r="N95" s="182" t="s">
        <v>46</v>
      </c>
      <c r="O95" s="66"/>
      <c r="P95" s="183">
        <f t="shared" si="1"/>
        <v>0</v>
      </c>
      <c r="Q95" s="183">
        <v>0</v>
      </c>
      <c r="R95" s="183">
        <f t="shared" si="2"/>
        <v>0</v>
      </c>
      <c r="S95" s="183">
        <v>0</v>
      </c>
      <c r="T95" s="184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5" t="s">
        <v>181</v>
      </c>
      <c r="AT95" s="185" t="s">
        <v>177</v>
      </c>
      <c r="AU95" s="185" t="s">
        <v>75</v>
      </c>
      <c r="AY95" s="18" t="s">
        <v>176</v>
      </c>
      <c r="BE95" s="186">
        <f t="shared" si="4"/>
        <v>0</v>
      </c>
      <c r="BF95" s="186">
        <f t="shared" si="5"/>
        <v>0</v>
      </c>
      <c r="BG95" s="186">
        <f t="shared" si="6"/>
        <v>0</v>
      </c>
      <c r="BH95" s="186">
        <f t="shared" si="7"/>
        <v>0</v>
      </c>
      <c r="BI95" s="186">
        <f t="shared" si="8"/>
        <v>0</v>
      </c>
      <c r="BJ95" s="18" t="s">
        <v>82</v>
      </c>
      <c r="BK95" s="186">
        <f t="shared" si="9"/>
        <v>0</v>
      </c>
      <c r="BL95" s="18" t="s">
        <v>181</v>
      </c>
      <c r="BM95" s="185" t="s">
        <v>747</v>
      </c>
    </row>
    <row r="96" spans="1:65" s="2" customFormat="1" ht="16.5" customHeight="1">
      <c r="A96" s="36"/>
      <c r="B96" s="37"/>
      <c r="C96" s="173" t="s">
        <v>198</v>
      </c>
      <c r="D96" s="173" t="s">
        <v>177</v>
      </c>
      <c r="E96" s="174" t="s">
        <v>461</v>
      </c>
      <c r="F96" s="175" t="s">
        <v>748</v>
      </c>
      <c r="G96" s="176" t="s">
        <v>737</v>
      </c>
      <c r="H96" s="177">
        <v>2</v>
      </c>
      <c r="I96" s="178"/>
      <c r="J96" s="179">
        <f t="shared" si="0"/>
        <v>0</v>
      </c>
      <c r="K96" s="175" t="s">
        <v>32</v>
      </c>
      <c r="L96" s="180"/>
      <c r="M96" s="181" t="s">
        <v>32</v>
      </c>
      <c r="N96" s="182" t="s">
        <v>46</v>
      </c>
      <c r="O96" s="66"/>
      <c r="P96" s="183">
        <f t="shared" si="1"/>
        <v>0</v>
      </c>
      <c r="Q96" s="183">
        <v>0</v>
      </c>
      <c r="R96" s="183">
        <f t="shared" si="2"/>
        <v>0</v>
      </c>
      <c r="S96" s="183">
        <v>0</v>
      </c>
      <c r="T96" s="184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5" t="s">
        <v>181</v>
      </c>
      <c r="AT96" s="185" t="s">
        <v>177</v>
      </c>
      <c r="AU96" s="185" t="s">
        <v>75</v>
      </c>
      <c r="AY96" s="18" t="s">
        <v>176</v>
      </c>
      <c r="BE96" s="186">
        <f t="shared" si="4"/>
        <v>0</v>
      </c>
      <c r="BF96" s="186">
        <f t="shared" si="5"/>
        <v>0</v>
      </c>
      <c r="BG96" s="186">
        <f t="shared" si="6"/>
        <v>0</v>
      </c>
      <c r="BH96" s="186">
        <f t="shared" si="7"/>
        <v>0</v>
      </c>
      <c r="BI96" s="186">
        <f t="shared" si="8"/>
        <v>0</v>
      </c>
      <c r="BJ96" s="18" t="s">
        <v>82</v>
      </c>
      <c r="BK96" s="186">
        <f t="shared" si="9"/>
        <v>0</v>
      </c>
      <c r="BL96" s="18" t="s">
        <v>181</v>
      </c>
      <c r="BM96" s="185" t="s">
        <v>749</v>
      </c>
    </row>
    <row r="97" spans="1:65" s="2" customFormat="1" ht="16.5" customHeight="1">
      <c r="A97" s="36"/>
      <c r="B97" s="37"/>
      <c r="C97" s="173" t="s">
        <v>202</v>
      </c>
      <c r="D97" s="173" t="s">
        <v>177</v>
      </c>
      <c r="E97" s="174" t="s">
        <v>750</v>
      </c>
      <c r="F97" s="175" t="s">
        <v>751</v>
      </c>
      <c r="G97" s="176" t="s">
        <v>737</v>
      </c>
      <c r="H97" s="177">
        <v>2</v>
      </c>
      <c r="I97" s="178"/>
      <c r="J97" s="179">
        <f t="shared" si="0"/>
        <v>0</v>
      </c>
      <c r="K97" s="175" t="s">
        <v>32</v>
      </c>
      <c r="L97" s="180"/>
      <c r="M97" s="181" t="s">
        <v>32</v>
      </c>
      <c r="N97" s="182" t="s">
        <v>46</v>
      </c>
      <c r="O97" s="66"/>
      <c r="P97" s="183">
        <f t="shared" si="1"/>
        <v>0</v>
      </c>
      <c r="Q97" s="183">
        <v>0</v>
      </c>
      <c r="R97" s="183">
        <f t="shared" si="2"/>
        <v>0</v>
      </c>
      <c r="S97" s="183">
        <v>0</v>
      </c>
      <c r="T97" s="184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5" t="s">
        <v>181</v>
      </c>
      <c r="AT97" s="185" t="s">
        <v>177</v>
      </c>
      <c r="AU97" s="185" t="s">
        <v>75</v>
      </c>
      <c r="AY97" s="18" t="s">
        <v>176</v>
      </c>
      <c r="BE97" s="186">
        <f t="shared" si="4"/>
        <v>0</v>
      </c>
      <c r="BF97" s="186">
        <f t="shared" si="5"/>
        <v>0</v>
      </c>
      <c r="BG97" s="186">
        <f t="shared" si="6"/>
        <v>0</v>
      </c>
      <c r="BH97" s="186">
        <f t="shared" si="7"/>
        <v>0</v>
      </c>
      <c r="BI97" s="186">
        <f t="shared" si="8"/>
        <v>0</v>
      </c>
      <c r="BJ97" s="18" t="s">
        <v>82</v>
      </c>
      <c r="BK97" s="186">
        <f t="shared" si="9"/>
        <v>0</v>
      </c>
      <c r="BL97" s="18" t="s">
        <v>181</v>
      </c>
      <c r="BM97" s="185" t="s">
        <v>752</v>
      </c>
    </row>
    <row r="98" spans="1:65" s="2" customFormat="1" ht="16.5" customHeight="1">
      <c r="A98" s="36"/>
      <c r="B98" s="37"/>
      <c r="C98" s="173" t="s">
        <v>208</v>
      </c>
      <c r="D98" s="173" t="s">
        <v>177</v>
      </c>
      <c r="E98" s="174" t="s">
        <v>753</v>
      </c>
      <c r="F98" s="175" t="s">
        <v>754</v>
      </c>
      <c r="G98" s="176" t="s">
        <v>737</v>
      </c>
      <c r="H98" s="177">
        <v>2</v>
      </c>
      <c r="I98" s="178"/>
      <c r="J98" s="179">
        <f t="shared" si="0"/>
        <v>0</v>
      </c>
      <c r="K98" s="175" t="s">
        <v>32</v>
      </c>
      <c r="L98" s="180"/>
      <c r="M98" s="181" t="s">
        <v>32</v>
      </c>
      <c r="N98" s="182" t="s">
        <v>46</v>
      </c>
      <c r="O98" s="66"/>
      <c r="P98" s="183">
        <f t="shared" si="1"/>
        <v>0</v>
      </c>
      <c r="Q98" s="183">
        <v>0</v>
      </c>
      <c r="R98" s="183">
        <f t="shared" si="2"/>
        <v>0</v>
      </c>
      <c r="S98" s="183">
        <v>0</v>
      </c>
      <c r="T98" s="184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5" t="s">
        <v>181</v>
      </c>
      <c r="AT98" s="185" t="s">
        <v>177</v>
      </c>
      <c r="AU98" s="185" t="s">
        <v>75</v>
      </c>
      <c r="AY98" s="18" t="s">
        <v>176</v>
      </c>
      <c r="BE98" s="186">
        <f t="shared" si="4"/>
        <v>0</v>
      </c>
      <c r="BF98" s="186">
        <f t="shared" si="5"/>
        <v>0</v>
      </c>
      <c r="BG98" s="186">
        <f t="shared" si="6"/>
        <v>0</v>
      </c>
      <c r="BH98" s="186">
        <f t="shared" si="7"/>
        <v>0</v>
      </c>
      <c r="BI98" s="186">
        <f t="shared" si="8"/>
        <v>0</v>
      </c>
      <c r="BJ98" s="18" t="s">
        <v>82</v>
      </c>
      <c r="BK98" s="186">
        <f t="shared" si="9"/>
        <v>0</v>
      </c>
      <c r="BL98" s="18" t="s">
        <v>181</v>
      </c>
      <c r="BM98" s="185" t="s">
        <v>755</v>
      </c>
    </row>
    <row r="99" spans="1:65" s="2" customFormat="1" ht="16.5" customHeight="1">
      <c r="A99" s="36"/>
      <c r="B99" s="37"/>
      <c r="C99" s="173" t="s">
        <v>212</v>
      </c>
      <c r="D99" s="173" t="s">
        <v>177</v>
      </c>
      <c r="E99" s="174" t="s">
        <v>756</v>
      </c>
      <c r="F99" s="175" t="s">
        <v>757</v>
      </c>
      <c r="G99" s="176" t="s">
        <v>180</v>
      </c>
      <c r="H99" s="177">
        <v>2</v>
      </c>
      <c r="I99" s="178"/>
      <c r="J99" s="179">
        <f t="shared" si="0"/>
        <v>0</v>
      </c>
      <c r="K99" s="175" t="s">
        <v>32</v>
      </c>
      <c r="L99" s="180"/>
      <c r="M99" s="181" t="s">
        <v>32</v>
      </c>
      <c r="N99" s="182" t="s">
        <v>46</v>
      </c>
      <c r="O99" s="66"/>
      <c r="P99" s="183">
        <f t="shared" si="1"/>
        <v>0</v>
      </c>
      <c r="Q99" s="183">
        <v>0</v>
      </c>
      <c r="R99" s="183">
        <f t="shared" si="2"/>
        <v>0</v>
      </c>
      <c r="S99" s="183">
        <v>0</v>
      </c>
      <c r="T99" s="184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5" t="s">
        <v>181</v>
      </c>
      <c r="AT99" s="185" t="s">
        <v>177</v>
      </c>
      <c r="AU99" s="185" t="s">
        <v>75</v>
      </c>
      <c r="AY99" s="18" t="s">
        <v>176</v>
      </c>
      <c r="BE99" s="186">
        <f t="shared" si="4"/>
        <v>0</v>
      </c>
      <c r="BF99" s="186">
        <f t="shared" si="5"/>
        <v>0</v>
      </c>
      <c r="BG99" s="186">
        <f t="shared" si="6"/>
        <v>0</v>
      </c>
      <c r="BH99" s="186">
        <f t="shared" si="7"/>
        <v>0</v>
      </c>
      <c r="BI99" s="186">
        <f t="shared" si="8"/>
        <v>0</v>
      </c>
      <c r="BJ99" s="18" t="s">
        <v>82</v>
      </c>
      <c r="BK99" s="186">
        <f t="shared" si="9"/>
        <v>0</v>
      </c>
      <c r="BL99" s="18" t="s">
        <v>181</v>
      </c>
      <c r="BM99" s="185" t="s">
        <v>758</v>
      </c>
    </row>
    <row r="100" spans="1:65" s="2" customFormat="1" ht="16.5" customHeight="1">
      <c r="A100" s="36"/>
      <c r="B100" s="37"/>
      <c r="C100" s="173" t="s">
        <v>220</v>
      </c>
      <c r="D100" s="173" t="s">
        <v>177</v>
      </c>
      <c r="E100" s="174" t="s">
        <v>759</v>
      </c>
      <c r="F100" s="175" t="s">
        <v>760</v>
      </c>
      <c r="G100" s="176" t="s">
        <v>737</v>
      </c>
      <c r="H100" s="177">
        <v>2</v>
      </c>
      <c r="I100" s="178"/>
      <c r="J100" s="179">
        <f t="shared" si="0"/>
        <v>0</v>
      </c>
      <c r="K100" s="175" t="s">
        <v>32</v>
      </c>
      <c r="L100" s="180"/>
      <c r="M100" s="181" t="s">
        <v>32</v>
      </c>
      <c r="N100" s="182" t="s">
        <v>46</v>
      </c>
      <c r="O100" s="66"/>
      <c r="P100" s="183">
        <f t="shared" si="1"/>
        <v>0</v>
      </c>
      <c r="Q100" s="183">
        <v>0</v>
      </c>
      <c r="R100" s="183">
        <f t="shared" si="2"/>
        <v>0</v>
      </c>
      <c r="S100" s="183">
        <v>0</v>
      </c>
      <c r="T100" s="184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5" t="s">
        <v>181</v>
      </c>
      <c r="AT100" s="185" t="s">
        <v>177</v>
      </c>
      <c r="AU100" s="185" t="s">
        <v>75</v>
      </c>
      <c r="AY100" s="18" t="s">
        <v>176</v>
      </c>
      <c r="BE100" s="186">
        <f t="shared" si="4"/>
        <v>0</v>
      </c>
      <c r="BF100" s="186">
        <f t="shared" si="5"/>
        <v>0</v>
      </c>
      <c r="BG100" s="186">
        <f t="shared" si="6"/>
        <v>0</v>
      </c>
      <c r="BH100" s="186">
        <f t="shared" si="7"/>
        <v>0</v>
      </c>
      <c r="BI100" s="186">
        <f t="shared" si="8"/>
        <v>0</v>
      </c>
      <c r="BJ100" s="18" t="s">
        <v>82</v>
      </c>
      <c r="BK100" s="186">
        <f t="shared" si="9"/>
        <v>0</v>
      </c>
      <c r="BL100" s="18" t="s">
        <v>181</v>
      </c>
      <c r="BM100" s="185" t="s">
        <v>761</v>
      </c>
    </row>
    <row r="101" spans="1:65" s="2" customFormat="1" ht="16.5" customHeight="1">
      <c r="A101" s="36"/>
      <c r="B101" s="37"/>
      <c r="C101" s="173" t="s">
        <v>224</v>
      </c>
      <c r="D101" s="173" t="s">
        <v>177</v>
      </c>
      <c r="E101" s="174" t="s">
        <v>762</v>
      </c>
      <c r="F101" s="175" t="s">
        <v>763</v>
      </c>
      <c r="G101" s="176" t="s">
        <v>737</v>
      </c>
      <c r="H101" s="177">
        <v>2</v>
      </c>
      <c r="I101" s="178"/>
      <c r="J101" s="179">
        <f t="shared" si="0"/>
        <v>0</v>
      </c>
      <c r="K101" s="175" t="s">
        <v>32</v>
      </c>
      <c r="L101" s="180"/>
      <c r="M101" s="181" t="s">
        <v>32</v>
      </c>
      <c r="N101" s="182" t="s">
        <v>46</v>
      </c>
      <c r="O101" s="66"/>
      <c r="P101" s="183">
        <f t="shared" si="1"/>
        <v>0</v>
      </c>
      <c r="Q101" s="183">
        <v>0</v>
      </c>
      <c r="R101" s="183">
        <f t="shared" si="2"/>
        <v>0</v>
      </c>
      <c r="S101" s="183">
        <v>0</v>
      </c>
      <c r="T101" s="184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5" t="s">
        <v>181</v>
      </c>
      <c r="AT101" s="185" t="s">
        <v>177</v>
      </c>
      <c r="AU101" s="185" t="s">
        <v>75</v>
      </c>
      <c r="AY101" s="18" t="s">
        <v>176</v>
      </c>
      <c r="BE101" s="186">
        <f t="shared" si="4"/>
        <v>0</v>
      </c>
      <c r="BF101" s="186">
        <f t="shared" si="5"/>
        <v>0</v>
      </c>
      <c r="BG101" s="186">
        <f t="shared" si="6"/>
        <v>0</v>
      </c>
      <c r="BH101" s="186">
        <f t="shared" si="7"/>
        <v>0</v>
      </c>
      <c r="BI101" s="186">
        <f t="shared" si="8"/>
        <v>0</v>
      </c>
      <c r="BJ101" s="18" t="s">
        <v>82</v>
      </c>
      <c r="BK101" s="186">
        <f t="shared" si="9"/>
        <v>0</v>
      </c>
      <c r="BL101" s="18" t="s">
        <v>181</v>
      </c>
      <c r="BM101" s="185" t="s">
        <v>764</v>
      </c>
    </row>
    <row r="102" spans="1:65" s="2" customFormat="1" ht="16.5" customHeight="1">
      <c r="A102" s="36"/>
      <c r="B102" s="37"/>
      <c r="C102" s="173" t="s">
        <v>228</v>
      </c>
      <c r="D102" s="173" t="s">
        <v>177</v>
      </c>
      <c r="E102" s="174" t="s">
        <v>765</v>
      </c>
      <c r="F102" s="175" t="s">
        <v>766</v>
      </c>
      <c r="G102" s="176" t="s">
        <v>737</v>
      </c>
      <c r="H102" s="177">
        <v>3</v>
      </c>
      <c r="I102" s="178"/>
      <c r="J102" s="179">
        <f t="shared" si="0"/>
        <v>0</v>
      </c>
      <c r="K102" s="175" t="s">
        <v>32</v>
      </c>
      <c r="L102" s="180"/>
      <c r="M102" s="181" t="s">
        <v>32</v>
      </c>
      <c r="N102" s="182" t="s">
        <v>46</v>
      </c>
      <c r="O102" s="66"/>
      <c r="P102" s="183">
        <f t="shared" si="1"/>
        <v>0</v>
      </c>
      <c r="Q102" s="183">
        <v>0</v>
      </c>
      <c r="R102" s="183">
        <f t="shared" si="2"/>
        <v>0</v>
      </c>
      <c r="S102" s="183">
        <v>0</v>
      </c>
      <c r="T102" s="184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5" t="s">
        <v>181</v>
      </c>
      <c r="AT102" s="185" t="s">
        <v>177</v>
      </c>
      <c r="AU102" s="185" t="s">
        <v>75</v>
      </c>
      <c r="AY102" s="18" t="s">
        <v>176</v>
      </c>
      <c r="BE102" s="186">
        <f t="shared" si="4"/>
        <v>0</v>
      </c>
      <c r="BF102" s="186">
        <f t="shared" si="5"/>
        <v>0</v>
      </c>
      <c r="BG102" s="186">
        <f t="shared" si="6"/>
        <v>0</v>
      </c>
      <c r="BH102" s="186">
        <f t="shared" si="7"/>
        <v>0</v>
      </c>
      <c r="BI102" s="186">
        <f t="shared" si="8"/>
        <v>0</v>
      </c>
      <c r="BJ102" s="18" t="s">
        <v>82</v>
      </c>
      <c r="BK102" s="186">
        <f t="shared" si="9"/>
        <v>0</v>
      </c>
      <c r="BL102" s="18" t="s">
        <v>181</v>
      </c>
      <c r="BM102" s="185" t="s">
        <v>767</v>
      </c>
    </row>
    <row r="103" spans="1:65" s="2" customFormat="1" ht="16.5" customHeight="1">
      <c r="A103" s="36"/>
      <c r="B103" s="37"/>
      <c r="C103" s="173" t="s">
        <v>232</v>
      </c>
      <c r="D103" s="173" t="s">
        <v>177</v>
      </c>
      <c r="E103" s="174" t="s">
        <v>768</v>
      </c>
      <c r="F103" s="175" t="s">
        <v>769</v>
      </c>
      <c r="G103" s="176" t="s">
        <v>737</v>
      </c>
      <c r="H103" s="177">
        <v>2</v>
      </c>
      <c r="I103" s="178"/>
      <c r="J103" s="179">
        <f t="shared" si="0"/>
        <v>0</v>
      </c>
      <c r="K103" s="175" t="s">
        <v>32</v>
      </c>
      <c r="L103" s="180"/>
      <c r="M103" s="181" t="s">
        <v>32</v>
      </c>
      <c r="N103" s="182" t="s">
        <v>46</v>
      </c>
      <c r="O103" s="66"/>
      <c r="P103" s="183">
        <f t="shared" si="1"/>
        <v>0</v>
      </c>
      <c r="Q103" s="183">
        <v>0</v>
      </c>
      <c r="R103" s="183">
        <f t="shared" si="2"/>
        <v>0</v>
      </c>
      <c r="S103" s="183">
        <v>0</v>
      </c>
      <c r="T103" s="184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5" t="s">
        <v>181</v>
      </c>
      <c r="AT103" s="185" t="s">
        <v>177</v>
      </c>
      <c r="AU103" s="185" t="s">
        <v>75</v>
      </c>
      <c r="AY103" s="18" t="s">
        <v>176</v>
      </c>
      <c r="BE103" s="186">
        <f t="shared" si="4"/>
        <v>0</v>
      </c>
      <c r="BF103" s="186">
        <f t="shared" si="5"/>
        <v>0</v>
      </c>
      <c r="BG103" s="186">
        <f t="shared" si="6"/>
        <v>0</v>
      </c>
      <c r="BH103" s="186">
        <f t="shared" si="7"/>
        <v>0</v>
      </c>
      <c r="BI103" s="186">
        <f t="shared" si="8"/>
        <v>0</v>
      </c>
      <c r="BJ103" s="18" t="s">
        <v>82</v>
      </c>
      <c r="BK103" s="186">
        <f t="shared" si="9"/>
        <v>0</v>
      </c>
      <c r="BL103" s="18" t="s">
        <v>181</v>
      </c>
      <c r="BM103" s="185" t="s">
        <v>770</v>
      </c>
    </row>
    <row r="104" spans="1:65" s="2" customFormat="1" ht="16.5" customHeight="1">
      <c r="A104" s="36"/>
      <c r="B104" s="37"/>
      <c r="C104" s="173" t="s">
        <v>255</v>
      </c>
      <c r="D104" s="173" t="s">
        <v>177</v>
      </c>
      <c r="E104" s="174" t="s">
        <v>771</v>
      </c>
      <c r="F104" s="175" t="s">
        <v>772</v>
      </c>
      <c r="G104" s="176" t="s">
        <v>180</v>
      </c>
      <c r="H104" s="177">
        <v>1</v>
      </c>
      <c r="I104" s="178"/>
      <c r="J104" s="179">
        <f t="shared" si="0"/>
        <v>0</v>
      </c>
      <c r="K104" s="175" t="s">
        <v>187</v>
      </c>
      <c r="L104" s="180"/>
      <c r="M104" s="181" t="s">
        <v>32</v>
      </c>
      <c r="N104" s="182" t="s">
        <v>46</v>
      </c>
      <c r="O104" s="66"/>
      <c r="P104" s="183">
        <f t="shared" si="1"/>
        <v>0</v>
      </c>
      <c r="Q104" s="183">
        <v>0</v>
      </c>
      <c r="R104" s="183">
        <f t="shared" si="2"/>
        <v>0</v>
      </c>
      <c r="S104" s="183">
        <v>0</v>
      </c>
      <c r="T104" s="184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5" t="s">
        <v>181</v>
      </c>
      <c r="AT104" s="185" t="s">
        <v>177</v>
      </c>
      <c r="AU104" s="185" t="s">
        <v>75</v>
      </c>
      <c r="AY104" s="18" t="s">
        <v>176</v>
      </c>
      <c r="BE104" s="186">
        <f t="shared" si="4"/>
        <v>0</v>
      </c>
      <c r="BF104" s="186">
        <f t="shared" si="5"/>
        <v>0</v>
      </c>
      <c r="BG104" s="186">
        <f t="shared" si="6"/>
        <v>0</v>
      </c>
      <c r="BH104" s="186">
        <f t="shared" si="7"/>
        <v>0</v>
      </c>
      <c r="BI104" s="186">
        <f t="shared" si="8"/>
        <v>0</v>
      </c>
      <c r="BJ104" s="18" t="s">
        <v>82</v>
      </c>
      <c r="BK104" s="186">
        <f t="shared" si="9"/>
        <v>0</v>
      </c>
      <c r="BL104" s="18" t="s">
        <v>181</v>
      </c>
      <c r="BM104" s="185" t="s">
        <v>773</v>
      </c>
    </row>
    <row r="105" spans="1:65" s="2" customFormat="1" ht="16.5" customHeight="1">
      <c r="A105" s="36"/>
      <c r="B105" s="37"/>
      <c r="C105" s="173" t="s">
        <v>236</v>
      </c>
      <c r="D105" s="173" t="s">
        <v>177</v>
      </c>
      <c r="E105" s="174" t="s">
        <v>774</v>
      </c>
      <c r="F105" s="175" t="s">
        <v>775</v>
      </c>
      <c r="G105" s="176" t="s">
        <v>180</v>
      </c>
      <c r="H105" s="177">
        <v>3</v>
      </c>
      <c r="I105" s="178"/>
      <c r="J105" s="179">
        <f t="shared" si="0"/>
        <v>0</v>
      </c>
      <c r="K105" s="175" t="s">
        <v>32</v>
      </c>
      <c r="L105" s="180"/>
      <c r="M105" s="181" t="s">
        <v>32</v>
      </c>
      <c r="N105" s="182" t="s">
        <v>46</v>
      </c>
      <c r="O105" s="66"/>
      <c r="P105" s="183">
        <f t="shared" si="1"/>
        <v>0</v>
      </c>
      <c r="Q105" s="183">
        <v>0</v>
      </c>
      <c r="R105" s="183">
        <f t="shared" si="2"/>
        <v>0</v>
      </c>
      <c r="S105" s="183">
        <v>0</v>
      </c>
      <c r="T105" s="184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5" t="s">
        <v>181</v>
      </c>
      <c r="AT105" s="185" t="s">
        <v>177</v>
      </c>
      <c r="AU105" s="185" t="s">
        <v>75</v>
      </c>
      <c r="AY105" s="18" t="s">
        <v>176</v>
      </c>
      <c r="BE105" s="186">
        <f t="shared" si="4"/>
        <v>0</v>
      </c>
      <c r="BF105" s="186">
        <f t="shared" si="5"/>
        <v>0</v>
      </c>
      <c r="BG105" s="186">
        <f t="shared" si="6"/>
        <v>0</v>
      </c>
      <c r="BH105" s="186">
        <f t="shared" si="7"/>
        <v>0</v>
      </c>
      <c r="BI105" s="186">
        <f t="shared" si="8"/>
        <v>0</v>
      </c>
      <c r="BJ105" s="18" t="s">
        <v>82</v>
      </c>
      <c r="BK105" s="186">
        <f t="shared" si="9"/>
        <v>0</v>
      </c>
      <c r="BL105" s="18" t="s">
        <v>181</v>
      </c>
      <c r="BM105" s="185" t="s">
        <v>776</v>
      </c>
    </row>
    <row r="106" spans="1:65" s="2" customFormat="1" ht="16.5" customHeight="1">
      <c r="A106" s="36"/>
      <c r="B106" s="37"/>
      <c r="C106" s="173" t="s">
        <v>8</v>
      </c>
      <c r="D106" s="173" t="s">
        <v>177</v>
      </c>
      <c r="E106" s="174" t="s">
        <v>777</v>
      </c>
      <c r="F106" s="175" t="s">
        <v>778</v>
      </c>
      <c r="G106" s="176" t="s">
        <v>180</v>
      </c>
      <c r="H106" s="177">
        <v>2</v>
      </c>
      <c r="I106" s="178"/>
      <c r="J106" s="179">
        <f t="shared" si="0"/>
        <v>0</v>
      </c>
      <c r="K106" s="175" t="s">
        <v>32</v>
      </c>
      <c r="L106" s="180"/>
      <c r="M106" s="181" t="s">
        <v>32</v>
      </c>
      <c r="N106" s="182" t="s">
        <v>46</v>
      </c>
      <c r="O106" s="66"/>
      <c r="P106" s="183">
        <f t="shared" si="1"/>
        <v>0</v>
      </c>
      <c r="Q106" s="183">
        <v>0</v>
      </c>
      <c r="R106" s="183">
        <f t="shared" si="2"/>
        <v>0</v>
      </c>
      <c r="S106" s="183">
        <v>0</v>
      </c>
      <c r="T106" s="184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5" t="s">
        <v>181</v>
      </c>
      <c r="AT106" s="185" t="s">
        <v>177</v>
      </c>
      <c r="AU106" s="185" t="s">
        <v>75</v>
      </c>
      <c r="AY106" s="18" t="s">
        <v>176</v>
      </c>
      <c r="BE106" s="186">
        <f t="shared" si="4"/>
        <v>0</v>
      </c>
      <c r="BF106" s="186">
        <f t="shared" si="5"/>
        <v>0</v>
      </c>
      <c r="BG106" s="186">
        <f t="shared" si="6"/>
        <v>0</v>
      </c>
      <c r="BH106" s="186">
        <f t="shared" si="7"/>
        <v>0</v>
      </c>
      <c r="BI106" s="186">
        <f t="shared" si="8"/>
        <v>0</v>
      </c>
      <c r="BJ106" s="18" t="s">
        <v>82</v>
      </c>
      <c r="BK106" s="186">
        <f t="shared" si="9"/>
        <v>0</v>
      </c>
      <c r="BL106" s="18" t="s">
        <v>181</v>
      </c>
      <c r="BM106" s="185" t="s">
        <v>779</v>
      </c>
    </row>
    <row r="107" spans="1:65" s="2" customFormat="1" ht="16.5" customHeight="1">
      <c r="A107" s="36"/>
      <c r="B107" s="37"/>
      <c r="C107" s="173" t="s">
        <v>243</v>
      </c>
      <c r="D107" s="173" t="s">
        <v>177</v>
      </c>
      <c r="E107" s="174" t="s">
        <v>780</v>
      </c>
      <c r="F107" s="175" t="s">
        <v>781</v>
      </c>
      <c r="G107" s="176" t="s">
        <v>180</v>
      </c>
      <c r="H107" s="177">
        <v>1</v>
      </c>
      <c r="I107" s="178"/>
      <c r="J107" s="179">
        <f t="shared" si="0"/>
        <v>0</v>
      </c>
      <c r="K107" s="175" t="s">
        <v>32</v>
      </c>
      <c r="L107" s="180"/>
      <c r="M107" s="181" t="s">
        <v>32</v>
      </c>
      <c r="N107" s="182" t="s">
        <v>46</v>
      </c>
      <c r="O107" s="66"/>
      <c r="P107" s="183">
        <f t="shared" si="1"/>
        <v>0</v>
      </c>
      <c r="Q107" s="183">
        <v>0</v>
      </c>
      <c r="R107" s="183">
        <f t="shared" si="2"/>
        <v>0</v>
      </c>
      <c r="S107" s="183">
        <v>0</v>
      </c>
      <c r="T107" s="184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5" t="s">
        <v>181</v>
      </c>
      <c r="AT107" s="185" t="s">
        <v>177</v>
      </c>
      <c r="AU107" s="185" t="s">
        <v>75</v>
      </c>
      <c r="AY107" s="18" t="s">
        <v>176</v>
      </c>
      <c r="BE107" s="186">
        <f t="shared" si="4"/>
        <v>0</v>
      </c>
      <c r="BF107" s="186">
        <f t="shared" si="5"/>
        <v>0</v>
      </c>
      <c r="BG107" s="186">
        <f t="shared" si="6"/>
        <v>0</v>
      </c>
      <c r="BH107" s="186">
        <f t="shared" si="7"/>
        <v>0</v>
      </c>
      <c r="BI107" s="186">
        <f t="shared" si="8"/>
        <v>0</v>
      </c>
      <c r="BJ107" s="18" t="s">
        <v>82</v>
      </c>
      <c r="BK107" s="186">
        <f t="shared" si="9"/>
        <v>0</v>
      </c>
      <c r="BL107" s="18" t="s">
        <v>181</v>
      </c>
      <c r="BM107" s="185" t="s">
        <v>782</v>
      </c>
    </row>
    <row r="108" spans="1:65" s="2" customFormat="1" ht="16.5" customHeight="1">
      <c r="A108" s="36"/>
      <c r="B108" s="37"/>
      <c r="C108" s="173" t="s">
        <v>247</v>
      </c>
      <c r="D108" s="173" t="s">
        <v>177</v>
      </c>
      <c r="E108" s="174" t="s">
        <v>783</v>
      </c>
      <c r="F108" s="175" t="s">
        <v>784</v>
      </c>
      <c r="G108" s="176" t="s">
        <v>737</v>
      </c>
      <c r="H108" s="177">
        <v>2</v>
      </c>
      <c r="I108" s="178"/>
      <c r="J108" s="179">
        <f t="shared" si="0"/>
        <v>0</v>
      </c>
      <c r="K108" s="175" t="s">
        <v>32</v>
      </c>
      <c r="L108" s="180"/>
      <c r="M108" s="181" t="s">
        <v>32</v>
      </c>
      <c r="N108" s="182" t="s">
        <v>46</v>
      </c>
      <c r="O108" s="66"/>
      <c r="P108" s="183">
        <f t="shared" si="1"/>
        <v>0</v>
      </c>
      <c r="Q108" s="183">
        <v>0</v>
      </c>
      <c r="R108" s="183">
        <f t="shared" si="2"/>
        <v>0</v>
      </c>
      <c r="S108" s="183">
        <v>0</v>
      </c>
      <c r="T108" s="184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5" t="s">
        <v>181</v>
      </c>
      <c r="AT108" s="185" t="s">
        <v>177</v>
      </c>
      <c r="AU108" s="185" t="s">
        <v>75</v>
      </c>
      <c r="AY108" s="18" t="s">
        <v>176</v>
      </c>
      <c r="BE108" s="186">
        <f t="shared" si="4"/>
        <v>0</v>
      </c>
      <c r="BF108" s="186">
        <f t="shared" si="5"/>
        <v>0</v>
      </c>
      <c r="BG108" s="186">
        <f t="shared" si="6"/>
        <v>0</v>
      </c>
      <c r="BH108" s="186">
        <f t="shared" si="7"/>
        <v>0</v>
      </c>
      <c r="BI108" s="186">
        <f t="shared" si="8"/>
        <v>0</v>
      </c>
      <c r="BJ108" s="18" t="s">
        <v>82</v>
      </c>
      <c r="BK108" s="186">
        <f t="shared" si="9"/>
        <v>0</v>
      </c>
      <c r="BL108" s="18" t="s">
        <v>181</v>
      </c>
      <c r="BM108" s="185" t="s">
        <v>785</v>
      </c>
    </row>
    <row r="109" spans="1:65" s="2" customFormat="1" ht="16.5" customHeight="1">
      <c r="A109" s="36"/>
      <c r="B109" s="37"/>
      <c r="C109" s="173" t="s">
        <v>251</v>
      </c>
      <c r="D109" s="173" t="s">
        <v>177</v>
      </c>
      <c r="E109" s="174" t="s">
        <v>786</v>
      </c>
      <c r="F109" s="175" t="s">
        <v>787</v>
      </c>
      <c r="G109" s="176" t="s">
        <v>180</v>
      </c>
      <c r="H109" s="177">
        <v>2</v>
      </c>
      <c r="I109" s="178"/>
      <c r="J109" s="179">
        <f t="shared" si="0"/>
        <v>0</v>
      </c>
      <c r="K109" s="175" t="s">
        <v>187</v>
      </c>
      <c r="L109" s="180"/>
      <c r="M109" s="181" t="s">
        <v>32</v>
      </c>
      <c r="N109" s="182" t="s">
        <v>46</v>
      </c>
      <c r="O109" s="66"/>
      <c r="P109" s="183">
        <f t="shared" si="1"/>
        <v>0</v>
      </c>
      <c r="Q109" s="183">
        <v>0</v>
      </c>
      <c r="R109" s="183">
        <f t="shared" si="2"/>
        <v>0</v>
      </c>
      <c r="S109" s="183">
        <v>0</v>
      </c>
      <c r="T109" s="184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5" t="s">
        <v>181</v>
      </c>
      <c r="AT109" s="185" t="s">
        <v>177</v>
      </c>
      <c r="AU109" s="185" t="s">
        <v>75</v>
      </c>
      <c r="AY109" s="18" t="s">
        <v>176</v>
      </c>
      <c r="BE109" s="186">
        <f t="shared" si="4"/>
        <v>0</v>
      </c>
      <c r="BF109" s="186">
        <f t="shared" si="5"/>
        <v>0</v>
      </c>
      <c r="BG109" s="186">
        <f t="shared" si="6"/>
        <v>0</v>
      </c>
      <c r="BH109" s="186">
        <f t="shared" si="7"/>
        <v>0</v>
      </c>
      <c r="BI109" s="186">
        <f t="shared" si="8"/>
        <v>0</v>
      </c>
      <c r="BJ109" s="18" t="s">
        <v>82</v>
      </c>
      <c r="BK109" s="186">
        <f t="shared" si="9"/>
        <v>0</v>
      </c>
      <c r="BL109" s="18" t="s">
        <v>181</v>
      </c>
      <c r="BM109" s="185" t="s">
        <v>788</v>
      </c>
    </row>
    <row r="110" spans="1:65" s="2" customFormat="1" ht="16.5" customHeight="1">
      <c r="A110" s="36"/>
      <c r="B110" s="37"/>
      <c r="C110" s="173" t="s">
        <v>259</v>
      </c>
      <c r="D110" s="173" t="s">
        <v>177</v>
      </c>
      <c r="E110" s="174" t="s">
        <v>789</v>
      </c>
      <c r="F110" s="175" t="s">
        <v>790</v>
      </c>
      <c r="G110" s="176" t="s">
        <v>180</v>
      </c>
      <c r="H110" s="177">
        <v>9</v>
      </c>
      <c r="I110" s="178"/>
      <c r="J110" s="179">
        <f t="shared" si="0"/>
        <v>0</v>
      </c>
      <c r="K110" s="175" t="s">
        <v>192</v>
      </c>
      <c r="L110" s="180"/>
      <c r="M110" s="247" t="s">
        <v>32</v>
      </c>
      <c r="N110" s="248" t="s">
        <v>46</v>
      </c>
      <c r="O110" s="203"/>
      <c r="P110" s="204">
        <f t="shared" si="1"/>
        <v>0</v>
      </c>
      <c r="Q110" s="204">
        <v>0</v>
      </c>
      <c r="R110" s="204">
        <f t="shared" si="2"/>
        <v>0</v>
      </c>
      <c r="S110" s="204">
        <v>0</v>
      </c>
      <c r="T110" s="205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5" t="s">
        <v>181</v>
      </c>
      <c r="AT110" s="185" t="s">
        <v>177</v>
      </c>
      <c r="AU110" s="185" t="s">
        <v>75</v>
      </c>
      <c r="AY110" s="18" t="s">
        <v>176</v>
      </c>
      <c r="BE110" s="186">
        <f t="shared" si="4"/>
        <v>0</v>
      </c>
      <c r="BF110" s="186">
        <f t="shared" si="5"/>
        <v>0</v>
      </c>
      <c r="BG110" s="186">
        <f t="shared" si="6"/>
        <v>0</v>
      </c>
      <c r="BH110" s="186">
        <f t="shared" si="7"/>
        <v>0</v>
      </c>
      <c r="BI110" s="186">
        <f t="shared" si="8"/>
        <v>0</v>
      </c>
      <c r="BJ110" s="18" t="s">
        <v>82</v>
      </c>
      <c r="BK110" s="186">
        <f t="shared" si="9"/>
        <v>0</v>
      </c>
      <c r="BL110" s="18" t="s">
        <v>181</v>
      </c>
      <c r="BM110" s="185" t="s">
        <v>791</v>
      </c>
    </row>
    <row r="111" spans="1:65" s="2" customFormat="1" ht="6.95" customHeight="1">
      <c r="A111" s="36"/>
      <c r="B111" s="49"/>
      <c r="C111" s="50"/>
      <c r="D111" s="50"/>
      <c r="E111" s="50"/>
      <c r="F111" s="50"/>
      <c r="G111" s="50"/>
      <c r="H111" s="50"/>
      <c r="I111" s="50"/>
      <c r="J111" s="50"/>
      <c r="K111" s="50"/>
      <c r="L111" s="41"/>
      <c r="M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</sheetData>
  <sheetProtection algorithmName="SHA-512" hashValue="dCO6YxpBlo2+iaIsIFPNcYrKR7IwryKVj3Q0DNNUN48eSjj0/b9a30/20D/Gj5pi1dJsTEnB/47Qt2iDX+uioQ==" saltValue="QfJ0ZvZITNf/Z9uWplG7N1AcGaPzt4kxDOEVXdjSbZwXcnu5MNUwBAvjZRET6EBAyyDjrKdVDukXkY6rGBHjFQ==" spinCount="100000" sheet="1" objects="1" scenarios="1" formatColumns="0" formatRows="0" autoFilter="0"/>
  <autoFilter ref="C90:K110" xr:uid="{00000000-0009-0000-0000-000004000000}"/>
  <mergeCells count="15">
    <mergeCell ref="E77:H77"/>
    <mergeCell ref="E81:H81"/>
    <mergeCell ref="E79:H79"/>
    <mergeCell ref="E83:H83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15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AT2" s="18" t="s">
        <v>111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84</v>
      </c>
    </row>
    <row r="4" spans="1:46" s="1" customFormat="1" ht="24.95" customHeight="1">
      <c r="B4" s="21"/>
      <c r="D4" s="112" t="s">
        <v>149</v>
      </c>
      <c r="L4" s="21"/>
      <c r="M4" s="113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82" t="str">
        <f>'Rekapitulace stavby'!K6</f>
        <v>Oprava PZS v ŽST Litoměřice horní nádraží_OPRAVA č. 1</v>
      </c>
      <c r="F7" s="383"/>
      <c r="G7" s="383"/>
      <c r="H7" s="383"/>
      <c r="L7" s="21"/>
    </row>
    <row r="8" spans="1:46">
      <c r="B8" s="21"/>
      <c r="D8" s="114" t="s">
        <v>150</v>
      </c>
      <c r="L8" s="21"/>
    </row>
    <row r="9" spans="1:46" s="1" customFormat="1" ht="16.5" customHeight="1">
      <c r="B9" s="21"/>
      <c r="E9" s="382" t="s">
        <v>151</v>
      </c>
      <c r="F9" s="381"/>
      <c r="G9" s="381"/>
      <c r="H9" s="381"/>
      <c r="L9" s="21"/>
    </row>
    <row r="10" spans="1:46" s="1" customFormat="1" ht="12" customHeight="1">
      <c r="B10" s="21"/>
      <c r="D10" s="114" t="s">
        <v>152</v>
      </c>
      <c r="L10" s="21"/>
    </row>
    <row r="11" spans="1:46" s="2" customFormat="1" ht="16.5" customHeight="1">
      <c r="A11" s="36"/>
      <c r="B11" s="41"/>
      <c r="C11" s="36"/>
      <c r="D11" s="36"/>
      <c r="E11" s="384" t="s">
        <v>153</v>
      </c>
      <c r="F11" s="385"/>
      <c r="G11" s="385"/>
      <c r="H11" s="385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154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386" t="s">
        <v>792</v>
      </c>
      <c r="F13" s="385"/>
      <c r="G13" s="385"/>
      <c r="H13" s="385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4" t="s">
        <v>32</v>
      </c>
      <c r="G15" s="36"/>
      <c r="H15" s="36"/>
      <c r="I15" s="114" t="s">
        <v>20</v>
      </c>
      <c r="J15" s="104" t="s">
        <v>32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22</v>
      </c>
      <c r="E16" s="36"/>
      <c r="F16" s="104" t="s">
        <v>23</v>
      </c>
      <c r="G16" s="36"/>
      <c r="H16" s="36"/>
      <c r="I16" s="114" t="s">
        <v>24</v>
      </c>
      <c r="J16" s="117" t="str">
        <f>'Rekapitulace stavby'!AN8</f>
        <v>28. 2. 2022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30</v>
      </c>
      <c r="E18" s="36"/>
      <c r="F18" s="36"/>
      <c r="G18" s="36"/>
      <c r="H18" s="36"/>
      <c r="I18" s="114" t="s">
        <v>31</v>
      </c>
      <c r="J18" s="104" t="s">
        <v>32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23</v>
      </c>
      <c r="F19" s="36"/>
      <c r="G19" s="36"/>
      <c r="H19" s="36"/>
      <c r="I19" s="114" t="s">
        <v>33</v>
      </c>
      <c r="J19" s="104" t="s">
        <v>32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34</v>
      </c>
      <c r="E21" s="36"/>
      <c r="F21" s="36"/>
      <c r="G21" s="36"/>
      <c r="H21" s="36"/>
      <c r="I21" s="114" t="s">
        <v>31</v>
      </c>
      <c r="J21" s="31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387" t="str">
        <f>'Rekapitulace stavby'!E14</f>
        <v>Vyplň údaj</v>
      </c>
      <c r="F22" s="388"/>
      <c r="G22" s="388"/>
      <c r="H22" s="388"/>
      <c r="I22" s="114" t="s">
        <v>33</v>
      </c>
      <c r="J22" s="31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36</v>
      </c>
      <c r="E24" s="36"/>
      <c r="F24" s="36"/>
      <c r="G24" s="36"/>
      <c r="H24" s="36"/>
      <c r="I24" s="114" t="s">
        <v>31</v>
      </c>
      <c r="J24" s="104" t="s">
        <v>32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23</v>
      </c>
      <c r="F25" s="36"/>
      <c r="G25" s="36"/>
      <c r="H25" s="36"/>
      <c r="I25" s="114" t="s">
        <v>33</v>
      </c>
      <c r="J25" s="104" t="s">
        <v>32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38</v>
      </c>
      <c r="E27" s="36"/>
      <c r="F27" s="36"/>
      <c r="G27" s="36"/>
      <c r="H27" s="36"/>
      <c r="I27" s="114" t="s">
        <v>31</v>
      </c>
      <c r="J27" s="104" t="s">
        <v>32</v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">
        <v>23</v>
      </c>
      <c r="F28" s="36"/>
      <c r="G28" s="36"/>
      <c r="H28" s="36"/>
      <c r="I28" s="114" t="s">
        <v>33</v>
      </c>
      <c r="J28" s="104" t="s">
        <v>32</v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39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>
      <c r="A31" s="118"/>
      <c r="B31" s="119"/>
      <c r="C31" s="118"/>
      <c r="D31" s="118"/>
      <c r="E31" s="389" t="s">
        <v>32</v>
      </c>
      <c r="F31" s="389"/>
      <c r="G31" s="389"/>
      <c r="H31" s="389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2" t="s">
        <v>41</v>
      </c>
      <c r="E34" s="36"/>
      <c r="F34" s="36"/>
      <c r="G34" s="36"/>
      <c r="H34" s="36"/>
      <c r="I34" s="36"/>
      <c r="J34" s="123">
        <f>ROUND(J92,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1"/>
      <c r="E35" s="121"/>
      <c r="F35" s="121"/>
      <c r="G35" s="121"/>
      <c r="H35" s="121"/>
      <c r="I35" s="121"/>
      <c r="J35" s="121"/>
      <c r="K35" s="121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4" t="s">
        <v>43</v>
      </c>
      <c r="G36" s="36"/>
      <c r="H36" s="36"/>
      <c r="I36" s="124" t="s">
        <v>42</v>
      </c>
      <c r="J36" s="124" t="s">
        <v>44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5" t="s">
        <v>45</v>
      </c>
      <c r="E37" s="114" t="s">
        <v>46</v>
      </c>
      <c r="F37" s="125">
        <f>ROUND((SUM(BE92:BE114)),  2)</f>
        <v>0</v>
      </c>
      <c r="G37" s="36"/>
      <c r="H37" s="36"/>
      <c r="I37" s="126">
        <v>0.21</v>
      </c>
      <c r="J37" s="125">
        <f>ROUND(((SUM(BE92:BE114))*I37),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47</v>
      </c>
      <c r="F38" s="125">
        <f>ROUND((SUM(BF92:BF114)),  2)</f>
        <v>0</v>
      </c>
      <c r="G38" s="36"/>
      <c r="H38" s="36"/>
      <c r="I38" s="126">
        <v>0.15</v>
      </c>
      <c r="J38" s="125">
        <f>ROUND(((SUM(BF92:BF114))*I38),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ROUND((SUM(BG92:BG114)),  2)</f>
        <v>0</v>
      </c>
      <c r="G39" s="36"/>
      <c r="H39" s="36"/>
      <c r="I39" s="126">
        <v>0.21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49</v>
      </c>
      <c r="F40" s="125">
        <f>ROUND((SUM(BH92:BH114)),  2)</f>
        <v>0</v>
      </c>
      <c r="G40" s="36"/>
      <c r="H40" s="36"/>
      <c r="I40" s="126">
        <v>0.15</v>
      </c>
      <c r="J40" s="125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50</v>
      </c>
      <c r="F41" s="125">
        <f>ROUND((SUM(BI92:BI114)),  2)</f>
        <v>0</v>
      </c>
      <c r="G41" s="36"/>
      <c r="H41" s="36"/>
      <c r="I41" s="126">
        <v>0</v>
      </c>
      <c r="J41" s="125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51</v>
      </c>
      <c r="E43" s="129"/>
      <c r="F43" s="129"/>
      <c r="G43" s="130" t="s">
        <v>52</v>
      </c>
      <c r="H43" s="131" t="s">
        <v>53</v>
      </c>
      <c r="I43" s="129"/>
      <c r="J43" s="132">
        <f>SUM(J34:J41)</f>
        <v>0</v>
      </c>
      <c r="K43" s="133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4" t="s">
        <v>156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0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390" t="str">
        <f>E7</f>
        <v>Oprava PZS v ŽST Litoměřice horní nádraží_OPRAVA č. 1</v>
      </c>
      <c r="F52" s="391"/>
      <c r="G52" s="391"/>
      <c r="H52" s="391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2"/>
      <c r="C53" s="30" t="s">
        <v>150</v>
      </c>
      <c r="D53" s="23"/>
      <c r="E53" s="23"/>
      <c r="F53" s="23"/>
      <c r="G53" s="23"/>
      <c r="H53" s="23"/>
      <c r="I53" s="23"/>
      <c r="J53" s="23"/>
      <c r="K53" s="23"/>
      <c r="L53" s="21"/>
    </row>
    <row r="54" spans="1:31" s="1" customFormat="1" ht="16.5" customHeight="1">
      <c r="B54" s="22"/>
      <c r="C54" s="23"/>
      <c r="D54" s="23"/>
      <c r="E54" s="390" t="s">
        <v>151</v>
      </c>
      <c r="F54" s="366"/>
      <c r="G54" s="366"/>
      <c r="H54" s="366"/>
      <c r="I54" s="23"/>
      <c r="J54" s="23"/>
      <c r="K54" s="23"/>
      <c r="L54" s="21"/>
    </row>
    <row r="55" spans="1:31" s="1" customFormat="1" ht="12" customHeight="1">
      <c r="B55" s="22"/>
      <c r="C55" s="30" t="s">
        <v>152</v>
      </c>
      <c r="D55" s="23"/>
      <c r="E55" s="23"/>
      <c r="F55" s="23"/>
      <c r="G55" s="23"/>
      <c r="H55" s="23"/>
      <c r="I55" s="23"/>
      <c r="J55" s="23"/>
      <c r="K55" s="23"/>
      <c r="L55" s="21"/>
    </row>
    <row r="56" spans="1:31" s="2" customFormat="1" ht="16.5" customHeight="1">
      <c r="A56" s="36"/>
      <c r="B56" s="37"/>
      <c r="C56" s="38"/>
      <c r="D56" s="38"/>
      <c r="E56" s="392" t="s">
        <v>153</v>
      </c>
      <c r="F56" s="393"/>
      <c r="G56" s="393"/>
      <c r="H56" s="393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0" t="s">
        <v>154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45" t="str">
        <f>E13</f>
        <v>03.1 - Technologická část</v>
      </c>
      <c r="F58" s="393"/>
      <c r="G58" s="393"/>
      <c r="H58" s="393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0" t="s">
        <v>22</v>
      </c>
      <c r="D60" s="38"/>
      <c r="E60" s="38"/>
      <c r="F60" s="28" t="str">
        <f>F16</f>
        <v xml:space="preserve"> </v>
      </c>
      <c r="G60" s="38"/>
      <c r="H60" s="38"/>
      <c r="I60" s="30" t="s">
        <v>24</v>
      </c>
      <c r="J60" s="61" t="str">
        <f>IF(J16="","",J16)</f>
        <v>28. 2. 2022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0" t="s">
        <v>30</v>
      </c>
      <c r="D62" s="38"/>
      <c r="E62" s="38"/>
      <c r="F62" s="28" t="str">
        <f>E19</f>
        <v xml:space="preserve"> </v>
      </c>
      <c r="G62" s="38"/>
      <c r="H62" s="38"/>
      <c r="I62" s="30" t="s">
        <v>36</v>
      </c>
      <c r="J62" s="34" t="str">
        <f>E25</f>
        <v xml:space="preserve"> 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0" t="s">
        <v>34</v>
      </c>
      <c r="D63" s="38"/>
      <c r="E63" s="38"/>
      <c r="F63" s="28" t="str">
        <f>IF(E22="","",E22)</f>
        <v>Vyplň údaj</v>
      </c>
      <c r="G63" s="38"/>
      <c r="H63" s="38"/>
      <c r="I63" s="30" t="s">
        <v>38</v>
      </c>
      <c r="J63" s="34" t="str">
        <f>E28</f>
        <v xml:space="preserve"> 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157</v>
      </c>
      <c r="D65" s="139"/>
      <c r="E65" s="139"/>
      <c r="F65" s="139"/>
      <c r="G65" s="139"/>
      <c r="H65" s="139"/>
      <c r="I65" s="139"/>
      <c r="J65" s="140" t="s">
        <v>158</v>
      </c>
      <c r="K65" s="139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73</v>
      </c>
      <c r="D67" s="38"/>
      <c r="E67" s="38"/>
      <c r="F67" s="38"/>
      <c r="G67" s="38"/>
      <c r="H67" s="38"/>
      <c r="I67" s="38"/>
      <c r="J67" s="79">
        <f>J92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8" t="s">
        <v>159</v>
      </c>
    </row>
    <row r="68" spans="1:47" s="9" customFormat="1" ht="24.95" customHeight="1">
      <c r="B68" s="142"/>
      <c r="C68" s="143"/>
      <c r="D68" s="144" t="s">
        <v>160</v>
      </c>
      <c r="E68" s="145"/>
      <c r="F68" s="145"/>
      <c r="G68" s="145"/>
      <c r="H68" s="145"/>
      <c r="I68" s="145"/>
      <c r="J68" s="146">
        <f>J93</f>
        <v>0</v>
      </c>
      <c r="K68" s="143"/>
      <c r="L68" s="147"/>
    </row>
    <row r="69" spans="1:47" s="2" customFormat="1" ht="21.7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1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47" s="2" customFormat="1" ht="6.95" customHeight="1">
      <c r="A70" s="36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1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pans="1:47" s="2" customFormat="1" ht="6.95" customHeight="1">
      <c r="A74" s="36"/>
      <c r="B74" s="51"/>
      <c r="C74" s="52"/>
      <c r="D74" s="52"/>
      <c r="E74" s="52"/>
      <c r="F74" s="52"/>
      <c r="G74" s="52"/>
      <c r="H74" s="52"/>
      <c r="I74" s="52"/>
      <c r="J74" s="52"/>
      <c r="K74" s="52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47" s="2" customFormat="1" ht="24.95" customHeight="1">
      <c r="A75" s="36"/>
      <c r="B75" s="37"/>
      <c r="C75" s="24" t="s">
        <v>161</v>
      </c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47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47" s="2" customFormat="1" ht="12" customHeight="1">
      <c r="A77" s="36"/>
      <c r="B77" s="37"/>
      <c r="C77" s="30" t="s">
        <v>16</v>
      </c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47" s="2" customFormat="1" ht="16.5" customHeight="1">
      <c r="A78" s="36"/>
      <c r="B78" s="37"/>
      <c r="C78" s="38"/>
      <c r="D78" s="38"/>
      <c r="E78" s="390" t="str">
        <f>E7</f>
        <v>Oprava PZS v ŽST Litoměřice horní nádraží_OPRAVA č. 1</v>
      </c>
      <c r="F78" s="391"/>
      <c r="G78" s="391"/>
      <c r="H78" s="391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1" customFormat="1" ht="12" customHeight="1">
      <c r="B79" s="22"/>
      <c r="C79" s="30" t="s">
        <v>150</v>
      </c>
      <c r="D79" s="23"/>
      <c r="E79" s="23"/>
      <c r="F79" s="23"/>
      <c r="G79" s="23"/>
      <c r="H79" s="23"/>
      <c r="I79" s="23"/>
      <c r="J79" s="23"/>
      <c r="K79" s="23"/>
      <c r="L79" s="21"/>
    </row>
    <row r="80" spans="1:47" s="1" customFormat="1" ht="16.5" customHeight="1">
      <c r="B80" s="22"/>
      <c r="C80" s="23"/>
      <c r="D80" s="23"/>
      <c r="E80" s="390" t="s">
        <v>151</v>
      </c>
      <c r="F80" s="366"/>
      <c r="G80" s="366"/>
      <c r="H80" s="366"/>
      <c r="I80" s="23"/>
      <c r="J80" s="23"/>
      <c r="K80" s="23"/>
      <c r="L80" s="21"/>
    </row>
    <row r="81" spans="1:65" s="1" customFormat="1" ht="12" customHeight="1">
      <c r="B81" s="22"/>
      <c r="C81" s="30" t="s">
        <v>152</v>
      </c>
      <c r="D81" s="23"/>
      <c r="E81" s="23"/>
      <c r="F81" s="23"/>
      <c r="G81" s="23"/>
      <c r="H81" s="23"/>
      <c r="I81" s="23"/>
      <c r="J81" s="23"/>
      <c r="K81" s="23"/>
      <c r="L81" s="21"/>
    </row>
    <row r="82" spans="1:65" s="2" customFormat="1" ht="16.5" customHeight="1">
      <c r="A82" s="36"/>
      <c r="B82" s="37"/>
      <c r="C82" s="38"/>
      <c r="D82" s="38"/>
      <c r="E82" s="392" t="s">
        <v>153</v>
      </c>
      <c r="F82" s="393"/>
      <c r="G82" s="393"/>
      <c r="H82" s="393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0" t="s">
        <v>154</v>
      </c>
      <c r="D83" s="38"/>
      <c r="E83" s="38"/>
      <c r="F83" s="38"/>
      <c r="G83" s="38"/>
      <c r="H83" s="38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6.5" customHeight="1">
      <c r="A84" s="36"/>
      <c r="B84" s="37"/>
      <c r="C84" s="38"/>
      <c r="D84" s="38"/>
      <c r="E84" s="345" t="str">
        <f>E13</f>
        <v>03.1 - Technologická část</v>
      </c>
      <c r="F84" s="393"/>
      <c r="G84" s="393"/>
      <c r="H84" s="393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2" customHeight="1">
      <c r="A86" s="36"/>
      <c r="B86" s="37"/>
      <c r="C86" s="30" t="s">
        <v>22</v>
      </c>
      <c r="D86" s="38"/>
      <c r="E86" s="38"/>
      <c r="F86" s="28" t="str">
        <f>F16</f>
        <v xml:space="preserve"> </v>
      </c>
      <c r="G86" s="38"/>
      <c r="H86" s="38"/>
      <c r="I86" s="30" t="s">
        <v>24</v>
      </c>
      <c r="J86" s="61" t="str">
        <f>IF(J16="","",J16)</f>
        <v>28. 2. 2022</v>
      </c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5.2" customHeight="1">
      <c r="A88" s="36"/>
      <c r="B88" s="37"/>
      <c r="C88" s="30" t="s">
        <v>30</v>
      </c>
      <c r="D88" s="38"/>
      <c r="E88" s="38"/>
      <c r="F88" s="28" t="str">
        <f>E19</f>
        <v xml:space="preserve"> </v>
      </c>
      <c r="G88" s="38"/>
      <c r="H88" s="38"/>
      <c r="I88" s="30" t="s">
        <v>36</v>
      </c>
      <c r="J88" s="34" t="str">
        <f>E25</f>
        <v xml:space="preserve"> </v>
      </c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2" customHeight="1">
      <c r="A89" s="36"/>
      <c r="B89" s="37"/>
      <c r="C89" s="30" t="s">
        <v>34</v>
      </c>
      <c r="D89" s="38"/>
      <c r="E89" s="38"/>
      <c r="F89" s="28" t="str">
        <f>IF(E22="","",E22)</f>
        <v>Vyplň údaj</v>
      </c>
      <c r="G89" s="38"/>
      <c r="H89" s="38"/>
      <c r="I89" s="30" t="s">
        <v>38</v>
      </c>
      <c r="J89" s="34" t="str">
        <f>E28</f>
        <v xml:space="preserve"> </v>
      </c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0.3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10" customFormat="1" ht="29.25" customHeight="1">
      <c r="A91" s="148"/>
      <c r="B91" s="149"/>
      <c r="C91" s="150" t="s">
        <v>162</v>
      </c>
      <c r="D91" s="151" t="s">
        <v>60</v>
      </c>
      <c r="E91" s="151" t="s">
        <v>56</v>
      </c>
      <c r="F91" s="151" t="s">
        <v>57</v>
      </c>
      <c r="G91" s="151" t="s">
        <v>163</v>
      </c>
      <c r="H91" s="151" t="s">
        <v>164</v>
      </c>
      <c r="I91" s="151" t="s">
        <v>165</v>
      </c>
      <c r="J91" s="151" t="s">
        <v>158</v>
      </c>
      <c r="K91" s="152" t="s">
        <v>166</v>
      </c>
      <c r="L91" s="153"/>
      <c r="M91" s="70" t="s">
        <v>32</v>
      </c>
      <c r="N91" s="71" t="s">
        <v>45</v>
      </c>
      <c r="O91" s="71" t="s">
        <v>167</v>
      </c>
      <c r="P91" s="71" t="s">
        <v>168</v>
      </c>
      <c r="Q91" s="71" t="s">
        <v>169</v>
      </c>
      <c r="R91" s="71" t="s">
        <v>170</v>
      </c>
      <c r="S91" s="71" t="s">
        <v>171</v>
      </c>
      <c r="T91" s="72" t="s">
        <v>172</v>
      </c>
      <c r="U91" s="148"/>
      <c r="V91" s="148"/>
      <c r="W91" s="148"/>
      <c r="X91" s="148"/>
      <c r="Y91" s="148"/>
      <c r="Z91" s="148"/>
      <c r="AA91" s="148"/>
      <c r="AB91" s="148"/>
      <c r="AC91" s="148"/>
      <c r="AD91" s="148"/>
      <c r="AE91" s="148"/>
    </row>
    <row r="92" spans="1:65" s="2" customFormat="1" ht="22.9" customHeight="1">
      <c r="A92" s="36"/>
      <c r="B92" s="37"/>
      <c r="C92" s="77" t="s">
        <v>173</v>
      </c>
      <c r="D92" s="38"/>
      <c r="E92" s="38"/>
      <c r="F92" s="38"/>
      <c r="G92" s="38"/>
      <c r="H92" s="38"/>
      <c r="I92" s="38"/>
      <c r="J92" s="154">
        <f>BK92</f>
        <v>0</v>
      </c>
      <c r="K92" s="38"/>
      <c r="L92" s="41"/>
      <c r="M92" s="73"/>
      <c r="N92" s="155"/>
      <c r="O92" s="74"/>
      <c r="P92" s="156">
        <f>P93</f>
        <v>0</v>
      </c>
      <c r="Q92" s="74"/>
      <c r="R92" s="156">
        <f>R93</f>
        <v>0</v>
      </c>
      <c r="S92" s="74"/>
      <c r="T92" s="157">
        <f>T93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8" t="s">
        <v>74</v>
      </c>
      <c r="AU92" s="18" t="s">
        <v>159</v>
      </c>
      <c r="BK92" s="158">
        <f>BK93</f>
        <v>0</v>
      </c>
    </row>
    <row r="93" spans="1:65" s="11" customFormat="1" ht="25.9" customHeight="1">
      <c r="B93" s="159"/>
      <c r="C93" s="160"/>
      <c r="D93" s="161" t="s">
        <v>74</v>
      </c>
      <c r="E93" s="162" t="s">
        <v>174</v>
      </c>
      <c r="F93" s="162" t="s">
        <v>175</v>
      </c>
      <c r="G93" s="160"/>
      <c r="H93" s="160"/>
      <c r="I93" s="163"/>
      <c r="J93" s="164">
        <f>BK93</f>
        <v>0</v>
      </c>
      <c r="K93" s="160"/>
      <c r="L93" s="165"/>
      <c r="M93" s="166"/>
      <c r="N93" s="167"/>
      <c r="O93" s="167"/>
      <c r="P93" s="168">
        <f>SUM(P94:P114)</f>
        <v>0</v>
      </c>
      <c r="Q93" s="167"/>
      <c r="R93" s="168">
        <f>SUM(R94:R114)</f>
        <v>0</v>
      </c>
      <c r="S93" s="167"/>
      <c r="T93" s="169">
        <f>SUM(T94:T114)</f>
        <v>0</v>
      </c>
      <c r="AR93" s="170" t="s">
        <v>95</v>
      </c>
      <c r="AT93" s="171" t="s">
        <v>74</v>
      </c>
      <c r="AU93" s="171" t="s">
        <v>75</v>
      </c>
      <c r="AY93" s="170" t="s">
        <v>176</v>
      </c>
      <c r="BK93" s="172">
        <f>SUM(BK94:BK114)</f>
        <v>0</v>
      </c>
    </row>
    <row r="94" spans="1:65" s="2" customFormat="1" ht="16.5" customHeight="1">
      <c r="A94" s="36"/>
      <c r="B94" s="37"/>
      <c r="C94" s="192" t="s">
        <v>82</v>
      </c>
      <c r="D94" s="192" t="s">
        <v>203</v>
      </c>
      <c r="E94" s="193" t="s">
        <v>793</v>
      </c>
      <c r="F94" s="194" t="s">
        <v>794</v>
      </c>
      <c r="G94" s="195" t="s">
        <v>795</v>
      </c>
      <c r="H94" s="196">
        <v>10</v>
      </c>
      <c r="I94" s="197"/>
      <c r="J94" s="198">
        <f t="shared" ref="J94:J114" si="0">ROUND(I94*H94,2)</f>
        <v>0</v>
      </c>
      <c r="K94" s="194" t="s">
        <v>192</v>
      </c>
      <c r="L94" s="41"/>
      <c r="M94" s="199" t="s">
        <v>32</v>
      </c>
      <c r="N94" s="200" t="s">
        <v>46</v>
      </c>
      <c r="O94" s="66"/>
      <c r="P94" s="183">
        <f t="shared" ref="P94:P114" si="1">O94*H94</f>
        <v>0</v>
      </c>
      <c r="Q94" s="183">
        <v>0</v>
      </c>
      <c r="R94" s="183">
        <f t="shared" ref="R94:R114" si="2">Q94*H94</f>
        <v>0</v>
      </c>
      <c r="S94" s="183">
        <v>0</v>
      </c>
      <c r="T94" s="184">
        <f t="shared" ref="T94:T114" si="3"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5" t="s">
        <v>206</v>
      </c>
      <c r="AT94" s="185" t="s">
        <v>203</v>
      </c>
      <c r="AU94" s="185" t="s">
        <v>82</v>
      </c>
      <c r="AY94" s="18" t="s">
        <v>176</v>
      </c>
      <c r="BE94" s="186">
        <f t="shared" ref="BE94:BE114" si="4">IF(N94="základní",J94,0)</f>
        <v>0</v>
      </c>
      <c r="BF94" s="186">
        <f t="shared" ref="BF94:BF114" si="5">IF(N94="snížená",J94,0)</f>
        <v>0</v>
      </c>
      <c r="BG94" s="186">
        <f t="shared" ref="BG94:BG114" si="6">IF(N94="zákl. přenesená",J94,0)</f>
        <v>0</v>
      </c>
      <c r="BH94" s="186">
        <f t="shared" ref="BH94:BH114" si="7">IF(N94="sníž. přenesená",J94,0)</f>
        <v>0</v>
      </c>
      <c r="BI94" s="186">
        <f t="shared" ref="BI94:BI114" si="8">IF(N94="nulová",J94,0)</f>
        <v>0</v>
      </c>
      <c r="BJ94" s="18" t="s">
        <v>82</v>
      </c>
      <c r="BK94" s="186">
        <f t="shared" ref="BK94:BK114" si="9">ROUND(I94*H94,2)</f>
        <v>0</v>
      </c>
      <c r="BL94" s="18" t="s">
        <v>206</v>
      </c>
      <c r="BM94" s="185" t="s">
        <v>796</v>
      </c>
    </row>
    <row r="95" spans="1:65" s="2" customFormat="1" ht="21.75" customHeight="1">
      <c r="A95" s="36"/>
      <c r="B95" s="37"/>
      <c r="C95" s="173" t="s">
        <v>84</v>
      </c>
      <c r="D95" s="173" t="s">
        <v>177</v>
      </c>
      <c r="E95" s="174" t="s">
        <v>797</v>
      </c>
      <c r="F95" s="175" t="s">
        <v>798</v>
      </c>
      <c r="G95" s="176" t="s">
        <v>795</v>
      </c>
      <c r="H95" s="177">
        <v>5</v>
      </c>
      <c r="I95" s="178"/>
      <c r="J95" s="179">
        <f t="shared" si="0"/>
        <v>0</v>
      </c>
      <c r="K95" s="175" t="s">
        <v>192</v>
      </c>
      <c r="L95" s="180"/>
      <c r="M95" s="181" t="s">
        <v>32</v>
      </c>
      <c r="N95" s="182" t="s">
        <v>46</v>
      </c>
      <c r="O95" s="66"/>
      <c r="P95" s="183">
        <f t="shared" si="1"/>
        <v>0</v>
      </c>
      <c r="Q95" s="183">
        <v>0</v>
      </c>
      <c r="R95" s="183">
        <f t="shared" si="2"/>
        <v>0</v>
      </c>
      <c r="S95" s="183">
        <v>0</v>
      </c>
      <c r="T95" s="184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5" t="s">
        <v>181</v>
      </c>
      <c r="AT95" s="185" t="s">
        <v>177</v>
      </c>
      <c r="AU95" s="185" t="s">
        <v>82</v>
      </c>
      <c r="AY95" s="18" t="s">
        <v>176</v>
      </c>
      <c r="BE95" s="186">
        <f t="shared" si="4"/>
        <v>0</v>
      </c>
      <c r="BF95" s="186">
        <f t="shared" si="5"/>
        <v>0</v>
      </c>
      <c r="BG95" s="186">
        <f t="shared" si="6"/>
        <v>0</v>
      </c>
      <c r="BH95" s="186">
        <f t="shared" si="7"/>
        <v>0</v>
      </c>
      <c r="BI95" s="186">
        <f t="shared" si="8"/>
        <v>0</v>
      </c>
      <c r="BJ95" s="18" t="s">
        <v>82</v>
      </c>
      <c r="BK95" s="186">
        <f t="shared" si="9"/>
        <v>0</v>
      </c>
      <c r="BL95" s="18" t="s">
        <v>181</v>
      </c>
      <c r="BM95" s="185" t="s">
        <v>799</v>
      </c>
    </row>
    <row r="96" spans="1:65" s="2" customFormat="1" ht="21.75" customHeight="1">
      <c r="A96" s="36"/>
      <c r="B96" s="37"/>
      <c r="C96" s="173" t="s">
        <v>90</v>
      </c>
      <c r="D96" s="173" t="s">
        <v>177</v>
      </c>
      <c r="E96" s="174" t="s">
        <v>800</v>
      </c>
      <c r="F96" s="175" t="s">
        <v>801</v>
      </c>
      <c r="G96" s="176" t="s">
        <v>795</v>
      </c>
      <c r="H96" s="177">
        <v>5</v>
      </c>
      <c r="I96" s="178"/>
      <c r="J96" s="179">
        <f t="shared" si="0"/>
        <v>0</v>
      </c>
      <c r="K96" s="175" t="s">
        <v>192</v>
      </c>
      <c r="L96" s="180"/>
      <c r="M96" s="181" t="s">
        <v>32</v>
      </c>
      <c r="N96" s="182" t="s">
        <v>46</v>
      </c>
      <c r="O96" s="66"/>
      <c r="P96" s="183">
        <f t="shared" si="1"/>
        <v>0</v>
      </c>
      <c r="Q96" s="183">
        <v>0</v>
      </c>
      <c r="R96" s="183">
        <f t="shared" si="2"/>
        <v>0</v>
      </c>
      <c r="S96" s="183">
        <v>0</v>
      </c>
      <c r="T96" s="184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5" t="s">
        <v>181</v>
      </c>
      <c r="AT96" s="185" t="s">
        <v>177</v>
      </c>
      <c r="AU96" s="185" t="s">
        <v>82</v>
      </c>
      <c r="AY96" s="18" t="s">
        <v>176</v>
      </c>
      <c r="BE96" s="186">
        <f t="shared" si="4"/>
        <v>0</v>
      </c>
      <c r="BF96" s="186">
        <f t="shared" si="5"/>
        <v>0</v>
      </c>
      <c r="BG96" s="186">
        <f t="shared" si="6"/>
        <v>0</v>
      </c>
      <c r="BH96" s="186">
        <f t="shared" si="7"/>
        <v>0</v>
      </c>
      <c r="BI96" s="186">
        <f t="shared" si="8"/>
        <v>0</v>
      </c>
      <c r="BJ96" s="18" t="s">
        <v>82</v>
      </c>
      <c r="BK96" s="186">
        <f t="shared" si="9"/>
        <v>0</v>
      </c>
      <c r="BL96" s="18" t="s">
        <v>181</v>
      </c>
      <c r="BM96" s="185" t="s">
        <v>802</v>
      </c>
    </row>
    <row r="97" spans="1:65" s="2" customFormat="1" ht="16.5" customHeight="1">
      <c r="A97" s="36"/>
      <c r="B97" s="37"/>
      <c r="C97" s="173" t="s">
        <v>95</v>
      </c>
      <c r="D97" s="173" t="s">
        <v>177</v>
      </c>
      <c r="E97" s="174" t="s">
        <v>803</v>
      </c>
      <c r="F97" s="175" t="s">
        <v>804</v>
      </c>
      <c r="G97" s="176" t="s">
        <v>795</v>
      </c>
      <c r="H97" s="177">
        <v>5</v>
      </c>
      <c r="I97" s="178"/>
      <c r="J97" s="179">
        <f t="shared" si="0"/>
        <v>0</v>
      </c>
      <c r="K97" s="175" t="s">
        <v>192</v>
      </c>
      <c r="L97" s="180"/>
      <c r="M97" s="181" t="s">
        <v>32</v>
      </c>
      <c r="N97" s="182" t="s">
        <v>46</v>
      </c>
      <c r="O97" s="66"/>
      <c r="P97" s="183">
        <f t="shared" si="1"/>
        <v>0</v>
      </c>
      <c r="Q97" s="183">
        <v>0</v>
      </c>
      <c r="R97" s="183">
        <f t="shared" si="2"/>
        <v>0</v>
      </c>
      <c r="S97" s="183">
        <v>0</v>
      </c>
      <c r="T97" s="184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5" t="s">
        <v>181</v>
      </c>
      <c r="AT97" s="185" t="s">
        <v>177</v>
      </c>
      <c r="AU97" s="185" t="s">
        <v>82</v>
      </c>
      <c r="AY97" s="18" t="s">
        <v>176</v>
      </c>
      <c r="BE97" s="186">
        <f t="shared" si="4"/>
        <v>0</v>
      </c>
      <c r="BF97" s="186">
        <f t="shared" si="5"/>
        <v>0</v>
      </c>
      <c r="BG97" s="186">
        <f t="shared" si="6"/>
        <v>0</v>
      </c>
      <c r="BH97" s="186">
        <f t="shared" si="7"/>
        <v>0</v>
      </c>
      <c r="BI97" s="186">
        <f t="shared" si="8"/>
        <v>0</v>
      </c>
      <c r="BJ97" s="18" t="s">
        <v>82</v>
      </c>
      <c r="BK97" s="186">
        <f t="shared" si="9"/>
        <v>0</v>
      </c>
      <c r="BL97" s="18" t="s">
        <v>181</v>
      </c>
      <c r="BM97" s="185" t="s">
        <v>805</v>
      </c>
    </row>
    <row r="98" spans="1:65" s="2" customFormat="1" ht="16.5" customHeight="1">
      <c r="A98" s="36"/>
      <c r="B98" s="37"/>
      <c r="C98" s="192" t="s">
        <v>198</v>
      </c>
      <c r="D98" s="192" t="s">
        <v>203</v>
      </c>
      <c r="E98" s="193" t="s">
        <v>806</v>
      </c>
      <c r="F98" s="194" t="s">
        <v>807</v>
      </c>
      <c r="G98" s="195" t="s">
        <v>795</v>
      </c>
      <c r="H98" s="196">
        <v>55</v>
      </c>
      <c r="I98" s="197"/>
      <c r="J98" s="198">
        <f t="shared" si="0"/>
        <v>0</v>
      </c>
      <c r="K98" s="194" t="s">
        <v>192</v>
      </c>
      <c r="L98" s="41"/>
      <c r="M98" s="199" t="s">
        <v>32</v>
      </c>
      <c r="N98" s="200" t="s">
        <v>46</v>
      </c>
      <c r="O98" s="66"/>
      <c r="P98" s="183">
        <f t="shared" si="1"/>
        <v>0</v>
      </c>
      <c r="Q98" s="183">
        <v>0</v>
      </c>
      <c r="R98" s="183">
        <f t="shared" si="2"/>
        <v>0</v>
      </c>
      <c r="S98" s="183">
        <v>0</v>
      </c>
      <c r="T98" s="184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5" t="s">
        <v>206</v>
      </c>
      <c r="AT98" s="185" t="s">
        <v>203</v>
      </c>
      <c r="AU98" s="185" t="s">
        <v>82</v>
      </c>
      <c r="AY98" s="18" t="s">
        <v>176</v>
      </c>
      <c r="BE98" s="186">
        <f t="shared" si="4"/>
        <v>0</v>
      </c>
      <c r="BF98" s="186">
        <f t="shared" si="5"/>
        <v>0</v>
      </c>
      <c r="BG98" s="186">
        <f t="shared" si="6"/>
        <v>0</v>
      </c>
      <c r="BH98" s="186">
        <f t="shared" si="7"/>
        <v>0</v>
      </c>
      <c r="BI98" s="186">
        <f t="shared" si="8"/>
        <v>0</v>
      </c>
      <c r="BJ98" s="18" t="s">
        <v>82</v>
      </c>
      <c r="BK98" s="186">
        <f t="shared" si="9"/>
        <v>0</v>
      </c>
      <c r="BL98" s="18" t="s">
        <v>206</v>
      </c>
      <c r="BM98" s="185" t="s">
        <v>808</v>
      </c>
    </row>
    <row r="99" spans="1:65" s="2" customFormat="1" ht="21.75" customHeight="1">
      <c r="A99" s="36"/>
      <c r="B99" s="37"/>
      <c r="C99" s="173" t="s">
        <v>202</v>
      </c>
      <c r="D99" s="173" t="s">
        <v>177</v>
      </c>
      <c r="E99" s="174" t="s">
        <v>809</v>
      </c>
      <c r="F99" s="175" t="s">
        <v>810</v>
      </c>
      <c r="G99" s="176" t="s">
        <v>795</v>
      </c>
      <c r="H99" s="177">
        <v>55</v>
      </c>
      <c r="I99" s="178"/>
      <c r="J99" s="179">
        <f t="shared" si="0"/>
        <v>0</v>
      </c>
      <c r="K99" s="175" t="s">
        <v>192</v>
      </c>
      <c r="L99" s="180"/>
      <c r="M99" s="181" t="s">
        <v>32</v>
      </c>
      <c r="N99" s="182" t="s">
        <v>46</v>
      </c>
      <c r="O99" s="66"/>
      <c r="P99" s="183">
        <f t="shared" si="1"/>
        <v>0</v>
      </c>
      <c r="Q99" s="183">
        <v>0</v>
      </c>
      <c r="R99" s="183">
        <f t="shared" si="2"/>
        <v>0</v>
      </c>
      <c r="S99" s="183">
        <v>0</v>
      </c>
      <c r="T99" s="184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5" t="s">
        <v>181</v>
      </c>
      <c r="AT99" s="185" t="s">
        <v>177</v>
      </c>
      <c r="AU99" s="185" t="s">
        <v>82</v>
      </c>
      <c r="AY99" s="18" t="s">
        <v>176</v>
      </c>
      <c r="BE99" s="186">
        <f t="shared" si="4"/>
        <v>0</v>
      </c>
      <c r="BF99" s="186">
        <f t="shared" si="5"/>
        <v>0</v>
      </c>
      <c r="BG99" s="186">
        <f t="shared" si="6"/>
        <v>0</v>
      </c>
      <c r="BH99" s="186">
        <f t="shared" si="7"/>
        <v>0</v>
      </c>
      <c r="BI99" s="186">
        <f t="shared" si="8"/>
        <v>0</v>
      </c>
      <c r="BJ99" s="18" t="s">
        <v>82</v>
      </c>
      <c r="BK99" s="186">
        <f t="shared" si="9"/>
        <v>0</v>
      </c>
      <c r="BL99" s="18" t="s">
        <v>181</v>
      </c>
      <c r="BM99" s="185" t="s">
        <v>811</v>
      </c>
    </row>
    <row r="100" spans="1:65" s="2" customFormat="1" ht="16.5" customHeight="1">
      <c r="A100" s="36"/>
      <c r="B100" s="37"/>
      <c r="C100" s="192" t="s">
        <v>208</v>
      </c>
      <c r="D100" s="192" t="s">
        <v>203</v>
      </c>
      <c r="E100" s="193" t="s">
        <v>812</v>
      </c>
      <c r="F100" s="194" t="s">
        <v>813</v>
      </c>
      <c r="G100" s="195" t="s">
        <v>795</v>
      </c>
      <c r="H100" s="196">
        <v>5</v>
      </c>
      <c r="I100" s="197"/>
      <c r="J100" s="198">
        <f t="shared" si="0"/>
        <v>0</v>
      </c>
      <c r="K100" s="194" t="s">
        <v>192</v>
      </c>
      <c r="L100" s="41"/>
      <c r="M100" s="199" t="s">
        <v>32</v>
      </c>
      <c r="N100" s="200" t="s">
        <v>46</v>
      </c>
      <c r="O100" s="66"/>
      <c r="P100" s="183">
        <f t="shared" si="1"/>
        <v>0</v>
      </c>
      <c r="Q100" s="183">
        <v>0</v>
      </c>
      <c r="R100" s="183">
        <f t="shared" si="2"/>
        <v>0</v>
      </c>
      <c r="S100" s="183">
        <v>0</v>
      </c>
      <c r="T100" s="184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5" t="s">
        <v>206</v>
      </c>
      <c r="AT100" s="185" t="s">
        <v>203</v>
      </c>
      <c r="AU100" s="185" t="s">
        <v>82</v>
      </c>
      <c r="AY100" s="18" t="s">
        <v>176</v>
      </c>
      <c r="BE100" s="186">
        <f t="shared" si="4"/>
        <v>0</v>
      </c>
      <c r="BF100" s="186">
        <f t="shared" si="5"/>
        <v>0</v>
      </c>
      <c r="BG100" s="186">
        <f t="shared" si="6"/>
        <v>0</v>
      </c>
      <c r="BH100" s="186">
        <f t="shared" si="7"/>
        <v>0</v>
      </c>
      <c r="BI100" s="186">
        <f t="shared" si="8"/>
        <v>0</v>
      </c>
      <c r="BJ100" s="18" t="s">
        <v>82</v>
      </c>
      <c r="BK100" s="186">
        <f t="shared" si="9"/>
        <v>0</v>
      </c>
      <c r="BL100" s="18" t="s">
        <v>206</v>
      </c>
      <c r="BM100" s="185" t="s">
        <v>814</v>
      </c>
    </row>
    <row r="101" spans="1:65" s="2" customFormat="1" ht="16.5" customHeight="1">
      <c r="A101" s="36"/>
      <c r="B101" s="37"/>
      <c r="C101" s="173" t="s">
        <v>212</v>
      </c>
      <c r="D101" s="173" t="s">
        <v>177</v>
      </c>
      <c r="E101" s="174" t="s">
        <v>815</v>
      </c>
      <c r="F101" s="175" t="s">
        <v>816</v>
      </c>
      <c r="G101" s="176" t="s">
        <v>795</v>
      </c>
      <c r="H101" s="177">
        <v>5</v>
      </c>
      <c r="I101" s="178"/>
      <c r="J101" s="179">
        <f t="shared" si="0"/>
        <v>0</v>
      </c>
      <c r="K101" s="175" t="s">
        <v>192</v>
      </c>
      <c r="L101" s="180"/>
      <c r="M101" s="181" t="s">
        <v>32</v>
      </c>
      <c r="N101" s="182" t="s">
        <v>46</v>
      </c>
      <c r="O101" s="66"/>
      <c r="P101" s="183">
        <f t="shared" si="1"/>
        <v>0</v>
      </c>
      <c r="Q101" s="183">
        <v>0</v>
      </c>
      <c r="R101" s="183">
        <f t="shared" si="2"/>
        <v>0</v>
      </c>
      <c r="S101" s="183">
        <v>0</v>
      </c>
      <c r="T101" s="184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5" t="s">
        <v>181</v>
      </c>
      <c r="AT101" s="185" t="s">
        <v>177</v>
      </c>
      <c r="AU101" s="185" t="s">
        <v>82</v>
      </c>
      <c r="AY101" s="18" t="s">
        <v>176</v>
      </c>
      <c r="BE101" s="186">
        <f t="shared" si="4"/>
        <v>0</v>
      </c>
      <c r="BF101" s="186">
        <f t="shared" si="5"/>
        <v>0</v>
      </c>
      <c r="BG101" s="186">
        <f t="shared" si="6"/>
        <v>0</v>
      </c>
      <c r="BH101" s="186">
        <f t="shared" si="7"/>
        <v>0</v>
      </c>
      <c r="BI101" s="186">
        <f t="shared" si="8"/>
        <v>0</v>
      </c>
      <c r="BJ101" s="18" t="s">
        <v>82</v>
      </c>
      <c r="BK101" s="186">
        <f t="shared" si="9"/>
        <v>0</v>
      </c>
      <c r="BL101" s="18" t="s">
        <v>181</v>
      </c>
      <c r="BM101" s="185" t="s">
        <v>817</v>
      </c>
    </row>
    <row r="102" spans="1:65" s="2" customFormat="1" ht="24.2" customHeight="1">
      <c r="A102" s="36"/>
      <c r="B102" s="37"/>
      <c r="C102" s="192" t="s">
        <v>216</v>
      </c>
      <c r="D102" s="192" t="s">
        <v>203</v>
      </c>
      <c r="E102" s="193" t="s">
        <v>818</v>
      </c>
      <c r="F102" s="194" t="s">
        <v>819</v>
      </c>
      <c r="G102" s="195" t="s">
        <v>795</v>
      </c>
      <c r="H102" s="196">
        <v>100</v>
      </c>
      <c r="I102" s="197"/>
      <c r="J102" s="198">
        <f t="shared" si="0"/>
        <v>0</v>
      </c>
      <c r="K102" s="194" t="s">
        <v>192</v>
      </c>
      <c r="L102" s="41"/>
      <c r="M102" s="199" t="s">
        <v>32</v>
      </c>
      <c r="N102" s="200" t="s">
        <v>46</v>
      </c>
      <c r="O102" s="66"/>
      <c r="P102" s="183">
        <f t="shared" si="1"/>
        <v>0</v>
      </c>
      <c r="Q102" s="183">
        <v>0</v>
      </c>
      <c r="R102" s="183">
        <f t="shared" si="2"/>
        <v>0</v>
      </c>
      <c r="S102" s="183">
        <v>0</v>
      </c>
      <c r="T102" s="184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5" t="s">
        <v>206</v>
      </c>
      <c r="AT102" s="185" t="s">
        <v>203</v>
      </c>
      <c r="AU102" s="185" t="s">
        <v>82</v>
      </c>
      <c r="AY102" s="18" t="s">
        <v>176</v>
      </c>
      <c r="BE102" s="186">
        <f t="shared" si="4"/>
        <v>0</v>
      </c>
      <c r="BF102" s="186">
        <f t="shared" si="5"/>
        <v>0</v>
      </c>
      <c r="BG102" s="186">
        <f t="shared" si="6"/>
        <v>0</v>
      </c>
      <c r="BH102" s="186">
        <f t="shared" si="7"/>
        <v>0</v>
      </c>
      <c r="BI102" s="186">
        <f t="shared" si="8"/>
        <v>0</v>
      </c>
      <c r="BJ102" s="18" t="s">
        <v>82</v>
      </c>
      <c r="BK102" s="186">
        <f t="shared" si="9"/>
        <v>0</v>
      </c>
      <c r="BL102" s="18" t="s">
        <v>206</v>
      </c>
      <c r="BM102" s="185" t="s">
        <v>820</v>
      </c>
    </row>
    <row r="103" spans="1:65" s="2" customFormat="1" ht="55.5" customHeight="1">
      <c r="A103" s="36"/>
      <c r="B103" s="37"/>
      <c r="C103" s="192" t="s">
        <v>220</v>
      </c>
      <c r="D103" s="192" t="s">
        <v>203</v>
      </c>
      <c r="E103" s="193" t="s">
        <v>821</v>
      </c>
      <c r="F103" s="194" t="s">
        <v>822</v>
      </c>
      <c r="G103" s="195" t="s">
        <v>795</v>
      </c>
      <c r="H103" s="196">
        <v>190</v>
      </c>
      <c r="I103" s="197"/>
      <c r="J103" s="198">
        <f t="shared" si="0"/>
        <v>0</v>
      </c>
      <c r="K103" s="194" t="s">
        <v>192</v>
      </c>
      <c r="L103" s="41"/>
      <c r="M103" s="199" t="s">
        <v>32</v>
      </c>
      <c r="N103" s="200" t="s">
        <v>46</v>
      </c>
      <c r="O103" s="66"/>
      <c r="P103" s="183">
        <f t="shared" si="1"/>
        <v>0</v>
      </c>
      <c r="Q103" s="183">
        <v>0</v>
      </c>
      <c r="R103" s="183">
        <f t="shared" si="2"/>
        <v>0</v>
      </c>
      <c r="S103" s="183">
        <v>0</v>
      </c>
      <c r="T103" s="184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5" t="s">
        <v>206</v>
      </c>
      <c r="AT103" s="185" t="s">
        <v>203</v>
      </c>
      <c r="AU103" s="185" t="s">
        <v>82</v>
      </c>
      <c r="AY103" s="18" t="s">
        <v>176</v>
      </c>
      <c r="BE103" s="186">
        <f t="shared" si="4"/>
        <v>0</v>
      </c>
      <c r="BF103" s="186">
        <f t="shared" si="5"/>
        <v>0</v>
      </c>
      <c r="BG103" s="186">
        <f t="shared" si="6"/>
        <v>0</v>
      </c>
      <c r="BH103" s="186">
        <f t="shared" si="7"/>
        <v>0</v>
      </c>
      <c r="BI103" s="186">
        <f t="shared" si="8"/>
        <v>0</v>
      </c>
      <c r="BJ103" s="18" t="s">
        <v>82</v>
      </c>
      <c r="BK103" s="186">
        <f t="shared" si="9"/>
        <v>0</v>
      </c>
      <c r="BL103" s="18" t="s">
        <v>206</v>
      </c>
      <c r="BM103" s="185" t="s">
        <v>823</v>
      </c>
    </row>
    <row r="104" spans="1:65" s="2" customFormat="1" ht="21.75" customHeight="1">
      <c r="A104" s="36"/>
      <c r="B104" s="37"/>
      <c r="C104" s="173" t="s">
        <v>224</v>
      </c>
      <c r="D104" s="173" t="s">
        <v>177</v>
      </c>
      <c r="E104" s="174" t="s">
        <v>824</v>
      </c>
      <c r="F104" s="175" t="s">
        <v>825</v>
      </c>
      <c r="G104" s="176" t="s">
        <v>795</v>
      </c>
      <c r="H104" s="177">
        <v>95</v>
      </c>
      <c r="I104" s="178"/>
      <c r="J104" s="179">
        <f t="shared" si="0"/>
        <v>0</v>
      </c>
      <c r="K104" s="175" t="s">
        <v>192</v>
      </c>
      <c r="L104" s="180"/>
      <c r="M104" s="181" t="s">
        <v>32</v>
      </c>
      <c r="N104" s="182" t="s">
        <v>46</v>
      </c>
      <c r="O104" s="66"/>
      <c r="P104" s="183">
        <f t="shared" si="1"/>
        <v>0</v>
      </c>
      <c r="Q104" s="183">
        <v>0</v>
      </c>
      <c r="R104" s="183">
        <f t="shared" si="2"/>
        <v>0</v>
      </c>
      <c r="S104" s="183">
        <v>0</v>
      </c>
      <c r="T104" s="184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5" t="s">
        <v>181</v>
      </c>
      <c r="AT104" s="185" t="s">
        <v>177</v>
      </c>
      <c r="AU104" s="185" t="s">
        <v>82</v>
      </c>
      <c r="AY104" s="18" t="s">
        <v>176</v>
      </c>
      <c r="BE104" s="186">
        <f t="shared" si="4"/>
        <v>0</v>
      </c>
      <c r="BF104" s="186">
        <f t="shared" si="5"/>
        <v>0</v>
      </c>
      <c r="BG104" s="186">
        <f t="shared" si="6"/>
        <v>0</v>
      </c>
      <c r="BH104" s="186">
        <f t="shared" si="7"/>
        <v>0</v>
      </c>
      <c r="BI104" s="186">
        <f t="shared" si="8"/>
        <v>0</v>
      </c>
      <c r="BJ104" s="18" t="s">
        <v>82</v>
      </c>
      <c r="BK104" s="186">
        <f t="shared" si="9"/>
        <v>0</v>
      </c>
      <c r="BL104" s="18" t="s">
        <v>181</v>
      </c>
      <c r="BM104" s="185" t="s">
        <v>826</v>
      </c>
    </row>
    <row r="105" spans="1:65" s="2" customFormat="1" ht="21.75" customHeight="1">
      <c r="A105" s="36"/>
      <c r="B105" s="37"/>
      <c r="C105" s="173" t="s">
        <v>228</v>
      </c>
      <c r="D105" s="173" t="s">
        <v>177</v>
      </c>
      <c r="E105" s="174" t="s">
        <v>827</v>
      </c>
      <c r="F105" s="175" t="s">
        <v>828</v>
      </c>
      <c r="G105" s="176" t="s">
        <v>795</v>
      </c>
      <c r="H105" s="177">
        <v>190</v>
      </c>
      <c r="I105" s="178"/>
      <c r="J105" s="179">
        <f t="shared" si="0"/>
        <v>0</v>
      </c>
      <c r="K105" s="175" t="s">
        <v>192</v>
      </c>
      <c r="L105" s="180"/>
      <c r="M105" s="181" t="s">
        <v>32</v>
      </c>
      <c r="N105" s="182" t="s">
        <v>46</v>
      </c>
      <c r="O105" s="66"/>
      <c r="P105" s="183">
        <f t="shared" si="1"/>
        <v>0</v>
      </c>
      <c r="Q105" s="183">
        <v>0</v>
      </c>
      <c r="R105" s="183">
        <f t="shared" si="2"/>
        <v>0</v>
      </c>
      <c r="S105" s="183">
        <v>0</v>
      </c>
      <c r="T105" s="184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5" t="s">
        <v>181</v>
      </c>
      <c r="AT105" s="185" t="s">
        <v>177</v>
      </c>
      <c r="AU105" s="185" t="s">
        <v>82</v>
      </c>
      <c r="AY105" s="18" t="s">
        <v>176</v>
      </c>
      <c r="BE105" s="186">
        <f t="shared" si="4"/>
        <v>0</v>
      </c>
      <c r="BF105" s="186">
        <f t="shared" si="5"/>
        <v>0</v>
      </c>
      <c r="BG105" s="186">
        <f t="shared" si="6"/>
        <v>0</v>
      </c>
      <c r="BH105" s="186">
        <f t="shared" si="7"/>
        <v>0</v>
      </c>
      <c r="BI105" s="186">
        <f t="shared" si="8"/>
        <v>0</v>
      </c>
      <c r="BJ105" s="18" t="s">
        <v>82</v>
      </c>
      <c r="BK105" s="186">
        <f t="shared" si="9"/>
        <v>0</v>
      </c>
      <c r="BL105" s="18" t="s">
        <v>181</v>
      </c>
      <c r="BM105" s="185" t="s">
        <v>829</v>
      </c>
    </row>
    <row r="106" spans="1:65" s="2" customFormat="1" ht="21.75" customHeight="1">
      <c r="A106" s="36"/>
      <c r="B106" s="37"/>
      <c r="C106" s="173" t="s">
        <v>232</v>
      </c>
      <c r="D106" s="173" t="s">
        <v>177</v>
      </c>
      <c r="E106" s="174" t="s">
        <v>830</v>
      </c>
      <c r="F106" s="175" t="s">
        <v>831</v>
      </c>
      <c r="G106" s="176" t="s">
        <v>795</v>
      </c>
      <c r="H106" s="177">
        <v>5</v>
      </c>
      <c r="I106" s="178"/>
      <c r="J106" s="179">
        <f t="shared" si="0"/>
        <v>0</v>
      </c>
      <c r="K106" s="175" t="s">
        <v>192</v>
      </c>
      <c r="L106" s="180"/>
      <c r="M106" s="181" t="s">
        <v>32</v>
      </c>
      <c r="N106" s="182" t="s">
        <v>46</v>
      </c>
      <c r="O106" s="66"/>
      <c r="P106" s="183">
        <f t="shared" si="1"/>
        <v>0</v>
      </c>
      <c r="Q106" s="183">
        <v>0</v>
      </c>
      <c r="R106" s="183">
        <f t="shared" si="2"/>
        <v>0</v>
      </c>
      <c r="S106" s="183">
        <v>0</v>
      </c>
      <c r="T106" s="184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5" t="s">
        <v>181</v>
      </c>
      <c r="AT106" s="185" t="s">
        <v>177</v>
      </c>
      <c r="AU106" s="185" t="s">
        <v>82</v>
      </c>
      <c r="AY106" s="18" t="s">
        <v>176</v>
      </c>
      <c r="BE106" s="186">
        <f t="shared" si="4"/>
        <v>0</v>
      </c>
      <c r="BF106" s="186">
        <f t="shared" si="5"/>
        <v>0</v>
      </c>
      <c r="BG106" s="186">
        <f t="shared" si="6"/>
        <v>0</v>
      </c>
      <c r="BH106" s="186">
        <f t="shared" si="7"/>
        <v>0</v>
      </c>
      <c r="BI106" s="186">
        <f t="shared" si="8"/>
        <v>0</v>
      </c>
      <c r="BJ106" s="18" t="s">
        <v>82</v>
      </c>
      <c r="BK106" s="186">
        <f t="shared" si="9"/>
        <v>0</v>
      </c>
      <c r="BL106" s="18" t="s">
        <v>181</v>
      </c>
      <c r="BM106" s="185" t="s">
        <v>832</v>
      </c>
    </row>
    <row r="107" spans="1:65" s="2" customFormat="1" ht="21.75" customHeight="1">
      <c r="A107" s="36"/>
      <c r="B107" s="37"/>
      <c r="C107" s="192" t="s">
        <v>236</v>
      </c>
      <c r="D107" s="192" t="s">
        <v>203</v>
      </c>
      <c r="E107" s="193" t="s">
        <v>833</v>
      </c>
      <c r="F107" s="194" t="s">
        <v>834</v>
      </c>
      <c r="G107" s="195" t="s">
        <v>180</v>
      </c>
      <c r="H107" s="196">
        <v>4</v>
      </c>
      <c r="I107" s="197"/>
      <c r="J107" s="198">
        <f t="shared" si="0"/>
        <v>0</v>
      </c>
      <c r="K107" s="194" t="s">
        <v>192</v>
      </c>
      <c r="L107" s="41"/>
      <c r="M107" s="199" t="s">
        <v>32</v>
      </c>
      <c r="N107" s="200" t="s">
        <v>46</v>
      </c>
      <c r="O107" s="66"/>
      <c r="P107" s="183">
        <f t="shared" si="1"/>
        <v>0</v>
      </c>
      <c r="Q107" s="183">
        <v>0</v>
      </c>
      <c r="R107" s="183">
        <f t="shared" si="2"/>
        <v>0</v>
      </c>
      <c r="S107" s="183">
        <v>0</v>
      </c>
      <c r="T107" s="184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5" t="s">
        <v>206</v>
      </c>
      <c r="AT107" s="185" t="s">
        <v>203</v>
      </c>
      <c r="AU107" s="185" t="s">
        <v>82</v>
      </c>
      <c r="AY107" s="18" t="s">
        <v>176</v>
      </c>
      <c r="BE107" s="186">
        <f t="shared" si="4"/>
        <v>0</v>
      </c>
      <c r="BF107" s="186">
        <f t="shared" si="5"/>
        <v>0</v>
      </c>
      <c r="BG107" s="186">
        <f t="shared" si="6"/>
        <v>0</v>
      </c>
      <c r="BH107" s="186">
        <f t="shared" si="7"/>
        <v>0</v>
      </c>
      <c r="BI107" s="186">
        <f t="shared" si="8"/>
        <v>0</v>
      </c>
      <c r="BJ107" s="18" t="s">
        <v>82</v>
      </c>
      <c r="BK107" s="186">
        <f t="shared" si="9"/>
        <v>0</v>
      </c>
      <c r="BL107" s="18" t="s">
        <v>206</v>
      </c>
      <c r="BM107" s="185" t="s">
        <v>835</v>
      </c>
    </row>
    <row r="108" spans="1:65" s="2" customFormat="1" ht="44.25" customHeight="1">
      <c r="A108" s="36"/>
      <c r="B108" s="37"/>
      <c r="C108" s="192" t="s">
        <v>8</v>
      </c>
      <c r="D108" s="192" t="s">
        <v>203</v>
      </c>
      <c r="E108" s="193" t="s">
        <v>836</v>
      </c>
      <c r="F108" s="194" t="s">
        <v>837</v>
      </c>
      <c r="G108" s="195" t="s">
        <v>180</v>
      </c>
      <c r="H108" s="196">
        <v>6</v>
      </c>
      <c r="I108" s="197"/>
      <c r="J108" s="198">
        <f t="shared" si="0"/>
        <v>0</v>
      </c>
      <c r="K108" s="194" t="s">
        <v>192</v>
      </c>
      <c r="L108" s="41"/>
      <c r="M108" s="199" t="s">
        <v>32</v>
      </c>
      <c r="N108" s="200" t="s">
        <v>46</v>
      </c>
      <c r="O108" s="66"/>
      <c r="P108" s="183">
        <f t="shared" si="1"/>
        <v>0</v>
      </c>
      <c r="Q108" s="183">
        <v>0</v>
      </c>
      <c r="R108" s="183">
        <f t="shared" si="2"/>
        <v>0</v>
      </c>
      <c r="S108" s="183">
        <v>0</v>
      </c>
      <c r="T108" s="184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5" t="s">
        <v>206</v>
      </c>
      <c r="AT108" s="185" t="s">
        <v>203</v>
      </c>
      <c r="AU108" s="185" t="s">
        <v>82</v>
      </c>
      <c r="AY108" s="18" t="s">
        <v>176</v>
      </c>
      <c r="BE108" s="186">
        <f t="shared" si="4"/>
        <v>0</v>
      </c>
      <c r="BF108" s="186">
        <f t="shared" si="5"/>
        <v>0</v>
      </c>
      <c r="BG108" s="186">
        <f t="shared" si="6"/>
        <v>0</v>
      </c>
      <c r="BH108" s="186">
        <f t="shared" si="7"/>
        <v>0</v>
      </c>
      <c r="BI108" s="186">
        <f t="shared" si="8"/>
        <v>0</v>
      </c>
      <c r="BJ108" s="18" t="s">
        <v>82</v>
      </c>
      <c r="BK108" s="186">
        <f t="shared" si="9"/>
        <v>0</v>
      </c>
      <c r="BL108" s="18" t="s">
        <v>206</v>
      </c>
      <c r="BM108" s="185" t="s">
        <v>838</v>
      </c>
    </row>
    <row r="109" spans="1:65" s="2" customFormat="1" ht="44.25" customHeight="1">
      <c r="A109" s="36"/>
      <c r="B109" s="37"/>
      <c r="C109" s="192" t="s">
        <v>243</v>
      </c>
      <c r="D109" s="192" t="s">
        <v>203</v>
      </c>
      <c r="E109" s="193" t="s">
        <v>839</v>
      </c>
      <c r="F109" s="194" t="s">
        <v>840</v>
      </c>
      <c r="G109" s="195" t="s">
        <v>180</v>
      </c>
      <c r="H109" s="196">
        <v>4</v>
      </c>
      <c r="I109" s="197"/>
      <c r="J109" s="198">
        <f t="shared" si="0"/>
        <v>0</v>
      </c>
      <c r="K109" s="194" t="s">
        <v>187</v>
      </c>
      <c r="L109" s="41"/>
      <c r="M109" s="199" t="s">
        <v>32</v>
      </c>
      <c r="N109" s="200" t="s">
        <v>46</v>
      </c>
      <c r="O109" s="66"/>
      <c r="P109" s="183">
        <f t="shared" si="1"/>
        <v>0</v>
      </c>
      <c r="Q109" s="183">
        <v>0</v>
      </c>
      <c r="R109" s="183">
        <f t="shared" si="2"/>
        <v>0</v>
      </c>
      <c r="S109" s="183">
        <v>0</v>
      </c>
      <c r="T109" s="184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5" t="s">
        <v>841</v>
      </c>
      <c r="AT109" s="185" t="s">
        <v>203</v>
      </c>
      <c r="AU109" s="185" t="s">
        <v>82</v>
      </c>
      <c r="AY109" s="18" t="s">
        <v>176</v>
      </c>
      <c r="BE109" s="186">
        <f t="shared" si="4"/>
        <v>0</v>
      </c>
      <c r="BF109" s="186">
        <f t="shared" si="5"/>
        <v>0</v>
      </c>
      <c r="BG109" s="186">
        <f t="shared" si="6"/>
        <v>0</v>
      </c>
      <c r="BH109" s="186">
        <f t="shared" si="7"/>
        <v>0</v>
      </c>
      <c r="BI109" s="186">
        <f t="shared" si="8"/>
        <v>0</v>
      </c>
      <c r="BJ109" s="18" t="s">
        <v>82</v>
      </c>
      <c r="BK109" s="186">
        <f t="shared" si="9"/>
        <v>0</v>
      </c>
      <c r="BL109" s="18" t="s">
        <v>841</v>
      </c>
      <c r="BM109" s="185" t="s">
        <v>842</v>
      </c>
    </row>
    <row r="110" spans="1:65" s="2" customFormat="1" ht="24.2" customHeight="1">
      <c r="A110" s="36"/>
      <c r="B110" s="37"/>
      <c r="C110" s="173" t="s">
        <v>247</v>
      </c>
      <c r="D110" s="173" t="s">
        <v>177</v>
      </c>
      <c r="E110" s="174" t="s">
        <v>843</v>
      </c>
      <c r="F110" s="175" t="s">
        <v>844</v>
      </c>
      <c r="G110" s="176" t="s">
        <v>180</v>
      </c>
      <c r="H110" s="177">
        <v>4</v>
      </c>
      <c r="I110" s="178"/>
      <c r="J110" s="179">
        <f t="shared" si="0"/>
        <v>0</v>
      </c>
      <c r="K110" s="175" t="s">
        <v>32</v>
      </c>
      <c r="L110" s="180"/>
      <c r="M110" s="181" t="s">
        <v>32</v>
      </c>
      <c r="N110" s="182" t="s">
        <v>46</v>
      </c>
      <c r="O110" s="66"/>
      <c r="P110" s="183">
        <f t="shared" si="1"/>
        <v>0</v>
      </c>
      <c r="Q110" s="183">
        <v>0</v>
      </c>
      <c r="R110" s="183">
        <f t="shared" si="2"/>
        <v>0</v>
      </c>
      <c r="S110" s="183">
        <v>0</v>
      </c>
      <c r="T110" s="184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5" t="s">
        <v>841</v>
      </c>
      <c r="AT110" s="185" t="s">
        <v>177</v>
      </c>
      <c r="AU110" s="185" t="s">
        <v>82</v>
      </c>
      <c r="AY110" s="18" t="s">
        <v>176</v>
      </c>
      <c r="BE110" s="186">
        <f t="shared" si="4"/>
        <v>0</v>
      </c>
      <c r="BF110" s="186">
        <f t="shared" si="5"/>
        <v>0</v>
      </c>
      <c r="BG110" s="186">
        <f t="shared" si="6"/>
        <v>0</v>
      </c>
      <c r="BH110" s="186">
        <f t="shared" si="7"/>
        <v>0</v>
      </c>
      <c r="BI110" s="186">
        <f t="shared" si="8"/>
        <v>0</v>
      </c>
      <c r="BJ110" s="18" t="s">
        <v>82</v>
      </c>
      <c r="BK110" s="186">
        <f t="shared" si="9"/>
        <v>0</v>
      </c>
      <c r="BL110" s="18" t="s">
        <v>841</v>
      </c>
      <c r="BM110" s="185" t="s">
        <v>845</v>
      </c>
    </row>
    <row r="111" spans="1:65" s="2" customFormat="1" ht="44.25" customHeight="1">
      <c r="A111" s="36"/>
      <c r="B111" s="37"/>
      <c r="C111" s="192" t="s">
        <v>251</v>
      </c>
      <c r="D111" s="192" t="s">
        <v>203</v>
      </c>
      <c r="E111" s="193" t="s">
        <v>846</v>
      </c>
      <c r="F111" s="194" t="s">
        <v>847</v>
      </c>
      <c r="G111" s="195" t="s">
        <v>180</v>
      </c>
      <c r="H111" s="196">
        <v>2</v>
      </c>
      <c r="I111" s="197"/>
      <c r="J111" s="198">
        <f t="shared" si="0"/>
        <v>0</v>
      </c>
      <c r="K111" s="194" t="s">
        <v>192</v>
      </c>
      <c r="L111" s="41"/>
      <c r="M111" s="199" t="s">
        <v>32</v>
      </c>
      <c r="N111" s="200" t="s">
        <v>46</v>
      </c>
      <c r="O111" s="66"/>
      <c r="P111" s="183">
        <f t="shared" si="1"/>
        <v>0</v>
      </c>
      <c r="Q111" s="183">
        <v>0</v>
      </c>
      <c r="R111" s="183">
        <f t="shared" si="2"/>
        <v>0</v>
      </c>
      <c r="S111" s="183">
        <v>0</v>
      </c>
      <c r="T111" s="184">
        <f t="shared" si="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85" t="s">
        <v>206</v>
      </c>
      <c r="AT111" s="185" t="s">
        <v>203</v>
      </c>
      <c r="AU111" s="185" t="s">
        <v>82</v>
      </c>
      <c r="AY111" s="18" t="s">
        <v>176</v>
      </c>
      <c r="BE111" s="186">
        <f t="shared" si="4"/>
        <v>0</v>
      </c>
      <c r="BF111" s="186">
        <f t="shared" si="5"/>
        <v>0</v>
      </c>
      <c r="BG111" s="186">
        <f t="shared" si="6"/>
        <v>0</v>
      </c>
      <c r="BH111" s="186">
        <f t="shared" si="7"/>
        <v>0</v>
      </c>
      <c r="BI111" s="186">
        <f t="shared" si="8"/>
        <v>0</v>
      </c>
      <c r="BJ111" s="18" t="s">
        <v>82</v>
      </c>
      <c r="BK111" s="186">
        <f t="shared" si="9"/>
        <v>0</v>
      </c>
      <c r="BL111" s="18" t="s">
        <v>206</v>
      </c>
      <c r="BM111" s="185" t="s">
        <v>848</v>
      </c>
    </row>
    <row r="112" spans="1:65" s="2" customFormat="1" ht="49.15" customHeight="1">
      <c r="A112" s="36"/>
      <c r="B112" s="37"/>
      <c r="C112" s="192" t="s">
        <v>255</v>
      </c>
      <c r="D112" s="192" t="s">
        <v>203</v>
      </c>
      <c r="E112" s="193" t="s">
        <v>849</v>
      </c>
      <c r="F112" s="194" t="s">
        <v>850</v>
      </c>
      <c r="G112" s="195" t="s">
        <v>180</v>
      </c>
      <c r="H112" s="196">
        <v>8</v>
      </c>
      <c r="I112" s="197"/>
      <c r="J112" s="198">
        <f t="shared" si="0"/>
        <v>0</v>
      </c>
      <c r="K112" s="194" t="s">
        <v>192</v>
      </c>
      <c r="L112" s="41"/>
      <c r="M112" s="199" t="s">
        <v>32</v>
      </c>
      <c r="N112" s="200" t="s">
        <v>46</v>
      </c>
      <c r="O112" s="66"/>
      <c r="P112" s="183">
        <f t="shared" si="1"/>
        <v>0</v>
      </c>
      <c r="Q112" s="183">
        <v>0</v>
      </c>
      <c r="R112" s="183">
        <f t="shared" si="2"/>
        <v>0</v>
      </c>
      <c r="S112" s="183">
        <v>0</v>
      </c>
      <c r="T112" s="184">
        <f t="shared" si="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5" t="s">
        <v>206</v>
      </c>
      <c r="AT112" s="185" t="s">
        <v>203</v>
      </c>
      <c r="AU112" s="185" t="s">
        <v>82</v>
      </c>
      <c r="AY112" s="18" t="s">
        <v>176</v>
      </c>
      <c r="BE112" s="186">
        <f t="shared" si="4"/>
        <v>0</v>
      </c>
      <c r="BF112" s="186">
        <f t="shared" si="5"/>
        <v>0</v>
      </c>
      <c r="BG112" s="186">
        <f t="shared" si="6"/>
        <v>0</v>
      </c>
      <c r="BH112" s="186">
        <f t="shared" si="7"/>
        <v>0</v>
      </c>
      <c r="BI112" s="186">
        <f t="shared" si="8"/>
        <v>0</v>
      </c>
      <c r="BJ112" s="18" t="s">
        <v>82</v>
      </c>
      <c r="BK112" s="186">
        <f t="shared" si="9"/>
        <v>0</v>
      </c>
      <c r="BL112" s="18" t="s">
        <v>206</v>
      </c>
      <c r="BM112" s="185" t="s">
        <v>851</v>
      </c>
    </row>
    <row r="113" spans="1:65" s="2" customFormat="1" ht="16.5" customHeight="1">
      <c r="A113" s="36"/>
      <c r="B113" s="37"/>
      <c r="C113" s="192" t="s">
        <v>259</v>
      </c>
      <c r="D113" s="192" t="s">
        <v>203</v>
      </c>
      <c r="E113" s="193" t="s">
        <v>852</v>
      </c>
      <c r="F113" s="194" t="s">
        <v>853</v>
      </c>
      <c r="G113" s="195" t="s">
        <v>180</v>
      </c>
      <c r="H113" s="196">
        <v>3</v>
      </c>
      <c r="I113" s="197"/>
      <c r="J113" s="198">
        <f t="shared" si="0"/>
        <v>0</v>
      </c>
      <c r="K113" s="194" t="s">
        <v>192</v>
      </c>
      <c r="L113" s="41"/>
      <c r="M113" s="199" t="s">
        <v>32</v>
      </c>
      <c r="N113" s="200" t="s">
        <v>46</v>
      </c>
      <c r="O113" s="66"/>
      <c r="P113" s="183">
        <f t="shared" si="1"/>
        <v>0</v>
      </c>
      <c r="Q113" s="183">
        <v>0</v>
      </c>
      <c r="R113" s="183">
        <f t="shared" si="2"/>
        <v>0</v>
      </c>
      <c r="S113" s="183">
        <v>0</v>
      </c>
      <c r="T113" s="184">
        <f t="shared" si="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85" t="s">
        <v>206</v>
      </c>
      <c r="AT113" s="185" t="s">
        <v>203</v>
      </c>
      <c r="AU113" s="185" t="s">
        <v>82</v>
      </c>
      <c r="AY113" s="18" t="s">
        <v>176</v>
      </c>
      <c r="BE113" s="186">
        <f t="shared" si="4"/>
        <v>0</v>
      </c>
      <c r="BF113" s="186">
        <f t="shared" si="5"/>
        <v>0</v>
      </c>
      <c r="BG113" s="186">
        <f t="shared" si="6"/>
        <v>0</v>
      </c>
      <c r="BH113" s="186">
        <f t="shared" si="7"/>
        <v>0</v>
      </c>
      <c r="BI113" s="186">
        <f t="shared" si="8"/>
        <v>0</v>
      </c>
      <c r="BJ113" s="18" t="s">
        <v>82</v>
      </c>
      <c r="BK113" s="186">
        <f t="shared" si="9"/>
        <v>0</v>
      </c>
      <c r="BL113" s="18" t="s">
        <v>206</v>
      </c>
      <c r="BM113" s="185" t="s">
        <v>854</v>
      </c>
    </row>
    <row r="114" spans="1:65" s="2" customFormat="1" ht="49.15" customHeight="1">
      <c r="A114" s="36"/>
      <c r="B114" s="37"/>
      <c r="C114" s="192" t="s">
        <v>7</v>
      </c>
      <c r="D114" s="192" t="s">
        <v>203</v>
      </c>
      <c r="E114" s="193" t="s">
        <v>855</v>
      </c>
      <c r="F114" s="194" t="s">
        <v>856</v>
      </c>
      <c r="G114" s="195" t="s">
        <v>180</v>
      </c>
      <c r="H114" s="196">
        <v>13</v>
      </c>
      <c r="I114" s="197"/>
      <c r="J114" s="198">
        <f t="shared" si="0"/>
        <v>0</v>
      </c>
      <c r="K114" s="194" t="s">
        <v>192</v>
      </c>
      <c r="L114" s="41"/>
      <c r="M114" s="201" t="s">
        <v>32</v>
      </c>
      <c r="N114" s="202" t="s">
        <v>46</v>
      </c>
      <c r="O114" s="203"/>
      <c r="P114" s="204">
        <f t="shared" si="1"/>
        <v>0</v>
      </c>
      <c r="Q114" s="204">
        <v>0</v>
      </c>
      <c r="R114" s="204">
        <f t="shared" si="2"/>
        <v>0</v>
      </c>
      <c r="S114" s="204">
        <v>0</v>
      </c>
      <c r="T114" s="205">
        <f t="shared" si="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5" t="s">
        <v>206</v>
      </c>
      <c r="AT114" s="185" t="s">
        <v>203</v>
      </c>
      <c r="AU114" s="185" t="s">
        <v>82</v>
      </c>
      <c r="AY114" s="18" t="s">
        <v>176</v>
      </c>
      <c r="BE114" s="186">
        <f t="shared" si="4"/>
        <v>0</v>
      </c>
      <c r="BF114" s="186">
        <f t="shared" si="5"/>
        <v>0</v>
      </c>
      <c r="BG114" s="186">
        <f t="shared" si="6"/>
        <v>0</v>
      </c>
      <c r="BH114" s="186">
        <f t="shared" si="7"/>
        <v>0</v>
      </c>
      <c r="BI114" s="186">
        <f t="shared" si="8"/>
        <v>0</v>
      </c>
      <c r="BJ114" s="18" t="s">
        <v>82</v>
      </c>
      <c r="BK114" s="186">
        <f t="shared" si="9"/>
        <v>0</v>
      </c>
      <c r="BL114" s="18" t="s">
        <v>206</v>
      </c>
      <c r="BM114" s="185" t="s">
        <v>857</v>
      </c>
    </row>
    <row r="115" spans="1:65" s="2" customFormat="1" ht="6.95" customHeight="1">
      <c r="A115" s="36"/>
      <c r="B115" s="49"/>
      <c r="C115" s="50"/>
      <c r="D115" s="50"/>
      <c r="E115" s="50"/>
      <c r="F115" s="50"/>
      <c r="G115" s="50"/>
      <c r="H115" s="50"/>
      <c r="I115" s="50"/>
      <c r="J115" s="50"/>
      <c r="K115" s="50"/>
      <c r="L115" s="41"/>
      <c r="M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</sheetData>
  <sheetProtection algorithmName="SHA-512" hashValue="x/+k6/A08rovxUrFnPHUxq5FlVpJeJB6z8r88xk4uIUti2tekSLORvmfAxyD7zACCLEiTE3TsGbhZsMiZ0uxag==" saltValue="eD4QVNsLxDUiYo2ys1Mw82xg3YbD2h8YR//QGwVHd1qsSkF64hjtrJU6jG8cKjszfxgdriE/8XFalZUwySpE1g==" spinCount="100000" sheet="1" objects="1" scenarios="1" formatColumns="0" formatRows="0" autoFilter="0"/>
  <autoFilter ref="C91:K114" xr:uid="{00000000-0009-0000-0000-000005000000}"/>
  <mergeCells count="15">
    <mergeCell ref="E78:H78"/>
    <mergeCell ref="E82:H82"/>
    <mergeCell ref="E80:H80"/>
    <mergeCell ref="E84:H84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85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AT2" s="18" t="s">
        <v>114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84</v>
      </c>
    </row>
    <row r="4" spans="1:46" s="1" customFormat="1" ht="24.95" customHeight="1">
      <c r="B4" s="21"/>
      <c r="D4" s="112" t="s">
        <v>149</v>
      </c>
      <c r="L4" s="21"/>
      <c r="M4" s="113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82" t="str">
        <f>'Rekapitulace stavby'!K6</f>
        <v>Oprava PZS v ŽST Litoměřice horní nádraží_OPRAVA č. 1</v>
      </c>
      <c r="F7" s="383"/>
      <c r="G7" s="383"/>
      <c r="H7" s="383"/>
      <c r="L7" s="21"/>
    </row>
    <row r="8" spans="1:46">
      <c r="B8" s="21"/>
      <c r="D8" s="114" t="s">
        <v>150</v>
      </c>
      <c r="L8" s="21"/>
    </row>
    <row r="9" spans="1:46" s="1" customFormat="1" ht="16.5" customHeight="1">
      <c r="B9" s="21"/>
      <c r="E9" s="382" t="s">
        <v>151</v>
      </c>
      <c r="F9" s="381"/>
      <c r="G9" s="381"/>
      <c r="H9" s="381"/>
      <c r="L9" s="21"/>
    </row>
    <row r="10" spans="1:46" s="1" customFormat="1" ht="12" customHeight="1">
      <c r="B10" s="21"/>
      <c r="D10" s="114" t="s">
        <v>152</v>
      </c>
      <c r="L10" s="21"/>
    </row>
    <row r="11" spans="1:46" s="2" customFormat="1" ht="16.5" customHeight="1">
      <c r="A11" s="36"/>
      <c r="B11" s="41"/>
      <c r="C11" s="36"/>
      <c r="D11" s="36"/>
      <c r="E11" s="384" t="s">
        <v>153</v>
      </c>
      <c r="F11" s="385"/>
      <c r="G11" s="385"/>
      <c r="H11" s="385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154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386" t="s">
        <v>858</v>
      </c>
      <c r="F13" s="385"/>
      <c r="G13" s="385"/>
      <c r="H13" s="385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4" t="s">
        <v>32</v>
      </c>
      <c r="G15" s="36"/>
      <c r="H15" s="36"/>
      <c r="I15" s="114" t="s">
        <v>20</v>
      </c>
      <c r="J15" s="104" t="s">
        <v>32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22</v>
      </c>
      <c r="E16" s="36"/>
      <c r="F16" s="104" t="s">
        <v>23</v>
      </c>
      <c r="G16" s="36"/>
      <c r="H16" s="36"/>
      <c r="I16" s="114" t="s">
        <v>24</v>
      </c>
      <c r="J16" s="117" t="str">
        <f>'Rekapitulace stavby'!AN8</f>
        <v>28. 2. 2022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30</v>
      </c>
      <c r="E18" s="36"/>
      <c r="F18" s="36"/>
      <c r="G18" s="36"/>
      <c r="H18" s="36"/>
      <c r="I18" s="114" t="s">
        <v>31</v>
      </c>
      <c r="J18" s="104" t="s">
        <v>32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23</v>
      </c>
      <c r="F19" s="36"/>
      <c r="G19" s="36"/>
      <c r="H19" s="36"/>
      <c r="I19" s="114" t="s">
        <v>33</v>
      </c>
      <c r="J19" s="104" t="s">
        <v>32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34</v>
      </c>
      <c r="E21" s="36"/>
      <c r="F21" s="36"/>
      <c r="G21" s="36"/>
      <c r="H21" s="36"/>
      <c r="I21" s="114" t="s">
        <v>31</v>
      </c>
      <c r="J21" s="31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387" t="str">
        <f>'Rekapitulace stavby'!E14</f>
        <v>Vyplň údaj</v>
      </c>
      <c r="F22" s="388"/>
      <c r="G22" s="388"/>
      <c r="H22" s="388"/>
      <c r="I22" s="114" t="s">
        <v>33</v>
      </c>
      <c r="J22" s="31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36</v>
      </c>
      <c r="E24" s="36"/>
      <c r="F24" s="36"/>
      <c r="G24" s="36"/>
      <c r="H24" s="36"/>
      <c r="I24" s="114" t="s">
        <v>31</v>
      </c>
      <c r="J24" s="104" t="s">
        <v>32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23</v>
      </c>
      <c r="F25" s="36"/>
      <c r="G25" s="36"/>
      <c r="H25" s="36"/>
      <c r="I25" s="114" t="s">
        <v>33</v>
      </c>
      <c r="J25" s="104" t="s">
        <v>32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38</v>
      </c>
      <c r="E27" s="36"/>
      <c r="F27" s="36"/>
      <c r="G27" s="36"/>
      <c r="H27" s="36"/>
      <c r="I27" s="114" t="s">
        <v>31</v>
      </c>
      <c r="J27" s="104" t="s">
        <v>32</v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">
        <v>23</v>
      </c>
      <c r="F28" s="36"/>
      <c r="G28" s="36"/>
      <c r="H28" s="36"/>
      <c r="I28" s="114" t="s">
        <v>33</v>
      </c>
      <c r="J28" s="104" t="s">
        <v>32</v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39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>
      <c r="A31" s="118"/>
      <c r="B31" s="119"/>
      <c r="C31" s="118"/>
      <c r="D31" s="118"/>
      <c r="E31" s="389" t="s">
        <v>32</v>
      </c>
      <c r="F31" s="389"/>
      <c r="G31" s="389"/>
      <c r="H31" s="389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2" t="s">
        <v>41</v>
      </c>
      <c r="E34" s="36"/>
      <c r="F34" s="36"/>
      <c r="G34" s="36"/>
      <c r="H34" s="36"/>
      <c r="I34" s="36"/>
      <c r="J34" s="123">
        <f>ROUND(J100,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1"/>
      <c r="E35" s="121"/>
      <c r="F35" s="121"/>
      <c r="G35" s="121"/>
      <c r="H35" s="121"/>
      <c r="I35" s="121"/>
      <c r="J35" s="121"/>
      <c r="K35" s="121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4" t="s">
        <v>43</v>
      </c>
      <c r="G36" s="36"/>
      <c r="H36" s="36"/>
      <c r="I36" s="124" t="s">
        <v>42</v>
      </c>
      <c r="J36" s="124" t="s">
        <v>44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5" t="s">
        <v>45</v>
      </c>
      <c r="E37" s="114" t="s">
        <v>46</v>
      </c>
      <c r="F37" s="125">
        <f>ROUND((SUM(BE100:BE184)),  2)</f>
        <v>0</v>
      </c>
      <c r="G37" s="36"/>
      <c r="H37" s="36"/>
      <c r="I37" s="126">
        <v>0.21</v>
      </c>
      <c r="J37" s="125">
        <f>ROUND(((SUM(BE100:BE184))*I37),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47</v>
      </c>
      <c r="F38" s="125">
        <f>ROUND((SUM(BF100:BF184)),  2)</f>
        <v>0</v>
      </c>
      <c r="G38" s="36"/>
      <c r="H38" s="36"/>
      <c r="I38" s="126">
        <v>0.15</v>
      </c>
      <c r="J38" s="125">
        <f>ROUND(((SUM(BF100:BF184))*I38),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ROUND((SUM(BG100:BG184)),  2)</f>
        <v>0</v>
      </c>
      <c r="G39" s="36"/>
      <c r="H39" s="36"/>
      <c r="I39" s="126">
        <v>0.21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49</v>
      </c>
      <c r="F40" s="125">
        <f>ROUND((SUM(BH100:BH184)),  2)</f>
        <v>0</v>
      </c>
      <c r="G40" s="36"/>
      <c r="H40" s="36"/>
      <c r="I40" s="126">
        <v>0.15</v>
      </c>
      <c r="J40" s="125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50</v>
      </c>
      <c r="F41" s="125">
        <f>ROUND((SUM(BI100:BI184)),  2)</f>
        <v>0</v>
      </c>
      <c r="G41" s="36"/>
      <c r="H41" s="36"/>
      <c r="I41" s="126">
        <v>0</v>
      </c>
      <c r="J41" s="125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51</v>
      </c>
      <c r="E43" s="129"/>
      <c r="F43" s="129"/>
      <c r="G43" s="130" t="s">
        <v>52</v>
      </c>
      <c r="H43" s="131" t="s">
        <v>53</v>
      </c>
      <c r="I43" s="129"/>
      <c r="J43" s="132">
        <f>SUM(J34:J41)</f>
        <v>0</v>
      </c>
      <c r="K43" s="133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4" t="s">
        <v>156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0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390" t="str">
        <f>E7</f>
        <v>Oprava PZS v ŽST Litoměřice horní nádraží_OPRAVA č. 1</v>
      </c>
      <c r="F52" s="391"/>
      <c r="G52" s="391"/>
      <c r="H52" s="391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2"/>
      <c r="C53" s="30" t="s">
        <v>150</v>
      </c>
      <c r="D53" s="23"/>
      <c r="E53" s="23"/>
      <c r="F53" s="23"/>
      <c r="G53" s="23"/>
      <c r="H53" s="23"/>
      <c r="I53" s="23"/>
      <c r="J53" s="23"/>
      <c r="K53" s="23"/>
      <c r="L53" s="21"/>
    </row>
    <row r="54" spans="1:31" s="1" customFormat="1" ht="16.5" customHeight="1">
      <c r="B54" s="22"/>
      <c r="C54" s="23"/>
      <c r="D54" s="23"/>
      <c r="E54" s="390" t="s">
        <v>151</v>
      </c>
      <c r="F54" s="366"/>
      <c r="G54" s="366"/>
      <c r="H54" s="366"/>
      <c r="I54" s="23"/>
      <c r="J54" s="23"/>
      <c r="K54" s="23"/>
      <c r="L54" s="21"/>
    </row>
    <row r="55" spans="1:31" s="1" customFormat="1" ht="12" customHeight="1">
      <c r="B55" s="22"/>
      <c r="C55" s="30" t="s">
        <v>152</v>
      </c>
      <c r="D55" s="23"/>
      <c r="E55" s="23"/>
      <c r="F55" s="23"/>
      <c r="G55" s="23"/>
      <c r="H55" s="23"/>
      <c r="I55" s="23"/>
      <c r="J55" s="23"/>
      <c r="K55" s="23"/>
      <c r="L55" s="21"/>
    </row>
    <row r="56" spans="1:31" s="2" customFormat="1" ht="16.5" customHeight="1">
      <c r="A56" s="36"/>
      <c r="B56" s="37"/>
      <c r="C56" s="38"/>
      <c r="D56" s="38"/>
      <c r="E56" s="392" t="s">
        <v>153</v>
      </c>
      <c r="F56" s="393"/>
      <c r="G56" s="393"/>
      <c r="H56" s="393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0" t="s">
        <v>154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45" t="str">
        <f>E13</f>
        <v>03.2 - Stavební část</v>
      </c>
      <c r="F58" s="393"/>
      <c r="G58" s="393"/>
      <c r="H58" s="393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0" t="s">
        <v>22</v>
      </c>
      <c r="D60" s="38"/>
      <c r="E60" s="38"/>
      <c r="F60" s="28" t="str">
        <f>F16</f>
        <v xml:space="preserve"> </v>
      </c>
      <c r="G60" s="38"/>
      <c r="H60" s="38"/>
      <c r="I60" s="30" t="s">
        <v>24</v>
      </c>
      <c r="J60" s="61" t="str">
        <f>IF(J16="","",J16)</f>
        <v>28. 2. 2022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0" t="s">
        <v>30</v>
      </c>
      <c r="D62" s="38"/>
      <c r="E62" s="38"/>
      <c r="F62" s="28" t="str">
        <f>E19</f>
        <v xml:space="preserve"> </v>
      </c>
      <c r="G62" s="38"/>
      <c r="H62" s="38"/>
      <c r="I62" s="30" t="s">
        <v>36</v>
      </c>
      <c r="J62" s="34" t="str">
        <f>E25</f>
        <v xml:space="preserve"> 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0" t="s">
        <v>34</v>
      </c>
      <c r="D63" s="38"/>
      <c r="E63" s="38"/>
      <c r="F63" s="28" t="str">
        <f>IF(E22="","",E22)</f>
        <v>Vyplň údaj</v>
      </c>
      <c r="G63" s="38"/>
      <c r="H63" s="38"/>
      <c r="I63" s="30" t="s">
        <v>38</v>
      </c>
      <c r="J63" s="34" t="str">
        <f>E28</f>
        <v xml:space="preserve"> 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157</v>
      </c>
      <c r="D65" s="139"/>
      <c r="E65" s="139"/>
      <c r="F65" s="139"/>
      <c r="G65" s="139"/>
      <c r="H65" s="139"/>
      <c r="I65" s="139"/>
      <c r="J65" s="140" t="s">
        <v>158</v>
      </c>
      <c r="K65" s="139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73</v>
      </c>
      <c r="D67" s="38"/>
      <c r="E67" s="38"/>
      <c r="F67" s="38"/>
      <c r="G67" s="38"/>
      <c r="H67" s="38"/>
      <c r="I67" s="38"/>
      <c r="J67" s="79">
        <f>J100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8" t="s">
        <v>159</v>
      </c>
    </row>
    <row r="68" spans="1:47" s="9" customFormat="1" ht="24.95" customHeight="1">
      <c r="B68" s="142"/>
      <c r="C68" s="143"/>
      <c r="D68" s="144" t="s">
        <v>859</v>
      </c>
      <c r="E68" s="145"/>
      <c r="F68" s="145"/>
      <c r="G68" s="145"/>
      <c r="H68" s="145"/>
      <c r="I68" s="145"/>
      <c r="J68" s="146">
        <f>J101</f>
        <v>0</v>
      </c>
      <c r="K68" s="143"/>
      <c r="L68" s="147"/>
    </row>
    <row r="69" spans="1:47" s="9" customFormat="1" ht="24.95" customHeight="1">
      <c r="B69" s="142"/>
      <c r="C69" s="143"/>
      <c r="D69" s="144" t="s">
        <v>860</v>
      </c>
      <c r="E69" s="145"/>
      <c r="F69" s="145"/>
      <c r="G69" s="145"/>
      <c r="H69" s="145"/>
      <c r="I69" s="145"/>
      <c r="J69" s="146">
        <f>J114</f>
        <v>0</v>
      </c>
      <c r="K69" s="143"/>
      <c r="L69" s="147"/>
    </row>
    <row r="70" spans="1:47" s="9" customFormat="1" ht="24.95" customHeight="1">
      <c r="B70" s="142"/>
      <c r="C70" s="143"/>
      <c r="D70" s="144" t="s">
        <v>630</v>
      </c>
      <c r="E70" s="145"/>
      <c r="F70" s="145"/>
      <c r="G70" s="145"/>
      <c r="H70" s="145"/>
      <c r="I70" s="145"/>
      <c r="J70" s="146">
        <f>J119</f>
        <v>0</v>
      </c>
      <c r="K70" s="143"/>
      <c r="L70" s="147"/>
    </row>
    <row r="71" spans="1:47" s="12" customFormat="1" ht="19.899999999999999" customHeight="1">
      <c r="B71" s="206"/>
      <c r="C71" s="98"/>
      <c r="D71" s="207" t="s">
        <v>631</v>
      </c>
      <c r="E71" s="208"/>
      <c r="F71" s="208"/>
      <c r="G71" s="208"/>
      <c r="H71" s="208"/>
      <c r="I71" s="208"/>
      <c r="J71" s="209">
        <f>J120</f>
        <v>0</v>
      </c>
      <c r="K71" s="98"/>
      <c r="L71" s="210"/>
    </row>
    <row r="72" spans="1:47" s="12" customFormat="1" ht="19.899999999999999" customHeight="1">
      <c r="B72" s="206"/>
      <c r="C72" s="98"/>
      <c r="D72" s="207" t="s">
        <v>634</v>
      </c>
      <c r="E72" s="208"/>
      <c r="F72" s="208"/>
      <c r="G72" s="208"/>
      <c r="H72" s="208"/>
      <c r="I72" s="208"/>
      <c r="J72" s="209">
        <f>J146</f>
        <v>0</v>
      </c>
      <c r="K72" s="98"/>
      <c r="L72" s="210"/>
    </row>
    <row r="73" spans="1:47" s="9" customFormat="1" ht="24.95" customHeight="1">
      <c r="B73" s="142"/>
      <c r="C73" s="143"/>
      <c r="D73" s="144" t="s">
        <v>638</v>
      </c>
      <c r="E73" s="145"/>
      <c r="F73" s="145"/>
      <c r="G73" s="145"/>
      <c r="H73" s="145"/>
      <c r="I73" s="145"/>
      <c r="J73" s="146">
        <f>J155</f>
        <v>0</v>
      </c>
      <c r="K73" s="143"/>
      <c r="L73" s="147"/>
    </row>
    <row r="74" spans="1:47" s="12" customFormat="1" ht="19.899999999999999" customHeight="1">
      <c r="B74" s="206"/>
      <c r="C74" s="98"/>
      <c r="D74" s="207" t="s">
        <v>639</v>
      </c>
      <c r="E74" s="208"/>
      <c r="F74" s="208"/>
      <c r="G74" s="208"/>
      <c r="H74" s="208"/>
      <c r="I74" s="208"/>
      <c r="J74" s="209">
        <f>J156</f>
        <v>0</v>
      </c>
      <c r="K74" s="98"/>
      <c r="L74" s="210"/>
    </row>
    <row r="75" spans="1:47" s="9" customFormat="1" ht="24.95" customHeight="1">
      <c r="B75" s="142"/>
      <c r="C75" s="143"/>
      <c r="D75" s="144" t="s">
        <v>861</v>
      </c>
      <c r="E75" s="145"/>
      <c r="F75" s="145"/>
      <c r="G75" s="145"/>
      <c r="H75" s="145"/>
      <c r="I75" s="145"/>
      <c r="J75" s="146">
        <f>J179</f>
        <v>0</v>
      </c>
      <c r="K75" s="143"/>
      <c r="L75" s="147"/>
    </row>
    <row r="76" spans="1:47" s="12" customFormat="1" ht="19.899999999999999" customHeight="1">
      <c r="B76" s="206"/>
      <c r="C76" s="98"/>
      <c r="D76" s="207" t="s">
        <v>862</v>
      </c>
      <c r="E76" s="208"/>
      <c r="F76" s="208"/>
      <c r="G76" s="208"/>
      <c r="H76" s="208"/>
      <c r="I76" s="208"/>
      <c r="J76" s="209">
        <f>J180</f>
        <v>0</v>
      </c>
      <c r="K76" s="98"/>
      <c r="L76" s="210"/>
    </row>
    <row r="77" spans="1:47" s="2" customFormat="1" ht="21.7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47" s="2" customFormat="1" ht="6.95" customHeight="1">
      <c r="A78" s="36"/>
      <c r="B78" s="49"/>
      <c r="C78" s="50"/>
      <c r="D78" s="50"/>
      <c r="E78" s="50"/>
      <c r="F78" s="50"/>
      <c r="G78" s="50"/>
      <c r="H78" s="50"/>
      <c r="I78" s="50"/>
      <c r="J78" s="50"/>
      <c r="K78" s="50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82" spans="1:31" s="2" customFormat="1" ht="6.95" customHeight="1">
      <c r="A82" s="36"/>
      <c r="B82" s="51"/>
      <c r="C82" s="52"/>
      <c r="D82" s="52"/>
      <c r="E82" s="52"/>
      <c r="F82" s="52"/>
      <c r="G82" s="52"/>
      <c r="H82" s="52"/>
      <c r="I82" s="52"/>
      <c r="J82" s="52"/>
      <c r="K82" s="52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24.95" customHeight="1">
      <c r="A83" s="36"/>
      <c r="B83" s="37"/>
      <c r="C83" s="24" t="s">
        <v>161</v>
      </c>
      <c r="D83" s="38"/>
      <c r="E83" s="38"/>
      <c r="F83" s="38"/>
      <c r="G83" s="38"/>
      <c r="H83" s="38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12" customHeight="1">
      <c r="A85" s="36"/>
      <c r="B85" s="37"/>
      <c r="C85" s="30" t="s">
        <v>16</v>
      </c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16.5" customHeight="1">
      <c r="A86" s="36"/>
      <c r="B86" s="37"/>
      <c r="C86" s="38"/>
      <c r="D86" s="38"/>
      <c r="E86" s="390" t="str">
        <f>E7</f>
        <v>Oprava PZS v ŽST Litoměřice horní nádraží_OPRAVA č. 1</v>
      </c>
      <c r="F86" s="391"/>
      <c r="G86" s="391"/>
      <c r="H86" s="391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1" customFormat="1" ht="12" customHeight="1">
      <c r="B87" s="22"/>
      <c r="C87" s="30" t="s">
        <v>150</v>
      </c>
      <c r="D87" s="23"/>
      <c r="E87" s="23"/>
      <c r="F87" s="23"/>
      <c r="G87" s="23"/>
      <c r="H87" s="23"/>
      <c r="I87" s="23"/>
      <c r="J87" s="23"/>
      <c r="K87" s="23"/>
      <c r="L87" s="21"/>
    </row>
    <row r="88" spans="1:31" s="1" customFormat="1" ht="16.5" customHeight="1">
      <c r="B88" s="22"/>
      <c r="C88" s="23"/>
      <c r="D88" s="23"/>
      <c r="E88" s="390" t="s">
        <v>151</v>
      </c>
      <c r="F88" s="366"/>
      <c r="G88" s="366"/>
      <c r="H88" s="366"/>
      <c r="I88" s="23"/>
      <c r="J88" s="23"/>
      <c r="K88" s="23"/>
      <c r="L88" s="21"/>
    </row>
    <row r="89" spans="1:31" s="1" customFormat="1" ht="12" customHeight="1">
      <c r="B89" s="22"/>
      <c r="C89" s="30" t="s">
        <v>152</v>
      </c>
      <c r="D89" s="23"/>
      <c r="E89" s="23"/>
      <c r="F89" s="23"/>
      <c r="G89" s="23"/>
      <c r="H89" s="23"/>
      <c r="I89" s="23"/>
      <c r="J89" s="23"/>
      <c r="K89" s="23"/>
      <c r="L89" s="21"/>
    </row>
    <row r="90" spans="1:31" s="2" customFormat="1" ht="16.5" customHeight="1">
      <c r="A90" s="36"/>
      <c r="B90" s="37"/>
      <c r="C90" s="38"/>
      <c r="D90" s="38"/>
      <c r="E90" s="392" t="s">
        <v>153</v>
      </c>
      <c r="F90" s="393"/>
      <c r="G90" s="393"/>
      <c r="H90" s="393"/>
      <c r="I90" s="38"/>
      <c r="J90" s="38"/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>
      <c r="A91" s="36"/>
      <c r="B91" s="37"/>
      <c r="C91" s="30" t="s">
        <v>154</v>
      </c>
      <c r="D91" s="38"/>
      <c r="E91" s="38"/>
      <c r="F91" s="38"/>
      <c r="G91" s="38"/>
      <c r="H91" s="38"/>
      <c r="I91" s="38"/>
      <c r="J91" s="38"/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16.5" customHeight="1">
      <c r="A92" s="36"/>
      <c r="B92" s="37"/>
      <c r="C92" s="38"/>
      <c r="D92" s="38"/>
      <c r="E92" s="345" t="str">
        <f>E13</f>
        <v>03.2 - Stavební část</v>
      </c>
      <c r="F92" s="393"/>
      <c r="G92" s="393"/>
      <c r="H92" s="393"/>
      <c r="I92" s="38"/>
      <c r="J92" s="38"/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6.95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2" customHeight="1">
      <c r="A94" s="36"/>
      <c r="B94" s="37"/>
      <c r="C94" s="30" t="s">
        <v>22</v>
      </c>
      <c r="D94" s="38"/>
      <c r="E94" s="38"/>
      <c r="F94" s="28" t="str">
        <f>F16</f>
        <v xml:space="preserve"> </v>
      </c>
      <c r="G94" s="38"/>
      <c r="H94" s="38"/>
      <c r="I94" s="30" t="s">
        <v>24</v>
      </c>
      <c r="J94" s="61" t="str">
        <f>IF(J16="","",J16)</f>
        <v>28. 2. 2022</v>
      </c>
      <c r="K94" s="38"/>
      <c r="L94" s="11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6.95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11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5.2" customHeight="1">
      <c r="A96" s="36"/>
      <c r="B96" s="37"/>
      <c r="C96" s="30" t="s">
        <v>30</v>
      </c>
      <c r="D96" s="38"/>
      <c r="E96" s="38"/>
      <c r="F96" s="28" t="str">
        <f>E19</f>
        <v xml:space="preserve"> </v>
      </c>
      <c r="G96" s="38"/>
      <c r="H96" s="38"/>
      <c r="I96" s="30" t="s">
        <v>36</v>
      </c>
      <c r="J96" s="34" t="str">
        <f>E25</f>
        <v xml:space="preserve"> </v>
      </c>
      <c r="K96" s="38"/>
      <c r="L96" s="11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5.2" customHeight="1">
      <c r="A97" s="36"/>
      <c r="B97" s="37"/>
      <c r="C97" s="30" t="s">
        <v>34</v>
      </c>
      <c r="D97" s="38"/>
      <c r="E97" s="38"/>
      <c r="F97" s="28" t="str">
        <f>IF(E22="","",E22)</f>
        <v>Vyplň údaj</v>
      </c>
      <c r="G97" s="38"/>
      <c r="H97" s="38"/>
      <c r="I97" s="30" t="s">
        <v>38</v>
      </c>
      <c r="J97" s="34" t="str">
        <f>E28</f>
        <v xml:space="preserve"> </v>
      </c>
      <c r="K97" s="38"/>
      <c r="L97" s="11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10.35" customHeight="1">
      <c r="A98" s="36"/>
      <c r="B98" s="37"/>
      <c r="C98" s="38"/>
      <c r="D98" s="38"/>
      <c r="E98" s="38"/>
      <c r="F98" s="38"/>
      <c r="G98" s="38"/>
      <c r="H98" s="38"/>
      <c r="I98" s="38"/>
      <c r="J98" s="38"/>
      <c r="K98" s="38"/>
      <c r="L98" s="11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10" customFormat="1" ht="29.25" customHeight="1">
      <c r="A99" s="148"/>
      <c r="B99" s="149"/>
      <c r="C99" s="150" t="s">
        <v>162</v>
      </c>
      <c r="D99" s="151" t="s">
        <v>60</v>
      </c>
      <c r="E99" s="151" t="s">
        <v>56</v>
      </c>
      <c r="F99" s="151" t="s">
        <v>57</v>
      </c>
      <c r="G99" s="151" t="s">
        <v>163</v>
      </c>
      <c r="H99" s="151" t="s">
        <v>164</v>
      </c>
      <c r="I99" s="151" t="s">
        <v>165</v>
      </c>
      <c r="J99" s="151" t="s">
        <v>158</v>
      </c>
      <c r="K99" s="152" t="s">
        <v>166</v>
      </c>
      <c r="L99" s="153"/>
      <c r="M99" s="70" t="s">
        <v>32</v>
      </c>
      <c r="N99" s="71" t="s">
        <v>45</v>
      </c>
      <c r="O99" s="71" t="s">
        <v>167</v>
      </c>
      <c r="P99" s="71" t="s">
        <v>168</v>
      </c>
      <c r="Q99" s="71" t="s">
        <v>169</v>
      </c>
      <c r="R99" s="71" t="s">
        <v>170</v>
      </c>
      <c r="S99" s="71" t="s">
        <v>171</v>
      </c>
      <c r="T99" s="72" t="s">
        <v>172</v>
      </c>
      <c r="U99" s="148"/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</row>
    <row r="100" spans="1:65" s="2" customFormat="1" ht="22.9" customHeight="1">
      <c r="A100" s="36"/>
      <c r="B100" s="37"/>
      <c r="C100" s="77" t="s">
        <v>173</v>
      </c>
      <c r="D100" s="38"/>
      <c r="E100" s="38"/>
      <c r="F100" s="38"/>
      <c r="G100" s="38"/>
      <c r="H100" s="38"/>
      <c r="I100" s="38"/>
      <c r="J100" s="154">
        <f>BK100</f>
        <v>0</v>
      </c>
      <c r="K100" s="38"/>
      <c r="L100" s="41"/>
      <c r="M100" s="73"/>
      <c r="N100" s="155"/>
      <c r="O100" s="74"/>
      <c r="P100" s="156">
        <f>P101+P114+P119+P155+P179</f>
        <v>0</v>
      </c>
      <c r="Q100" s="74"/>
      <c r="R100" s="156">
        <f>R101+R114+R119+R155+R179</f>
        <v>22.907350000000001</v>
      </c>
      <c r="S100" s="74"/>
      <c r="T100" s="157">
        <f>T101+T114+T119+T155+T179</f>
        <v>25.684999999999999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8" t="s">
        <v>74</v>
      </c>
      <c r="AU100" s="18" t="s">
        <v>159</v>
      </c>
      <c r="BK100" s="158">
        <f>BK101+BK114+BK119+BK155+BK179</f>
        <v>0</v>
      </c>
    </row>
    <row r="101" spans="1:65" s="11" customFormat="1" ht="25.9" customHeight="1">
      <c r="B101" s="159"/>
      <c r="C101" s="160"/>
      <c r="D101" s="161" t="s">
        <v>74</v>
      </c>
      <c r="E101" s="162" t="s">
        <v>198</v>
      </c>
      <c r="F101" s="162" t="s">
        <v>863</v>
      </c>
      <c r="G101" s="160"/>
      <c r="H101" s="160"/>
      <c r="I101" s="163"/>
      <c r="J101" s="164">
        <f>BK101</f>
        <v>0</v>
      </c>
      <c r="K101" s="160"/>
      <c r="L101" s="165"/>
      <c r="M101" s="166"/>
      <c r="N101" s="167"/>
      <c r="O101" s="167"/>
      <c r="P101" s="168">
        <f>SUM(P102:P113)</f>
        <v>0</v>
      </c>
      <c r="Q101" s="167"/>
      <c r="R101" s="168">
        <f>SUM(R102:R113)</f>
        <v>4.3934999999999995</v>
      </c>
      <c r="S101" s="167"/>
      <c r="T101" s="169">
        <f>SUM(T102:T113)</f>
        <v>0</v>
      </c>
      <c r="AR101" s="170" t="s">
        <v>82</v>
      </c>
      <c r="AT101" s="171" t="s">
        <v>74</v>
      </c>
      <c r="AU101" s="171" t="s">
        <v>75</v>
      </c>
      <c r="AY101" s="170" t="s">
        <v>176</v>
      </c>
      <c r="BK101" s="172">
        <f>SUM(BK102:BK113)</f>
        <v>0</v>
      </c>
    </row>
    <row r="102" spans="1:65" s="2" customFormat="1" ht="24.2" customHeight="1">
      <c r="A102" s="36"/>
      <c r="B102" s="37"/>
      <c r="C102" s="192" t="s">
        <v>82</v>
      </c>
      <c r="D102" s="192" t="s">
        <v>203</v>
      </c>
      <c r="E102" s="193" t="s">
        <v>864</v>
      </c>
      <c r="F102" s="194" t="s">
        <v>865</v>
      </c>
      <c r="G102" s="195" t="s">
        <v>694</v>
      </c>
      <c r="H102" s="196">
        <v>30</v>
      </c>
      <c r="I102" s="197"/>
      <c r="J102" s="198">
        <f>ROUND(I102*H102,2)</f>
        <v>0</v>
      </c>
      <c r="K102" s="194" t="s">
        <v>646</v>
      </c>
      <c r="L102" s="41"/>
      <c r="M102" s="199" t="s">
        <v>32</v>
      </c>
      <c r="N102" s="200" t="s">
        <v>46</v>
      </c>
      <c r="O102" s="66"/>
      <c r="P102" s="183">
        <f>O102*H102</f>
        <v>0</v>
      </c>
      <c r="Q102" s="183">
        <v>0</v>
      </c>
      <c r="R102" s="183">
        <f>Q102*H102</f>
        <v>0</v>
      </c>
      <c r="S102" s="183">
        <v>0</v>
      </c>
      <c r="T102" s="184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5" t="s">
        <v>95</v>
      </c>
      <c r="AT102" s="185" t="s">
        <v>203</v>
      </c>
      <c r="AU102" s="185" t="s">
        <v>82</v>
      </c>
      <c r="AY102" s="18" t="s">
        <v>176</v>
      </c>
      <c r="BE102" s="186">
        <f>IF(N102="základní",J102,0)</f>
        <v>0</v>
      </c>
      <c r="BF102" s="186">
        <f>IF(N102="snížená",J102,0)</f>
        <v>0</v>
      </c>
      <c r="BG102" s="186">
        <f>IF(N102="zákl. přenesená",J102,0)</f>
        <v>0</v>
      </c>
      <c r="BH102" s="186">
        <f>IF(N102="sníž. přenesená",J102,0)</f>
        <v>0</v>
      </c>
      <c r="BI102" s="186">
        <f>IF(N102="nulová",J102,0)</f>
        <v>0</v>
      </c>
      <c r="BJ102" s="18" t="s">
        <v>82</v>
      </c>
      <c r="BK102" s="186">
        <f>ROUND(I102*H102,2)</f>
        <v>0</v>
      </c>
      <c r="BL102" s="18" t="s">
        <v>95</v>
      </c>
      <c r="BM102" s="185" t="s">
        <v>866</v>
      </c>
    </row>
    <row r="103" spans="1:65" s="2" customFormat="1" ht="11.25">
      <c r="A103" s="36"/>
      <c r="B103" s="37"/>
      <c r="C103" s="38"/>
      <c r="D103" s="213" t="s">
        <v>648</v>
      </c>
      <c r="E103" s="38"/>
      <c r="F103" s="214" t="s">
        <v>867</v>
      </c>
      <c r="G103" s="38"/>
      <c r="H103" s="38"/>
      <c r="I103" s="189"/>
      <c r="J103" s="38"/>
      <c r="K103" s="38"/>
      <c r="L103" s="41"/>
      <c r="M103" s="190"/>
      <c r="N103" s="191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8" t="s">
        <v>648</v>
      </c>
      <c r="AU103" s="18" t="s">
        <v>82</v>
      </c>
    </row>
    <row r="104" spans="1:65" s="2" customFormat="1" ht="16.5" customHeight="1">
      <c r="A104" s="36"/>
      <c r="B104" s="37"/>
      <c r="C104" s="192" t="s">
        <v>84</v>
      </c>
      <c r="D104" s="192" t="s">
        <v>203</v>
      </c>
      <c r="E104" s="193" t="s">
        <v>868</v>
      </c>
      <c r="F104" s="194" t="s">
        <v>869</v>
      </c>
      <c r="G104" s="195" t="s">
        <v>694</v>
      </c>
      <c r="H104" s="196">
        <v>30</v>
      </c>
      <c r="I104" s="197"/>
      <c r="J104" s="198">
        <f>ROUND(I104*H104,2)</f>
        <v>0</v>
      </c>
      <c r="K104" s="194" t="s">
        <v>646</v>
      </c>
      <c r="L104" s="41"/>
      <c r="M104" s="199" t="s">
        <v>32</v>
      </c>
      <c r="N104" s="200" t="s">
        <v>46</v>
      </c>
      <c r="O104" s="66"/>
      <c r="P104" s="183">
        <f>O104*H104</f>
        <v>0</v>
      </c>
      <c r="Q104" s="183">
        <v>0</v>
      </c>
      <c r="R104" s="183">
        <f>Q104*H104</f>
        <v>0</v>
      </c>
      <c r="S104" s="183">
        <v>0</v>
      </c>
      <c r="T104" s="184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5" t="s">
        <v>95</v>
      </c>
      <c r="AT104" s="185" t="s">
        <v>203</v>
      </c>
      <c r="AU104" s="185" t="s">
        <v>82</v>
      </c>
      <c r="AY104" s="18" t="s">
        <v>176</v>
      </c>
      <c r="BE104" s="186">
        <f>IF(N104="základní",J104,0)</f>
        <v>0</v>
      </c>
      <c r="BF104" s="186">
        <f>IF(N104="snížená",J104,0)</f>
        <v>0</v>
      </c>
      <c r="BG104" s="186">
        <f>IF(N104="zákl. přenesená",J104,0)</f>
        <v>0</v>
      </c>
      <c r="BH104" s="186">
        <f>IF(N104="sníž. přenesená",J104,0)</f>
        <v>0</v>
      </c>
      <c r="BI104" s="186">
        <f>IF(N104="nulová",J104,0)</f>
        <v>0</v>
      </c>
      <c r="BJ104" s="18" t="s">
        <v>82</v>
      </c>
      <c r="BK104" s="186">
        <f>ROUND(I104*H104,2)</f>
        <v>0</v>
      </c>
      <c r="BL104" s="18" t="s">
        <v>95</v>
      </c>
      <c r="BM104" s="185" t="s">
        <v>870</v>
      </c>
    </row>
    <row r="105" spans="1:65" s="2" customFormat="1" ht="11.25">
      <c r="A105" s="36"/>
      <c r="B105" s="37"/>
      <c r="C105" s="38"/>
      <c r="D105" s="213" t="s">
        <v>648</v>
      </c>
      <c r="E105" s="38"/>
      <c r="F105" s="214" t="s">
        <v>871</v>
      </c>
      <c r="G105" s="38"/>
      <c r="H105" s="38"/>
      <c r="I105" s="189"/>
      <c r="J105" s="38"/>
      <c r="K105" s="38"/>
      <c r="L105" s="41"/>
      <c r="M105" s="190"/>
      <c r="N105" s="191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8" t="s">
        <v>648</v>
      </c>
      <c r="AU105" s="18" t="s">
        <v>82</v>
      </c>
    </row>
    <row r="106" spans="1:65" s="2" customFormat="1" ht="16.5" customHeight="1">
      <c r="A106" s="36"/>
      <c r="B106" s="37"/>
      <c r="C106" s="192" t="s">
        <v>90</v>
      </c>
      <c r="D106" s="192" t="s">
        <v>203</v>
      </c>
      <c r="E106" s="193" t="s">
        <v>872</v>
      </c>
      <c r="F106" s="194" t="s">
        <v>873</v>
      </c>
      <c r="G106" s="195" t="s">
        <v>694</v>
      </c>
      <c r="H106" s="196">
        <v>30</v>
      </c>
      <c r="I106" s="197"/>
      <c r="J106" s="198">
        <f>ROUND(I106*H106,2)</f>
        <v>0</v>
      </c>
      <c r="K106" s="194" t="s">
        <v>646</v>
      </c>
      <c r="L106" s="41"/>
      <c r="M106" s="199" t="s">
        <v>32</v>
      </c>
      <c r="N106" s="200" t="s">
        <v>46</v>
      </c>
      <c r="O106" s="66"/>
      <c r="P106" s="183">
        <f>O106*H106</f>
        <v>0</v>
      </c>
      <c r="Q106" s="183">
        <v>0</v>
      </c>
      <c r="R106" s="183">
        <f>Q106*H106</f>
        <v>0</v>
      </c>
      <c r="S106" s="183">
        <v>0</v>
      </c>
      <c r="T106" s="184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5" t="s">
        <v>95</v>
      </c>
      <c r="AT106" s="185" t="s">
        <v>203</v>
      </c>
      <c r="AU106" s="185" t="s">
        <v>82</v>
      </c>
      <c r="AY106" s="18" t="s">
        <v>176</v>
      </c>
      <c r="BE106" s="186">
        <f>IF(N106="základní",J106,0)</f>
        <v>0</v>
      </c>
      <c r="BF106" s="186">
        <f>IF(N106="snížená",J106,0)</f>
        <v>0</v>
      </c>
      <c r="BG106" s="186">
        <f>IF(N106="zákl. přenesená",J106,0)</f>
        <v>0</v>
      </c>
      <c r="BH106" s="186">
        <f>IF(N106="sníž. přenesená",J106,0)</f>
        <v>0</v>
      </c>
      <c r="BI106" s="186">
        <f>IF(N106="nulová",J106,0)</f>
        <v>0</v>
      </c>
      <c r="BJ106" s="18" t="s">
        <v>82</v>
      </c>
      <c r="BK106" s="186">
        <f>ROUND(I106*H106,2)</f>
        <v>0</v>
      </c>
      <c r="BL106" s="18" t="s">
        <v>95</v>
      </c>
      <c r="BM106" s="185" t="s">
        <v>874</v>
      </c>
    </row>
    <row r="107" spans="1:65" s="2" customFormat="1" ht="11.25">
      <c r="A107" s="36"/>
      <c r="B107" s="37"/>
      <c r="C107" s="38"/>
      <c r="D107" s="213" t="s">
        <v>648</v>
      </c>
      <c r="E107" s="38"/>
      <c r="F107" s="214" t="s">
        <v>875</v>
      </c>
      <c r="G107" s="38"/>
      <c r="H107" s="38"/>
      <c r="I107" s="189"/>
      <c r="J107" s="38"/>
      <c r="K107" s="38"/>
      <c r="L107" s="41"/>
      <c r="M107" s="190"/>
      <c r="N107" s="191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8" t="s">
        <v>648</v>
      </c>
      <c r="AU107" s="18" t="s">
        <v>82</v>
      </c>
    </row>
    <row r="108" spans="1:65" s="2" customFormat="1" ht="24.2" customHeight="1">
      <c r="A108" s="36"/>
      <c r="B108" s="37"/>
      <c r="C108" s="192" t="s">
        <v>95</v>
      </c>
      <c r="D108" s="192" t="s">
        <v>203</v>
      </c>
      <c r="E108" s="193" t="s">
        <v>876</v>
      </c>
      <c r="F108" s="194" t="s">
        <v>877</v>
      </c>
      <c r="G108" s="195" t="s">
        <v>694</v>
      </c>
      <c r="H108" s="196">
        <v>15</v>
      </c>
      <c r="I108" s="197"/>
      <c r="J108" s="198">
        <f>ROUND(I108*H108,2)</f>
        <v>0</v>
      </c>
      <c r="K108" s="194" t="s">
        <v>646</v>
      </c>
      <c r="L108" s="41"/>
      <c r="M108" s="199" t="s">
        <v>32</v>
      </c>
      <c r="N108" s="200" t="s">
        <v>46</v>
      </c>
      <c r="O108" s="66"/>
      <c r="P108" s="183">
        <f>O108*H108</f>
        <v>0</v>
      </c>
      <c r="Q108" s="183">
        <v>0</v>
      </c>
      <c r="R108" s="183">
        <f>Q108*H108</f>
        <v>0</v>
      </c>
      <c r="S108" s="183">
        <v>0</v>
      </c>
      <c r="T108" s="184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5" t="s">
        <v>95</v>
      </c>
      <c r="AT108" s="185" t="s">
        <v>203</v>
      </c>
      <c r="AU108" s="185" t="s">
        <v>82</v>
      </c>
      <c r="AY108" s="18" t="s">
        <v>176</v>
      </c>
      <c r="BE108" s="186">
        <f>IF(N108="základní",J108,0)</f>
        <v>0</v>
      </c>
      <c r="BF108" s="186">
        <f>IF(N108="snížená",J108,0)</f>
        <v>0</v>
      </c>
      <c r="BG108" s="186">
        <f>IF(N108="zákl. přenesená",J108,0)</f>
        <v>0</v>
      </c>
      <c r="BH108" s="186">
        <f>IF(N108="sníž. přenesená",J108,0)</f>
        <v>0</v>
      </c>
      <c r="BI108" s="186">
        <f>IF(N108="nulová",J108,0)</f>
        <v>0</v>
      </c>
      <c r="BJ108" s="18" t="s">
        <v>82</v>
      </c>
      <c r="BK108" s="186">
        <f>ROUND(I108*H108,2)</f>
        <v>0</v>
      </c>
      <c r="BL108" s="18" t="s">
        <v>95</v>
      </c>
      <c r="BM108" s="185" t="s">
        <v>878</v>
      </c>
    </row>
    <row r="109" spans="1:65" s="2" customFormat="1" ht="11.25">
      <c r="A109" s="36"/>
      <c r="B109" s="37"/>
      <c r="C109" s="38"/>
      <c r="D109" s="213" t="s">
        <v>648</v>
      </c>
      <c r="E109" s="38"/>
      <c r="F109" s="214" t="s">
        <v>879</v>
      </c>
      <c r="G109" s="38"/>
      <c r="H109" s="38"/>
      <c r="I109" s="189"/>
      <c r="J109" s="38"/>
      <c r="K109" s="38"/>
      <c r="L109" s="41"/>
      <c r="M109" s="190"/>
      <c r="N109" s="191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8" t="s">
        <v>648</v>
      </c>
      <c r="AU109" s="18" t="s">
        <v>82</v>
      </c>
    </row>
    <row r="110" spans="1:65" s="2" customFormat="1" ht="37.9" customHeight="1">
      <c r="A110" s="36"/>
      <c r="B110" s="37"/>
      <c r="C110" s="192" t="s">
        <v>198</v>
      </c>
      <c r="D110" s="192" t="s">
        <v>203</v>
      </c>
      <c r="E110" s="193" t="s">
        <v>880</v>
      </c>
      <c r="F110" s="194" t="s">
        <v>881</v>
      </c>
      <c r="G110" s="195" t="s">
        <v>694</v>
      </c>
      <c r="H110" s="196">
        <v>15</v>
      </c>
      <c r="I110" s="197"/>
      <c r="J110" s="198">
        <f>ROUND(I110*H110,2)</f>
        <v>0</v>
      </c>
      <c r="K110" s="194" t="s">
        <v>646</v>
      </c>
      <c r="L110" s="41"/>
      <c r="M110" s="199" t="s">
        <v>32</v>
      </c>
      <c r="N110" s="200" t="s">
        <v>46</v>
      </c>
      <c r="O110" s="66"/>
      <c r="P110" s="183">
        <f>O110*H110</f>
        <v>0</v>
      </c>
      <c r="Q110" s="183">
        <v>0.11162</v>
      </c>
      <c r="R110" s="183">
        <f>Q110*H110</f>
        <v>1.6742999999999999</v>
      </c>
      <c r="S110" s="183">
        <v>0</v>
      </c>
      <c r="T110" s="184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5" t="s">
        <v>95</v>
      </c>
      <c r="AT110" s="185" t="s">
        <v>203</v>
      </c>
      <c r="AU110" s="185" t="s">
        <v>82</v>
      </c>
      <c r="AY110" s="18" t="s">
        <v>176</v>
      </c>
      <c r="BE110" s="186">
        <f>IF(N110="základní",J110,0)</f>
        <v>0</v>
      </c>
      <c r="BF110" s="186">
        <f>IF(N110="snížená",J110,0)</f>
        <v>0</v>
      </c>
      <c r="BG110" s="186">
        <f>IF(N110="zákl. přenesená",J110,0)</f>
        <v>0</v>
      </c>
      <c r="BH110" s="186">
        <f>IF(N110="sníž. přenesená",J110,0)</f>
        <v>0</v>
      </c>
      <c r="BI110" s="186">
        <f>IF(N110="nulová",J110,0)</f>
        <v>0</v>
      </c>
      <c r="BJ110" s="18" t="s">
        <v>82</v>
      </c>
      <c r="BK110" s="186">
        <f>ROUND(I110*H110,2)</f>
        <v>0</v>
      </c>
      <c r="BL110" s="18" t="s">
        <v>95</v>
      </c>
      <c r="BM110" s="185" t="s">
        <v>882</v>
      </c>
    </row>
    <row r="111" spans="1:65" s="2" customFormat="1" ht="11.25">
      <c r="A111" s="36"/>
      <c r="B111" s="37"/>
      <c r="C111" s="38"/>
      <c r="D111" s="213" t="s">
        <v>648</v>
      </c>
      <c r="E111" s="38"/>
      <c r="F111" s="214" t="s">
        <v>883</v>
      </c>
      <c r="G111" s="38"/>
      <c r="H111" s="38"/>
      <c r="I111" s="189"/>
      <c r="J111" s="38"/>
      <c r="K111" s="38"/>
      <c r="L111" s="41"/>
      <c r="M111" s="190"/>
      <c r="N111" s="191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8" t="s">
        <v>648</v>
      </c>
      <c r="AU111" s="18" t="s">
        <v>82</v>
      </c>
    </row>
    <row r="112" spans="1:65" s="2" customFormat="1" ht="16.5" customHeight="1">
      <c r="A112" s="36"/>
      <c r="B112" s="37"/>
      <c r="C112" s="173" t="s">
        <v>202</v>
      </c>
      <c r="D112" s="173" t="s">
        <v>177</v>
      </c>
      <c r="E112" s="174" t="s">
        <v>884</v>
      </c>
      <c r="F112" s="175" t="s">
        <v>885</v>
      </c>
      <c r="G112" s="176" t="s">
        <v>694</v>
      </c>
      <c r="H112" s="177">
        <v>15.45</v>
      </c>
      <c r="I112" s="178"/>
      <c r="J112" s="179">
        <f>ROUND(I112*H112,2)</f>
        <v>0</v>
      </c>
      <c r="K112" s="175" t="s">
        <v>646</v>
      </c>
      <c r="L112" s="180"/>
      <c r="M112" s="181" t="s">
        <v>32</v>
      </c>
      <c r="N112" s="182" t="s">
        <v>46</v>
      </c>
      <c r="O112" s="66"/>
      <c r="P112" s="183">
        <f>O112*H112</f>
        <v>0</v>
      </c>
      <c r="Q112" s="183">
        <v>0.17599999999999999</v>
      </c>
      <c r="R112" s="183">
        <f>Q112*H112</f>
        <v>2.7191999999999998</v>
      </c>
      <c r="S112" s="183">
        <v>0</v>
      </c>
      <c r="T112" s="184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5" t="s">
        <v>212</v>
      </c>
      <c r="AT112" s="185" t="s">
        <v>177</v>
      </c>
      <c r="AU112" s="185" t="s">
        <v>82</v>
      </c>
      <c r="AY112" s="18" t="s">
        <v>176</v>
      </c>
      <c r="BE112" s="186">
        <f>IF(N112="základní",J112,0)</f>
        <v>0</v>
      </c>
      <c r="BF112" s="186">
        <f>IF(N112="snížená",J112,0)</f>
        <v>0</v>
      </c>
      <c r="BG112" s="186">
        <f>IF(N112="zákl. přenesená",J112,0)</f>
        <v>0</v>
      </c>
      <c r="BH112" s="186">
        <f>IF(N112="sníž. přenesená",J112,0)</f>
        <v>0</v>
      </c>
      <c r="BI112" s="186">
        <f>IF(N112="nulová",J112,0)</f>
        <v>0</v>
      </c>
      <c r="BJ112" s="18" t="s">
        <v>82</v>
      </c>
      <c r="BK112" s="186">
        <f>ROUND(I112*H112,2)</f>
        <v>0</v>
      </c>
      <c r="BL112" s="18" t="s">
        <v>95</v>
      </c>
      <c r="BM112" s="185" t="s">
        <v>886</v>
      </c>
    </row>
    <row r="113" spans="1:65" s="14" customFormat="1" ht="11.25">
      <c r="B113" s="225"/>
      <c r="C113" s="226"/>
      <c r="D113" s="187" t="s">
        <v>650</v>
      </c>
      <c r="E113" s="226"/>
      <c r="F113" s="228" t="s">
        <v>887</v>
      </c>
      <c r="G113" s="226"/>
      <c r="H113" s="229">
        <v>15.45</v>
      </c>
      <c r="I113" s="230"/>
      <c r="J113" s="226"/>
      <c r="K113" s="226"/>
      <c r="L113" s="231"/>
      <c r="M113" s="232"/>
      <c r="N113" s="233"/>
      <c r="O113" s="233"/>
      <c r="P113" s="233"/>
      <c r="Q113" s="233"/>
      <c r="R113" s="233"/>
      <c r="S113" s="233"/>
      <c r="T113" s="234"/>
      <c r="AT113" s="235" t="s">
        <v>650</v>
      </c>
      <c r="AU113" s="235" t="s">
        <v>82</v>
      </c>
      <c r="AV113" s="14" t="s">
        <v>84</v>
      </c>
      <c r="AW113" s="14" t="s">
        <v>4</v>
      </c>
      <c r="AX113" s="14" t="s">
        <v>82</v>
      </c>
      <c r="AY113" s="235" t="s">
        <v>176</v>
      </c>
    </row>
    <row r="114" spans="1:65" s="11" customFormat="1" ht="25.9" customHeight="1">
      <c r="B114" s="159"/>
      <c r="C114" s="160"/>
      <c r="D114" s="161" t="s">
        <v>74</v>
      </c>
      <c r="E114" s="162" t="s">
        <v>216</v>
      </c>
      <c r="F114" s="162" t="s">
        <v>658</v>
      </c>
      <c r="G114" s="160"/>
      <c r="H114" s="160"/>
      <c r="I114" s="163"/>
      <c r="J114" s="164">
        <f>BK114</f>
        <v>0</v>
      </c>
      <c r="K114" s="160"/>
      <c r="L114" s="165"/>
      <c r="M114" s="166"/>
      <c r="N114" s="167"/>
      <c r="O114" s="167"/>
      <c r="P114" s="168">
        <f>SUM(P115:P118)</f>
        <v>0</v>
      </c>
      <c r="Q114" s="167"/>
      <c r="R114" s="168">
        <f>SUM(R115:R118)</f>
        <v>0.13605</v>
      </c>
      <c r="S114" s="167"/>
      <c r="T114" s="169">
        <f>SUM(T115:T118)</f>
        <v>0</v>
      </c>
      <c r="AR114" s="170" t="s">
        <v>82</v>
      </c>
      <c r="AT114" s="171" t="s">
        <v>74</v>
      </c>
      <c r="AU114" s="171" t="s">
        <v>75</v>
      </c>
      <c r="AY114" s="170" t="s">
        <v>176</v>
      </c>
      <c r="BK114" s="172">
        <f>SUM(BK115:BK118)</f>
        <v>0</v>
      </c>
    </row>
    <row r="115" spans="1:65" s="2" customFormat="1" ht="21.75" customHeight="1">
      <c r="A115" s="36"/>
      <c r="B115" s="37"/>
      <c r="C115" s="192" t="s">
        <v>208</v>
      </c>
      <c r="D115" s="192" t="s">
        <v>203</v>
      </c>
      <c r="E115" s="193" t="s">
        <v>888</v>
      </c>
      <c r="F115" s="194" t="s">
        <v>889</v>
      </c>
      <c r="G115" s="195" t="s">
        <v>795</v>
      </c>
      <c r="H115" s="196">
        <v>15</v>
      </c>
      <c r="I115" s="197"/>
      <c r="J115" s="198">
        <f>ROUND(I115*H115,2)</f>
        <v>0</v>
      </c>
      <c r="K115" s="194" t="s">
        <v>646</v>
      </c>
      <c r="L115" s="41"/>
      <c r="M115" s="199" t="s">
        <v>32</v>
      </c>
      <c r="N115" s="200" t="s">
        <v>46</v>
      </c>
      <c r="O115" s="66"/>
      <c r="P115" s="183">
        <f>O115*H115</f>
        <v>0</v>
      </c>
      <c r="Q115" s="183">
        <v>3.8700000000000002E-3</v>
      </c>
      <c r="R115" s="183">
        <f>Q115*H115</f>
        <v>5.8050000000000004E-2</v>
      </c>
      <c r="S115" s="183">
        <v>0</v>
      </c>
      <c r="T115" s="184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5" t="s">
        <v>95</v>
      </c>
      <c r="AT115" s="185" t="s">
        <v>203</v>
      </c>
      <c r="AU115" s="185" t="s">
        <v>82</v>
      </c>
      <c r="AY115" s="18" t="s">
        <v>176</v>
      </c>
      <c r="BE115" s="186">
        <f>IF(N115="základní",J115,0)</f>
        <v>0</v>
      </c>
      <c r="BF115" s="186">
        <f>IF(N115="snížená",J115,0)</f>
        <v>0</v>
      </c>
      <c r="BG115" s="186">
        <f>IF(N115="zákl. přenesená",J115,0)</f>
        <v>0</v>
      </c>
      <c r="BH115" s="186">
        <f>IF(N115="sníž. přenesená",J115,0)</f>
        <v>0</v>
      </c>
      <c r="BI115" s="186">
        <f>IF(N115="nulová",J115,0)</f>
        <v>0</v>
      </c>
      <c r="BJ115" s="18" t="s">
        <v>82</v>
      </c>
      <c r="BK115" s="186">
        <f>ROUND(I115*H115,2)</f>
        <v>0</v>
      </c>
      <c r="BL115" s="18" t="s">
        <v>95</v>
      </c>
      <c r="BM115" s="185" t="s">
        <v>890</v>
      </c>
    </row>
    <row r="116" spans="1:65" s="2" customFormat="1" ht="11.25">
      <c r="A116" s="36"/>
      <c r="B116" s="37"/>
      <c r="C116" s="38"/>
      <c r="D116" s="213" t="s">
        <v>648</v>
      </c>
      <c r="E116" s="38"/>
      <c r="F116" s="214" t="s">
        <v>891</v>
      </c>
      <c r="G116" s="38"/>
      <c r="H116" s="38"/>
      <c r="I116" s="189"/>
      <c r="J116" s="38"/>
      <c r="K116" s="38"/>
      <c r="L116" s="41"/>
      <c r="M116" s="190"/>
      <c r="N116" s="191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8" t="s">
        <v>648</v>
      </c>
      <c r="AU116" s="18" t="s">
        <v>82</v>
      </c>
    </row>
    <row r="117" spans="1:65" s="2" customFormat="1" ht="24.2" customHeight="1">
      <c r="A117" s="36"/>
      <c r="B117" s="37"/>
      <c r="C117" s="192" t="s">
        <v>212</v>
      </c>
      <c r="D117" s="192" t="s">
        <v>203</v>
      </c>
      <c r="E117" s="193" t="s">
        <v>892</v>
      </c>
      <c r="F117" s="194" t="s">
        <v>893</v>
      </c>
      <c r="G117" s="195" t="s">
        <v>795</v>
      </c>
      <c r="H117" s="196">
        <v>15</v>
      </c>
      <c r="I117" s="197"/>
      <c r="J117" s="198">
        <f>ROUND(I117*H117,2)</f>
        <v>0</v>
      </c>
      <c r="K117" s="194" t="s">
        <v>646</v>
      </c>
      <c r="L117" s="41"/>
      <c r="M117" s="199" t="s">
        <v>32</v>
      </c>
      <c r="N117" s="200" t="s">
        <v>46</v>
      </c>
      <c r="O117" s="66"/>
      <c r="P117" s="183">
        <f>O117*H117</f>
        <v>0</v>
      </c>
      <c r="Q117" s="183">
        <v>5.1999999999999998E-3</v>
      </c>
      <c r="R117" s="183">
        <f>Q117*H117</f>
        <v>7.8E-2</v>
      </c>
      <c r="S117" s="183">
        <v>0</v>
      </c>
      <c r="T117" s="184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5" t="s">
        <v>95</v>
      </c>
      <c r="AT117" s="185" t="s">
        <v>203</v>
      </c>
      <c r="AU117" s="185" t="s">
        <v>82</v>
      </c>
      <c r="AY117" s="18" t="s">
        <v>176</v>
      </c>
      <c r="BE117" s="186">
        <f>IF(N117="základní",J117,0)</f>
        <v>0</v>
      </c>
      <c r="BF117" s="186">
        <f>IF(N117="snížená",J117,0)</f>
        <v>0</v>
      </c>
      <c r="BG117" s="186">
        <f>IF(N117="zákl. přenesená",J117,0)</f>
        <v>0</v>
      </c>
      <c r="BH117" s="186">
        <f>IF(N117="sníž. přenesená",J117,0)</f>
        <v>0</v>
      </c>
      <c r="BI117" s="186">
        <f>IF(N117="nulová",J117,0)</f>
        <v>0</v>
      </c>
      <c r="BJ117" s="18" t="s">
        <v>82</v>
      </c>
      <c r="BK117" s="186">
        <f>ROUND(I117*H117,2)</f>
        <v>0</v>
      </c>
      <c r="BL117" s="18" t="s">
        <v>95</v>
      </c>
      <c r="BM117" s="185" t="s">
        <v>894</v>
      </c>
    </row>
    <row r="118" spans="1:65" s="2" customFormat="1" ht="11.25">
      <c r="A118" s="36"/>
      <c r="B118" s="37"/>
      <c r="C118" s="38"/>
      <c r="D118" s="213" t="s">
        <v>648</v>
      </c>
      <c r="E118" s="38"/>
      <c r="F118" s="214" t="s">
        <v>895</v>
      </c>
      <c r="G118" s="38"/>
      <c r="H118" s="38"/>
      <c r="I118" s="189"/>
      <c r="J118" s="38"/>
      <c r="K118" s="38"/>
      <c r="L118" s="41"/>
      <c r="M118" s="190"/>
      <c r="N118" s="191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8" t="s">
        <v>648</v>
      </c>
      <c r="AU118" s="18" t="s">
        <v>82</v>
      </c>
    </row>
    <row r="119" spans="1:65" s="11" customFormat="1" ht="25.9" customHeight="1">
      <c r="B119" s="159"/>
      <c r="C119" s="160"/>
      <c r="D119" s="161" t="s">
        <v>74</v>
      </c>
      <c r="E119" s="162" t="s">
        <v>640</v>
      </c>
      <c r="F119" s="162" t="s">
        <v>641</v>
      </c>
      <c r="G119" s="160"/>
      <c r="H119" s="160"/>
      <c r="I119" s="163"/>
      <c r="J119" s="164">
        <f>BK119</f>
        <v>0</v>
      </c>
      <c r="K119" s="160"/>
      <c r="L119" s="165"/>
      <c r="M119" s="166"/>
      <c r="N119" s="167"/>
      <c r="O119" s="167"/>
      <c r="P119" s="168">
        <f>P120+P146</f>
        <v>0</v>
      </c>
      <c r="Q119" s="167"/>
      <c r="R119" s="168">
        <f>R120+R146</f>
        <v>4.0571999999999999</v>
      </c>
      <c r="S119" s="167"/>
      <c r="T119" s="169">
        <f>T120+T146</f>
        <v>21.47</v>
      </c>
      <c r="AR119" s="170" t="s">
        <v>82</v>
      </c>
      <c r="AT119" s="171" t="s">
        <v>74</v>
      </c>
      <c r="AU119" s="171" t="s">
        <v>75</v>
      </c>
      <c r="AY119" s="170" t="s">
        <v>176</v>
      </c>
      <c r="BK119" s="172">
        <f>BK120+BK146</f>
        <v>0</v>
      </c>
    </row>
    <row r="120" spans="1:65" s="11" customFormat="1" ht="22.9" customHeight="1">
      <c r="B120" s="159"/>
      <c r="C120" s="160"/>
      <c r="D120" s="161" t="s">
        <v>74</v>
      </c>
      <c r="E120" s="211" t="s">
        <v>82</v>
      </c>
      <c r="F120" s="211" t="s">
        <v>642</v>
      </c>
      <c r="G120" s="160"/>
      <c r="H120" s="160"/>
      <c r="I120" s="163"/>
      <c r="J120" s="212">
        <f>BK120</f>
        <v>0</v>
      </c>
      <c r="K120" s="160"/>
      <c r="L120" s="165"/>
      <c r="M120" s="166"/>
      <c r="N120" s="167"/>
      <c r="O120" s="167"/>
      <c r="P120" s="168">
        <f>SUM(P121:P145)</f>
        <v>0</v>
      </c>
      <c r="Q120" s="167"/>
      <c r="R120" s="168">
        <f>SUM(R121:R145)</f>
        <v>4.0571999999999999</v>
      </c>
      <c r="S120" s="167"/>
      <c r="T120" s="169">
        <f>SUM(T121:T145)</f>
        <v>21.47</v>
      </c>
      <c r="AR120" s="170" t="s">
        <v>82</v>
      </c>
      <c r="AT120" s="171" t="s">
        <v>74</v>
      </c>
      <c r="AU120" s="171" t="s">
        <v>82</v>
      </c>
      <c r="AY120" s="170" t="s">
        <v>176</v>
      </c>
      <c r="BK120" s="172">
        <f>SUM(BK121:BK145)</f>
        <v>0</v>
      </c>
    </row>
    <row r="121" spans="1:65" s="2" customFormat="1" ht="33" customHeight="1">
      <c r="A121" s="36"/>
      <c r="B121" s="37"/>
      <c r="C121" s="192" t="s">
        <v>216</v>
      </c>
      <c r="D121" s="192" t="s">
        <v>203</v>
      </c>
      <c r="E121" s="193" t="s">
        <v>896</v>
      </c>
      <c r="F121" s="194" t="s">
        <v>897</v>
      </c>
      <c r="G121" s="195" t="s">
        <v>694</v>
      </c>
      <c r="H121" s="196">
        <v>3.5</v>
      </c>
      <c r="I121" s="197"/>
      <c r="J121" s="198">
        <f>ROUND(I121*H121,2)</f>
        <v>0</v>
      </c>
      <c r="K121" s="194" t="s">
        <v>646</v>
      </c>
      <c r="L121" s="41"/>
      <c r="M121" s="199" t="s">
        <v>32</v>
      </c>
      <c r="N121" s="200" t="s">
        <v>46</v>
      </c>
      <c r="O121" s="66"/>
      <c r="P121" s="183">
        <f>O121*H121</f>
        <v>0</v>
      </c>
      <c r="Q121" s="183">
        <v>0</v>
      </c>
      <c r="R121" s="183">
        <f>Q121*H121</f>
        <v>0</v>
      </c>
      <c r="S121" s="183">
        <v>0.22</v>
      </c>
      <c r="T121" s="184">
        <f>S121*H121</f>
        <v>0.77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5" t="s">
        <v>95</v>
      </c>
      <c r="AT121" s="185" t="s">
        <v>203</v>
      </c>
      <c r="AU121" s="185" t="s">
        <v>84</v>
      </c>
      <c r="AY121" s="18" t="s">
        <v>176</v>
      </c>
      <c r="BE121" s="186">
        <f>IF(N121="základní",J121,0)</f>
        <v>0</v>
      </c>
      <c r="BF121" s="186">
        <f>IF(N121="snížená",J121,0)</f>
        <v>0</v>
      </c>
      <c r="BG121" s="186">
        <f>IF(N121="zákl. přenesená",J121,0)</f>
        <v>0</v>
      </c>
      <c r="BH121" s="186">
        <f>IF(N121="sníž. přenesená",J121,0)</f>
        <v>0</v>
      </c>
      <c r="BI121" s="186">
        <f>IF(N121="nulová",J121,0)</f>
        <v>0</v>
      </c>
      <c r="BJ121" s="18" t="s">
        <v>82</v>
      </c>
      <c r="BK121" s="186">
        <f>ROUND(I121*H121,2)</f>
        <v>0</v>
      </c>
      <c r="BL121" s="18" t="s">
        <v>95</v>
      </c>
      <c r="BM121" s="185" t="s">
        <v>898</v>
      </c>
    </row>
    <row r="122" spans="1:65" s="2" customFormat="1" ht="11.25">
      <c r="A122" s="36"/>
      <c r="B122" s="37"/>
      <c r="C122" s="38"/>
      <c r="D122" s="213" t="s">
        <v>648</v>
      </c>
      <c r="E122" s="38"/>
      <c r="F122" s="214" t="s">
        <v>899</v>
      </c>
      <c r="G122" s="38"/>
      <c r="H122" s="38"/>
      <c r="I122" s="189"/>
      <c r="J122" s="38"/>
      <c r="K122" s="38"/>
      <c r="L122" s="41"/>
      <c r="M122" s="190"/>
      <c r="N122" s="191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8" t="s">
        <v>648</v>
      </c>
      <c r="AU122" s="18" t="s">
        <v>84</v>
      </c>
    </row>
    <row r="123" spans="1:65" s="2" customFormat="1" ht="24.2" customHeight="1">
      <c r="A123" s="36"/>
      <c r="B123" s="37"/>
      <c r="C123" s="192" t="s">
        <v>220</v>
      </c>
      <c r="D123" s="192" t="s">
        <v>203</v>
      </c>
      <c r="E123" s="193" t="s">
        <v>900</v>
      </c>
      <c r="F123" s="194" t="s">
        <v>901</v>
      </c>
      <c r="G123" s="195" t="s">
        <v>694</v>
      </c>
      <c r="H123" s="196">
        <v>30</v>
      </c>
      <c r="I123" s="197"/>
      <c r="J123" s="198">
        <f>ROUND(I123*H123,2)</f>
        <v>0</v>
      </c>
      <c r="K123" s="194" t="s">
        <v>646</v>
      </c>
      <c r="L123" s="41"/>
      <c r="M123" s="199" t="s">
        <v>32</v>
      </c>
      <c r="N123" s="200" t="s">
        <v>46</v>
      </c>
      <c r="O123" s="66"/>
      <c r="P123" s="183">
        <f>O123*H123</f>
        <v>0</v>
      </c>
      <c r="Q123" s="183">
        <v>2.4000000000000001E-4</v>
      </c>
      <c r="R123" s="183">
        <f>Q123*H123</f>
        <v>7.1999999999999998E-3</v>
      </c>
      <c r="S123" s="183">
        <v>0.69</v>
      </c>
      <c r="T123" s="184">
        <f>S123*H123</f>
        <v>20.7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5" t="s">
        <v>95</v>
      </c>
      <c r="AT123" s="185" t="s">
        <v>203</v>
      </c>
      <c r="AU123" s="185" t="s">
        <v>84</v>
      </c>
      <c r="AY123" s="18" t="s">
        <v>176</v>
      </c>
      <c r="BE123" s="186">
        <f>IF(N123="základní",J123,0)</f>
        <v>0</v>
      </c>
      <c r="BF123" s="186">
        <f>IF(N123="snížená",J123,0)</f>
        <v>0</v>
      </c>
      <c r="BG123" s="186">
        <f>IF(N123="zákl. přenesená",J123,0)</f>
        <v>0</v>
      </c>
      <c r="BH123" s="186">
        <f>IF(N123="sníž. přenesená",J123,0)</f>
        <v>0</v>
      </c>
      <c r="BI123" s="186">
        <f>IF(N123="nulová",J123,0)</f>
        <v>0</v>
      </c>
      <c r="BJ123" s="18" t="s">
        <v>82</v>
      </c>
      <c r="BK123" s="186">
        <f>ROUND(I123*H123,2)</f>
        <v>0</v>
      </c>
      <c r="BL123" s="18" t="s">
        <v>95</v>
      </c>
      <c r="BM123" s="185" t="s">
        <v>902</v>
      </c>
    </row>
    <row r="124" spans="1:65" s="2" customFormat="1" ht="11.25">
      <c r="A124" s="36"/>
      <c r="B124" s="37"/>
      <c r="C124" s="38"/>
      <c r="D124" s="213" t="s">
        <v>648</v>
      </c>
      <c r="E124" s="38"/>
      <c r="F124" s="214" t="s">
        <v>903</v>
      </c>
      <c r="G124" s="38"/>
      <c r="H124" s="38"/>
      <c r="I124" s="189"/>
      <c r="J124" s="38"/>
      <c r="K124" s="38"/>
      <c r="L124" s="41"/>
      <c r="M124" s="190"/>
      <c r="N124" s="191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8" t="s">
        <v>648</v>
      </c>
      <c r="AU124" s="18" t="s">
        <v>84</v>
      </c>
    </row>
    <row r="125" spans="1:65" s="2" customFormat="1" ht="16.5" customHeight="1">
      <c r="A125" s="36"/>
      <c r="B125" s="37"/>
      <c r="C125" s="192" t="s">
        <v>224</v>
      </c>
      <c r="D125" s="192" t="s">
        <v>203</v>
      </c>
      <c r="E125" s="193" t="s">
        <v>904</v>
      </c>
      <c r="F125" s="194" t="s">
        <v>905</v>
      </c>
      <c r="G125" s="195" t="s">
        <v>645</v>
      </c>
      <c r="H125" s="196">
        <v>42</v>
      </c>
      <c r="I125" s="197"/>
      <c r="J125" s="198">
        <f>ROUND(I125*H125,2)</f>
        <v>0</v>
      </c>
      <c r="K125" s="194" t="s">
        <v>32</v>
      </c>
      <c r="L125" s="41"/>
      <c r="M125" s="199" t="s">
        <v>32</v>
      </c>
      <c r="N125" s="200" t="s">
        <v>46</v>
      </c>
      <c r="O125" s="66"/>
      <c r="P125" s="183">
        <f>O125*H125</f>
        <v>0</v>
      </c>
      <c r="Q125" s="183">
        <v>0</v>
      </c>
      <c r="R125" s="183">
        <f>Q125*H125</f>
        <v>0</v>
      </c>
      <c r="S125" s="183">
        <v>0</v>
      </c>
      <c r="T125" s="184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5" t="s">
        <v>95</v>
      </c>
      <c r="AT125" s="185" t="s">
        <v>203</v>
      </c>
      <c r="AU125" s="185" t="s">
        <v>84</v>
      </c>
      <c r="AY125" s="18" t="s">
        <v>176</v>
      </c>
      <c r="BE125" s="186">
        <f>IF(N125="základní",J125,0)</f>
        <v>0</v>
      </c>
      <c r="BF125" s="186">
        <f>IF(N125="snížená",J125,0)</f>
        <v>0</v>
      </c>
      <c r="BG125" s="186">
        <f>IF(N125="zákl. přenesená",J125,0)</f>
        <v>0</v>
      </c>
      <c r="BH125" s="186">
        <f>IF(N125="sníž. přenesená",J125,0)</f>
        <v>0</v>
      </c>
      <c r="BI125" s="186">
        <f>IF(N125="nulová",J125,0)</f>
        <v>0</v>
      </c>
      <c r="BJ125" s="18" t="s">
        <v>82</v>
      </c>
      <c r="BK125" s="186">
        <f>ROUND(I125*H125,2)</f>
        <v>0</v>
      </c>
      <c r="BL125" s="18" t="s">
        <v>95</v>
      </c>
      <c r="BM125" s="185" t="s">
        <v>906</v>
      </c>
    </row>
    <row r="126" spans="1:65" s="14" customFormat="1" ht="11.25">
      <c r="B126" s="225"/>
      <c r="C126" s="226"/>
      <c r="D126" s="187" t="s">
        <v>650</v>
      </c>
      <c r="E126" s="227" t="s">
        <v>32</v>
      </c>
      <c r="F126" s="228" t="s">
        <v>907</v>
      </c>
      <c r="G126" s="226"/>
      <c r="H126" s="229">
        <v>42</v>
      </c>
      <c r="I126" s="230"/>
      <c r="J126" s="226"/>
      <c r="K126" s="226"/>
      <c r="L126" s="231"/>
      <c r="M126" s="232"/>
      <c r="N126" s="233"/>
      <c r="O126" s="233"/>
      <c r="P126" s="233"/>
      <c r="Q126" s="233"/>
      <c r="R126" s="233"/>
      <c r="S126" s="233"/>
      <c r="T126" s="234"/>
      <c r="AT126" s="235" t="s">
        <v>650</v>
      </c>
      <c r="AU126" s="235" t="s">
        <v>84</v>
      </c>
      <c r="AV126" s="14" t="s">
        <v>84</v>
      </c>
      <c r="AW126" s="14" t="s">
        <v>37</v>
      </c>
      <c r="AX126" s="14" t="s">
        <v>82</v>
      </c>
      <c r="AY126" s="235" t="s">
        <v>176</v>
      </c>
    </row>
    <row r="127" spans="1:65" s="2" customFormat="1" ht="24.2" customHeight="1">
      <c r="A127" s="36"/>
      <c r="B127" s="37"/>
      <c r="C127" s="192" t="s">
        <v>228</v>
      </c>
      <c r="D127" s="192" t="s">
        <v>203</v>
      </c>
      <c r="E127" s="193" t="s">
        <v>908</v>
      </c>
      <c r="F127" s="194" t="s">
        <v>909</v>
      </c>
      <c r="G127" s="195" t="s">
        <v>645</v>
      </c>
      <c r="H127" s="196">
        <v>300</v>
      </c>
      <c r="I127" s="197"/>
      <c r="J127" s="198">
        <f>ROUND(I127*H127,2)</f>
        <v>0</v>
      </c>
      <c r="K127" s="194" t="s">
        <v>646</v>
      </c>
      <c r="L127" s="41"/>
      <c r="M127" s="199" t="s">
        <v>32</v>
      </c>
      <c r="N127" s="200" t="s">
        <v>46</v>
      </c>
      <c r="O127" s="66"/>
      <c r="P127" s="183">
        <f>O127*H127</f>
        <v>0</v>
      </c>
      <c r="Q127" s="183">
        <v>0</v>
      </c>
      <c r="R127" s="183">
        <f>Q127*H127</f>
        <v>0</v>
      </c>
      <c r="S127" s="183">
        <v>0</v>
      </c>
      <c r="T127" s="184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5" t="s">
        <v>95</v>
      </c>
      <c r="AT127" s="185" t="s">
        <v>203</v>
      </c>
      <c r="AU127" s="185" t="s">
        <v>84</v>
      </c>
      <c r="AY127" s="18" t="s">
        <v>176</v>
      </c>
      <c r="BE127" s="186">
        <f>IF(N127="základní",J127,0)</f>
        <v>0</v>
      </c>
      <c r="BF127" s="186">
        <f>IF(N127="snížená",J127,0)</f>
        <v>0</v>
      </c>
      <c r="BG127" s="186">
        <f>IF(N127="zákl. přenesená",J127,0)</f>
        <v>0</v>
      </c>
      <c r="BH127" s="186">
        <f>IF(N127="sníž. přenesená",J127,0)</f>
        <v>0</v>
      </c>
      <c r="BI127" s="186">
        <f>IF(N127="nulová",J127,0)</f>
        <v>0</v>
      </c>
      <c r="BJ127" s="18" t="s">
        <v>82</v>
      </c>
      <c r="BK127" s="186">
        <f>ROUND(I127*H127,2)</f>
        <v>0</v>
      </c>
      <c r="BL127" s="18" t="s">
        <v>95</v>
      </c>
      <c r="BM127" s="185" t="s">
        <v>910</v>
      </c>
    </row>
    <row r="128" spans="1:65" s="2" customFormat="1" ht="11.25">
      <c r="A128" s="36"/>
      <c r="B128" s="37"/>
      <c r="C128" s="38"/>
      <c r="D128" s="213" t="s">
        <v>648</v>
      </c>
      <c r="E128" s="38"/>
      <c r="F128" s="214" t="s">
        <v>911</v>
      </c>
      <c r="G128" s="38"/>
      <c r="H128" s="38"/>
      <c r="I128" s="189"/>
      <c r="J128" s="38"/>
      <c r="K128" s="38"/>
      <c r="L128" s="41"/>
      <c r="M128" s="190"/>
      <c r="N128" s="191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8" t="s">
        <v>648</v>
      </c>
      <c r="AU128" s="18" t="s">
        <v>84</v>
      </c>
    </row>
    <row r="129" spans="1:65" s="2" customFormat="1" ht="24.2" customHeight="1">
      <c r="A129" s="36"/>
      <c r="B129" s="37"/>
      <c r="C129" s="192" t="s">
        <v>232</v>
      </c>
      <c r="D129" s="192" t="s">
        <v>203</v>
      </c>
      <c r="E129" s="193" t="s">
        <v>912</v>
      </c>
      <c r="F129" s="194" t="s">
        <v>913</v>
      </c>
      <c r="G129" s="195" t="s">
        <v>645</v>
      </c>
      <c r="H129" s="196">
        <v>5.25</v>
      </c>
      <c r="I129" s="197"/>
      <c r="J129" s="198">
        <f>ROUND(I129*H129,2)</f>
        <v>0</v>
      </c>
      <c r="K129" s="194" t="s">
        <v>914</v>
      </c>
      <c r="L129" s="41"/>
      <c r="M129" s="199" t="s">
        <v>32</v>
      </c>
      <c r="N129" s="200" t="s">
        <v>46</v>
      </c>
      <c r="O129" s="66"/>
      <c r="P129" s="183">
        <f>O129*H129</f>
        <v>0</v>
      </c>
      <c r="Q129" s="183">
        <v>0</v>
      </c>
      <c r="R129" s="183">
        <f>Q129*H129</f>
        <v>0</v>
      </c>
      <c r="S129" s="183">
        <v>0</v>
      </c>
      <c r="T129" s="184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5" t="s">
        <v>95</v>
      </c>
      <c r="AT129" s="185" t="s">
        <v>203</v>
      </c>
      <c r="AU129" s="185" t="s">
        <v>84</v>
      </c>
      <c r="AY129" s="18" t="s">
        <v>176</v>
      </c>
      <c r="BE129" s="186">
        <f>IF(N129="základní",J129,0)</f>
        <v>0</v>
      </c>
      <c r="BF129" s="186">
        <f>IF(N129="snížená",J129,0)</f>
        <v>0</v>
      </c>
      <c r="BG129" s="186">
        <f>IF(N129="zákl. přenesená",J129,0)</f>
        <v>0</v>
      </c>
      <c r="BH129" s="186">
        <f>IF(N129="sníž. přenesená",J129,0)</f>
        <v>0</v>
      </c>
      <c r="BI129" s="186">
        <f>IF(N129="nulová",J129,0)</f>
        <v>0</v>
      </c>
      <c r="BJ129" s="18" t="s">
        <v>82</v>
      </c>
      <c r="BK129" s="186">
        <f>ROUND(I129*H129,2)</f>
        <v>0</v>
      </c>
      <c r="BL129" s="18" t="s">
        <v>95</v>
      </c>
      <c r="BM129" s="185" t="s">
        <v>915</v>
      </c>
    </row>
    <row r="130" spans="1:65" s="2" customFormat="1" ht="11.25">
      <c r="A130" s="36"/>
      <c r="B130" s="37"/>
      <c r="C130" s="38"/>
      <c r="D130" s="213" t="s">
        <v>648</v>
      </c>
      <c r="E130" s="38"/>
      <c r="F130" s="214" t="s">
        <v>916</v>
      </c>
      <c r="G130" s="38"/>
      <c r="H130" s="38"/>
      <c r="I130" s="189"/>
      <c r="J130" s="38"/>
      <c r="K130" s="38"/>
      <c r="L130" s="41"/>
      <c r="M130" s="190"/>
      <c r="N130" s="191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8" t="s">
        <v>648</v>
      </c>
      <c r="AU130" s="18" t="s">
        <v>84</v>
      </c>
    </row>
    <row r="131" spans="1:65" s="2" customFormat="1" ht="16.5" customHeight="1">
      <c r="A131" s="36"/>
      <c r="B131" s="37"/>
      <c r="C131" s="173" t="s">
        <v>236</v>
      </c>
      <c r="D131" s="173" t="s">
        <v>177</v>
      </c>
      <c r="E131" s="174" t="s">
        <v>917</v>
      </c>
      <c r="F131" s="175" t="s">
        <v>918</v>
      </c>
      <c r="G131" s="176" t="s">
        <v>667</v>
      </c>
      <c r="H131" s="177">
        <v>4.05</v>
      </c>
      <c r="I131" s="178"/>
      <c r="J131" s="179">
        <f>ROUND(I131*H131,2)</f>
        <v>0</v>
      </c>
      <c r="K131" s="175" t="s">
        <v>646</v>
      </c>
      <c r="L131" s="180"/>
      <c r="M131" s="181" t="s">
        <v>32</v>
      </c>
      <c r="N131" s="182" t="s">
        <v>46</v>
      </c>
      <c r="O131" s="66"/>
      <c r="P131" s="183">
        <f>O131*H131</f>
        <v>0</v>
      </c>
      <c r="Q131" s="183">
        <v>1</v>
      </c>
      <c r="R131" s="183">
        <f>Q131*H131</f>
        <v>4.05</v>
      </c>
      <c r="S131" s="183">
        <v>0</v>
      </c>
      <c r="T131" s="184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5" t="s">
        <v>212</v>
      </c>
      <c r="AT131" s="185" t="s">
        <v>177</v>
      </c>
      <c r="AU131" s="185" t="s">
        <v>84</v>
      </c>
      <c r="AY131" s="18" t="s">
        <v>176</v>
      </c>
      <c r="BE131" s="186">
        <f>IF(N131="základní",J131,0)</f>
        <v>0</v>
      </c>
      <c r="BF131" s="186">
        <f>IF(N131="snížená",J131,0)</f>
        <v>0</v>
      </c>
      <c r="BG131" s="186">
        <f>IF(N131="zákl. přenesená",J131,0)</f>
        <v>0</v>
      </c>
      <c r="BH131" s="186">
        <f>IF(N131="sníž. přenesená",J131,0)</f>
        <v>0</v>
      </c>
      <c r="BI131" s="186">
        <f>IF(N131="nulová",J131,0)</f>
        <v>0</v>
      </c>
      <c r="BJ131" s="18" t="s">
        <v>82</v>
      </c>
      <c r="BK131" s="186">
        <f>ROUND(I131*H131,2)</f>
        <v>0</v>
      </c>
      <c r="BL131" s="18" t="s">
        <v>95</v>
      </c>
      <c r="BM131" s="185" t="s">
        <v>919</v>
      </c>
    </row>
    <row r="132" spans="1:65" s="2" customFormat="1" ht="37.9" customHeight="1">
      <c r="A132" s="36"/>
      <c r="B132" s="37"/>
      <c r="C132" s="192" t="s">
        <v>8</v>
      </c>
      <c r="D132" s="192" t="s">
        <v>203</v>
      </c>
      <c r="E132" s="193" t="s">
        <v>920</v>
      </c>
      <c r="F132" s="194" t="s">
        <v>921</v>
      </c>
      <c r="G132" s="195" t="s">
        <v>645</v>
      </c>
      <c r="H132" s="196">
        <v>24</v>
      </c>
      <c r="I132" s="197"/>
      <c r="J132" s="198">
        <f>ROUND(I132*H132,2)</f>
        <v>0</v>
      </c>
      <c r="K132" s="194" t="s">
        <v>646</v>
      </c>
      <c r="L132" s="41"/>
      <c r="M132" s="199" t="s">
        <v>32</v>
      </c>
      <c r="N132" s="200" t="s">
        <v>46</v>
      </c>
      <c r="O132" s="66"/>
      <c r="P132" s="183">
        <f>O132*H132</f>
        <v>0</v>
      </c>
      <c r="Q132" s="183">
        <v>0</v>
      </c>
      <c r="R132" s="183">
        <f>Q132*H132</f>
        <v>0</v>
      </c>
      <c r="S132" s="183">
        <v>0</v>
      </c>
      <c r="T132" s="184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5" t="s">
        <v>95</v>
      </c>
      <c r="AT132" s="185" t="s">
        <v>203</v>
      </c>
      <c r="AU132" s="185" t="s">
        <v>84</v>
      </c>
      <c r="AY132" s="18" t="s">
        <v>176</v>
      </c>
      <c r="BE132" s="186">
        <f>IF(N132="základní",J132,0)</f>
        <v>0</v>
      </c>
      <c r="BF132" s="186">
        <f>IF(N132="snížená",J132,0)</f>
        <v>0</v>
      </c>
      <c r="BG132" s="186">
        <f>IF(N132="zákl. přenesená",J132,0)</f>
        <v>0</v>
      </c>
      <c r="BH132" s="186">
        <f>IF(N132="sníž. přenesená",J132,0)</f>
        <v>0</v>
      </c>
      <c r="BI132" s="186">
        <f>IF(N132="nulová",J132,0)</f>
        <v>0</v>
      </c>
      <c r="BJ132" s="18" t="s">
        <v>82</v>
      </c>
      <c r="BK132" s="186">
        <f>ROUND(I132*H132,2)</f>
        <v>0</v>
      </c>
      <c r="BL132" s="18" t="s">
        <v>95</v>
      </c>
      <c r="BM132" s="185" t="s">
        <v>922</v>
      </c>
    </row>
    <row r="133" spans="1:65" s="2" customFormat="1" ht="11.25">
      <c r="A133" s="36"/>
      <c r="B133" s="37"/>
      <c r="C133" s="38"/>
      <c r="D133" s="213" t="s">
        <v>648</v>
      </c>
      <c r="E133" s="38"/>
      <c r="F133" s="214" t="s">
        <v>923</v>
      </c>
      <c r="G133" s="38"/>
      <c r="H133" s="38"/>
      <c r="I133" s="189"/>
      <c r="J133" s="38"/>
      <c r="K133" s="38"/>
      <c r="L133" s="41"/>
      <c r="M133" s="190"/>
      <c r="N133" s="191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8" t="s">
        <v>648</v>
      </c>
      <c r="AU133" s="18" t="s">
        <v>84</v>
      </c>
    </row>
    <row r="134" spans="1:65" s="2" customFormat="1" ht="37.9" customHeight="1">
      <c r="A134" s="36"/>
      <c r="B134" s="37"/>
      <c r="C134" s="192" t="s">
        <v>243</v>
      </c>
      <c r="D134" s="192" t="s">
        <v>203</v>
      </c>
      <c r="E134" s="193" t="s">
        <v>924</v>
      </c>
      <c r="F134" s="194" t="s">
        <v>925</v>
      </c>
      <c r="G134" s="195" t="s">
        <v>645</v>
      </c>
      <c r="H134" s="196">
        <v>240</v>
      </c>
      <c r="I134" s="197"/>
      <c r="J134" s="198">
        <f>ROUND(I134*H134,2)</f>
        <v>0</v>
      </c>
      <c r="K134" s="194" t="s">
        <v>646</v>
      </c>
      <c r="L134" s="41"/>
      <c r="M134" s="199" t="s">
        <v>32</v>
      </c>
      <c r="N134" s="200" t="s">
        <v>46</v>
      </c>
      <c r="O134" s="66"/>
      <c r="P134" s="183">
        <f>O134*H134</f>
        <v>0</v>
      </c>
      <c r="Q134" s="183">
        <v>0</v>
      </c>
      <c r="R134" s="183">
        <f>Q134*H134</f>
        <v>0</v>
      </c>
      <c r="S134" s="183">
        <v>0</v>
      </c>
      <c r="T134" s="184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5" t="s">
        <v>95</v>
      </c>
      <c r="AT134" s="185" t="s">
        <v>203</v>
      </c>
      <c r="AU134" s="185" t="s">
        <v>84</v>
      </c>
      <c r="AY134" s="18" t="s">
        <v>176</v>
      </c>
      <c r="BE134" s="186">
        <f>IF(N134="základní",J134,0)</f>
        <v>0</v>
      </c>
      <c r="BF134" s="186">
        <f>IF(N134="snížená",J134,0)</f>
        <v>0</v>
      </c>
      <c r="BG134" s="186">
        <f>IF(N134="zákl. přenesená",J134,0)</f>
        <v>0</v>
      </c>
      <c r="BH134" s="186">
        <f>IF(N134="sníž. přenesená",J134,0)</f>
        <v>0</v>
      </c>
      <c r="BI134" s="186">
        <f>IF(N134="nulová",J134,0)</f>
        <v>0</v>
      </c>
      <c r="BJ134" s="18" t="s">
        <v>82</v>
      </c>
      <c r="BK134" s="186">
        <f>ROUND(I134*H134,2)</f>
        <v>0</v>
      </c>
      <c r="BL134" s="18" t="s">
        <v>95</v>
      </c>
      <c r="BM134" s="185" t="s">
        <v>926</v>
      </c>
    </row>
    <row r="135" spans="1:65" s="2" customFormat="1" ht="11.25">
      <c r="A135" s="36"/>
      <c r="B135" s="37"/>
      <c r="C135" s="38"/>
      <c r="D135" s="213" t="s">
        <v>648</v>
      </c>
      <c r="E135" s="38"/>
      <c r="F135" s="214" t="s">
        <v>927</v>
      </c>
      <c r="G135" s="38"/>
      <c r="H135" s="38"/>
      <c r="I135" s="189"/>
      <c r="J135" s="38"/>
      <c r="K135" s="38"/>
      <c r="L135" s="41"/>
      <c r="M135" s="190"/>
      <c r="N135" s="191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8" t="s">
        <v>648</v>
      </c>
      <c r="AU135" s="18" t="s">
        <v>84</v>
      </c>
    </row>
    <row r="136" spans="1:65" s="2" customFormat="1" ht="24.2" customHeight="1">
      <c r="A136" s="36"/>
      <c r="B136" s="37"/>
      <c r="C136" s="192" t="s">
        <v>247</v>
      </c>
      <c r="D136" s="192" t="s">
        <v>203</v>
      </c>
      <c r="E136" s="193" t="s">
        <v>928</v>
      </c>
      <c r="F136" s="194" t="s">
        <v>929</v>
      </c>
      <c r="G136" s="195" t="s">
        <v>645</v>
      </c>
      <c r="H136" s="196">
        <v>24</v>
      </c>
      <c r="I136" s="197"/>
      <c r="J136" s="198">
        <f>ROUND(I136*H136,2)</f>
        <v>0</v>
      </c>
      <c r="K136" s="194" t="s">
        <v>646</v>
      </c>
      <c r="L136" s="41"/>
      <c r="M136" s="199" t="s">
        <v>32</v>
      </c>
      <c r="N136" s="200" t="s">
        <v>46</v>
      </c>
      <c r="O136" s="66"/>
      <c r="P136" s="183">
        <f>O136*H136</f>
        <v>0</v>
      </c>
      <c r="Q136" s="183">
        <v>0</v>
      </c>
      <c r="R136" s="183">
        <f>Q136*H136</f>
        <v>0</v>
      </c>
      <c r="S136" s="183">
        <v>0</v>
      </c>
      <c r="T136" s="184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5" t="s">
        <v>95</v>
      </c>
      <c r="AT136" s="185" t="s">
        <v>203</v>
      </c>
      <c r="AU136" s="185" t="s">
        <v>84</v>
      </c>
      <c r="AY136" s="18" t="s">
        <v>176</v>
      </c>
      <c r="BE136" s="186">
        <f>IF(N136="základní",J136,0)</f>
        <v>0</v>
      </c>
      <c r="BF136" s="186">
        <f>IF(N136="snížená",J136,0)</f>
        <v>0</v>
      </c>
      <c r="BG136" s="186">
        <f>IF(N136="zákl. přenesená",J136,0)</f>
        <v>0</v>
      </c>
      <c r="BH136" s="186">
        <f>IF(N136="sníž. přenesená",J136,0)</f>
        <v>0</v>
      </c>
      <c r="BI136" s="186">
        <f>IF(N136="nulová",J136,0)</f>
        <v>0</v>
      </c>
      <c r="BJ136" s="18" t="s">
        <v>82</v>
      </c>
      <c r="BK136" s="186">
        <f>ROUND(I136*H136,2)</f>
        <v>0</v>
      </c>
      <c r="BL136" s="18" t="s">
        <v>95</v>
      </c>
      <c r="BM136" s="185" t="s">
        <v>930</v>
      </c>
    </row>
    <row r="137" spans="1:65" s="2" customFormat="1" ht="11.25">
      <c r="A137" s="36"/>
      <c r="B137" s="37"/>
      <c r="C137" s="38"/>
      <c r="D137" s="213" t="s">
        <v>648</v>
      </c>
      <c r="E137" s="38"/>
      <c r="F137" s="214" t="s">
        <v>931</v>
      </c>
      <c r="G137" s="38"/>
      <c r="H137" s="38"/>
      <c r="I137" s="189"/>
      <c r="J137" s="38"/>
      <c r="K137" s="38"/>
      <c r="L137" s="41"/>
      <c r="M137" s="190"/>
      <c r="N137" s="191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8" t="s">
        <v>648</v>
      </c>
      <c r="AU137" s="18" t="s">
        <v>84</v>
      </c>
    </row>
    <row r="138" spans="1:65" s="2" customFormat="1" ht="24.2" customHeight="1">
      <c r="A138" s="36"/>
      <c r="B138" s="37"/>
      <c r="C138" s="192" t="s">
        <v>251</v>
      </c>
      <c r="D138" s="192" t="s">
        <v>203</v>
      </c>
      <c r="E138" s="193" t="s">
        <v>932</v>
      </c>
      <c r="F138" s="194" t="s">
        <v>933</v>
      </c>
      <c r="G138" s="195" t="s">
        <v>645</v>
      </c>
      <c r="H138" s="196">
        <v>24</v>
      </c>
      <c r="I138" s="197"/>
      <c r="J138" s="198">
        <f>ROUND(I138*H138,2)</f>
        <v>0</v>
      </c>
      <c r="K138" s="194" t="s">
        <v>646</v>
      </c>
      <c r="L138" s="41"/>
      <c r="M138" s="199" t="s">
        <v>32</v>
      </c>
      <c r="N138" s="200" t="s">
        <v>46</v>
      </c>
      <c r="O138" s="66"/>
      <c r="P138" s="183">
        <f>O138*H138</f>
        <v>0</v>
      </c>
      <c r="Q138" s="183">
        <v>0</v>
      </c>
      <c r="R138" s="183">
        <f>Q138*H138</f>
        <v>0</v>
      </c>
      <c r="S138" s="183">
        <v>0</v>
      </c>
      <c r="T138" s="184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5" t="s">
        <v>95</v>
      </c>
      <c r="AT138" s="185" t="s">
        <v>203</v>
      </c>
      <c r="AU138" s="185" t="s">
        <v>84</v>
      </c>
      <c r="AY138" s="18" t="s">
        <v>176</v>
      </c>
      <c r="BE138" s="186">
        <f>IF(N138="základní",J138,0)</f>
        <v>0</v>
      </c>
      <c r="BF138" s="186">
        <f>IF(N138="snížená",J138,0)</f>
        <v>0</v>
      </c>
      <c r="BG138" s="186">
        <f>IF(N138="zákl. přenesená",J138,0)</f>
        <v>0</v>
      </c>
      <c r="BH138" s="186">
        <f>IF(N138="sníž. přenesená",J138,0)</f>
        <v>0</v>
      </c>
      <c r="BI138" s="186">
        <f>IF(N138="nulová",J138,0)</f>
        <v>0</v>
      </c>
      <c r="BJ138" s="18" t="s">
        <v>82</v>
      </c>
      <c r="BK138" s="186">
        <f>ROUND(I138*H138,2)</f>
        <v>0</v>
      </c>
      <c r="BL138" s="18" t="s">
        <v>95</v>
      </c>
      <c r="BM138" s="185" t="s">
        <v>934</v>
      </c>
    </row>
    <row r="139" spans="1:65" s="2" customFormat="1" ht="11.25">
      <c r="A139" s="36"/>
      <c r="B139" s="37"/>
      <c r="C139" s="38"/>
      <c r="D139" s="213" t="s">
        <v>648</v>
      </c>
      <c r="E139" s="38"/>
      <c r="F139" s="214" t="s">
        <v>935</v>
      </c>
      <c r="G139" s="38"/>
      <c r="H139" s="38"/>
      <c r="I139" s="189"/>
      <c r="J139" s="38"/>
      <c r="K139" s="38"/>
      <c r="L139" s="41"/>
      <c r="M139" s="190"/>
      <c r="N139" s="191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8" t="s">
        <v>648</v>
      </c>
      <c r="AU139" s="18" t="s">
        <v>84</v>
      </c>
    </row>
    <row r="140" spans="1:65" s="2" customFormat="1" ht="24.2" customHeight="1">
      <c r="A140" s="36"/>
      <c r="B140" s="37"/>
      <c r="C140" s="192" t="s">
        <v>255</v>
      </c>
      <c r="D140" s="192" t="s">
        <v>203</v>
      </c>
      <c r="E140" s="193" t="s">
        <v>936</v>
      </c>
      <c r="F140" s="194" t="s">
        <v>937</v>
      </c>
      <c r="G140" s="195" t="s">
        <v>645</v>
      </c>
      <c r="H140" s="196">
        <v>24</v>
      </c>
      <c r="I140" s="197"/>
      <c r="J140" s="198">
        <f>ROUND(I140*H140,2)</f>
        <v>0</v>
      </c>
      <c r="K140" s="194" t="s">
        <v>646</v>
      </c>
      <c r="L140" s="41"/>
      <c r="M140" s="199" t="s">
        <v>32</v>
      </c>
      <c r="N140" s="200" t="s">
        <v>46</v>
      </c>
      <c r="O140" s="66"/>
      <c r="P140" s="183">
        <f>O140*H140</f>
        <v>0</v>
      </c>
      <c r="Q140" s="183">
        <v>0</v>
      </c>
      <c r="R140" s="183">
        <f>Q140*H140</f>
        <v>0</v>
      </c>
      <c r="S140" s="183">
        <v>0</v>
      </c>
      <c r="T140" s="184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5" t="s">
        <v>95</v>
      </c>
      <c r="AT140" s="185" t="s">
        <v>203</v>
      </c>
      <c r="AU140" s="185" t="s">
        <v>84</v>
      </c>
      <c r="AY140" s="18" t="s">
        <v>176</v>
      </c>
      <c r="BE140" s="186">
        <f>IF(N140="základní",J140,0)</f>
        <v>0</v>
      </c>
      <c r="BF140" s="186">
        <f>IF(N140="snížená",J140,0)</f>
        <v>0</v>
      </c>
      <c r="BG140" s="186">
        <f>IF(N140="zákl. přenesená",J140,0)</f>
        <v>0</v>
      </c>
      <c r="BH140" s="186">
        <f>IF(N140="sníž. přenesená",J140,0)</f>
        <v>0</v>
      </c>
      <c r="BI140" s="186">
        <f>IF(N140="nulová",J140,0)</f>
        <v>0</v>
      </c>
      <c r="BJ140" s="18" t="s">
        <v>82</v>
      </c>
      <c r="BK140" s="186">
        <f>ROUND(I140*H140,2)</f>
        <v>0</v>
      </c>
      <c r="BL140" s="18" t="s">
        <v>95</v>
      </c>
      <c r="BM140" s="185" t="s">
        <v>938</v>
      </c>
    </row>
    <row r="141" spans="1:65" s="2" customFormat="1" ht="11.25">
      <c r="A141" s="36"/>
      <c r="B141" s="37"/>
      <c r="C141" s="38"/>
      <c r="D141" s="213" t="s">
        <v>648</v>
      </c>
      <c r="E141" s="38"/>
      <c r="F141" s="214" t="s">
        <v>939</v>
      </c>
      <c r="G141" s="38"/>
      <c r="H141" s="38"/>
      <c r="I141" s="189"/>
      <c r="J141" s="38"/>
      <c r="K141" s="38"/>
      <c r="L141" s="41"/>
      <c r="M141" s="190"/>
      <c r="N141" s="191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8" t="s">
        <v>648</v>
      </c>
      <c r="AU141" s="18" t="s">
        <v>84</v>
      </c>
    </row>
    <row r="142" spans="1:65" s="2" customFormat="1" ht="24.2" customHeight="1">
      <c r="A142" s="36"/>
      <c r="B142" s="37"/>
      <c r="C142" s="192" t="s">
        <v>259</v>
      </c>
      <c r="D142" s="192" t="s">
        <v>203</v>
      </c>
      <c r="E142" s="193" t="s">
        <v>643</v>
      </c>
      <c r="F142" s="194" t="s">
        <v>644</v>
      </c>
      <c r="G142" s="195" t="s">
        <v>645</v>
      </c>
      <c r="H142" s="196">
        <v>21</v>
      </c>
      <c r="I142" s="197"/>
      <c r="J142" s="198">
        <f>ROUND(I142*H142,2)</f>
        <v>0</v>
      </c>
      <c r="K142" s="194" t="s">
        <v>646</v>
      </c>
      <c r="L142" s="41"/>
      <c r="M142" s="199" t="s">
        <v>32</v>
      </c>
      <c r="N142" s="200" t="s">
        <v>46</v>
      </c>
      <c r="O142" s="66"/>
      <c r="P142" s="183">
        <f>O142*H142</f>
        <v>0</v>
      </c>
      <c r="Q142" s="183">
        <v>0</v>
      </c>
      <c r="R142" s="183">
        <f>Q142*H142</f>
        <v>0</v>
      </c>
      <c r="S142" s="183">
        <v>0</v>
      </c>
      <c r="T142" s="184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5" t="s">
        <v>95</v>
      </c>
      <c r="AT142" s="185" t="s">
        <v>203</v>
      </c>
      <c r="AU142" s="185" t="s">
        <v>84</v>
      </c>
      <c r="AY142" s="18" t="s">
        <v>176</v>
      </c>
      <c r="BE142" s="186">
        <f>IF(N142="základní",J142,0)</f>
        <v>0</v>
      </c>
      <c r="BF142" s="186">
        <f>IF(N142="snížená",J142,0)</f>
        <v>0</v>
      </c>
      <c r="BG142" s="186">
        <f>IF(N142="zákl. přenesená",J142,0)</f>
        <v>0</v>
      </c>
      <c r="BH142" s="186">
        <f>IF(N142="sníž. přenesená",J142,0)</f>
        <v>0</v>
      </c>
      <c r="BI142" s="186">
        <f>IF(N142="nulová",J142,0)</f>
        <v>0</v>
      </c>
      <c r="BJ142" s="18" t="s">
        <v>82</v>
      </c>
      <c r="BK142" s="186">
        <f>ROUND(I142*H142,2)</f>
        <v>0</v>
      </c>
      <c r="BL142" s="18" t="s">
        <v>95</v>
      </c>
      <c r="BM142" s="185" t="s">
        <v>940</v>
      </c>
    </row>
    <row r="143" spans="1:65" s="2" customFormat="1" ht="11.25">
      <c r="A143" s="36"/>
      <c r="B143" s="37"/>
      <c r="C143" s="38"/>
      <c r="D143" s="213" t="s">
        <v>648</v>
      </c>
      <c r="E143" s="38"/>
      <c r="F143" s="214" t="s">
        <v>649</v>
      </c>
      <c r="G143" s="38"/>
      <c r="H143" s="38"/>
      <c r="I143" s="189"/>
      <c r="J143" s="38"/>
      <c r="K143" s="38"/>
      <c r="L143" s="41"/>
      <c r="M143" s="190"/>
      <c r="N143" s="191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8" t="s">
        <v>648</v>
      </c>
      <c r="AU143" s="18" t="s">
        <v>84</v>
      </c>
    </row>
    <row r="144" spans="1:65" s="2" customFormat="1" ht="24.2" customHeight="1">
      <c r="A144" s="36"/>
      <c r="B144" s="37"/>
      <c r="C144" s="192" t="s">
        <v>7</v>
      </c>
      <c r="D144" s="192" t="s">
        <v>203</v>
      </c>
      <c r="E144" s="193" t="s">
        <v>941</v>
      </c>
      <c r="F144" s="194" t="s">
        <v>942</v>
      </c>
      <c r="G144" s="195" t="s">
        <v>694</v>
      </c>
      <c r="H144" s="196">
        <v>1660</v>
      </c>
      <c r="I144" s="197"/>
      <c r="J144" s="198">
        <f>ROUND(I144*H144,2)</f>
        <v>0</v>
      </c>
      <c r="K144" s="194" t="s">
        <v>646</v>
      </c>
      <c r="L144" s="41"/>
      <c r="M144" s="199" t="s">
        <v>32</v>
      </c>
      <c r="N144" s="200" t="s">
        <v>46</v>
      </c>
      <c r="O144" s="66"/>
      <c r="P144" s="183">
        <f>O144*H144</f>
        <v>0</v>
      </c>
      <c r="Q144" s="183">
        <v>0</v>
      </c>
      <c r="R144" s="183">
        <f>Q144*H144</f>
        <v>0</v>
      </c>
      <c r="S144" s="183">
        <v>0</v>
      </c>
      <c r="T144" s="184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5" t="s">
        <v>95</v>
      </c>
      <c r="AT144" s="185" t="s">
        <v>203</v>
      </c>
      <c r="AU144" s="185" t="s">
        <v>84</v>
      </c>
      <c r="AY144" s="18" t="s">
        <v>176</v>
      </c>
      <c r="BE144" s="186">
        <f>IF(N144="základní",J144,0)</f>
        <v>0</v>
      </c>
      <c r="BF144" s="186">
        <f>IF(N144="snížená",J144,0)</f>
        <v>0</v>
      </c>
      <c r="BG144" s="186">
        <f>IF(N144="zákl. přenesená",J144,0)</f>
        <v>0</v>
      </c>
      <c r="BH144" s="186">
        <f>IF(N144="sníž. přenesená",J144,0)</f>
        <v>0</v>
      </c>
      <c r="BI144" s="186">
        <f>IF(N144="nulová",J144,0)</f>
        <v>0</v>
      </c>
      <c r="BJ144" s="18" t="s">
        <v>82</v>
      </c>
      <c r="BK144" s="186">
        <f>ROUND(I144*H144,2)</f>
        <v>0</v>
      </c>
      <c r="BL144" s="18" t="s">
        <v>95</v>
      </c>
      <c r="BM144" s="185" t="s">
        <v>943</v>
      </c>
    </row>
    <row r="145" spans="1:65" s="2" customFormat="1" ht="11.25">
      <c r="A145" s="36"/>
      <c r="B145" s="37"/>
      <c r="C145" s="38"/>
      <c r="D145" s="213" t="s">
        <v>648</v>
      </c>
      <c r="E145" s="38"/>
      <c r="F145" s="214" t="s">
        <v>944</v>
      </c>
      <c r="G145" s="38"/>
      <c r="H145" s="38"/>
      <c r="I145" s="189"/>
      <c r="J145" s="38"/>
      <c r="K145" s="38"/>
      <c r="L145" s="41"/>
      <c r="M145" s="190"/>
      <c r="N145" s="191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8" t="s">
        <v>648</v>
      </c>
      <c r="AU145" s="18" t="s">
        <v>84</v>
      </c>
    </row>
    <row r="146" spans="1:65" s="11" customFormat="1" ht="22.9" customHeight="1">
      <c r="B146" s="159"/>
      <c r="C146" s="160"/>
      <c r="D146" s="161" t="s">
        <v>74</v>
      </c>
      <c r="E146" s="211" t="s">
        <v>663</v>
      </c>
      <c r="F146" s="211" t="s">
        <v>664</v>
      </c>
      <c r="G146" s="160"/>
      <c r="H146" s="160"/>
      <c r="I146" s="163"/>
      <c r="J146" s="212">
        <f>BK146</f>
        <v>0</v>
      </c>
      <c r="K146" s="160"/>
      <c r="L146" s="165"/>
      <c r="M146" s="166"/>
      <c r="N146" s="167"/>
      <c r="O146" s="167"/>
      <c r="P146" s="168">
        <f>SUM(P147:P154)</f>
        <v>0</v>
      </c>
      <c r="Q146" s="167"/>
      <c r="R146" s="168">
        <f>SUM(R147:R154)</f>
        <v>0</v>
      </c>
      <c r="S146" s="167"/>
      <c r="T146" s="169">
        <f>SUM(T147:T154)</f>
        <v>0</v>
      </c>
      <c r="AR146" s="170" t="s">
        <v>82</v>
      </c>
      <c r="AT146" s="171" t="s">
        <v>74</v>
      </c>
      <c r="AU146" s="171" t="s">
        <v>82</v>
      </c>
      <c r="AY146" s="170" t="s">
        <v>176</v>
      </c>
      <c r="BK146" s="172">
        <f>SUM(BK147:BK154)</f>
        <v>0</v>
      </c>
    </row>
    <row r="147" spans="1:65" s="2" customFormat="1" ht="21.75" customHeight="1">
      <c r="A147" s="36"/>
      <c r="B147" s="37"/>
      <c r="C147" s="192" t="s">
        <v>266</v>
      </c>
      <c r="D147" s="192" t="s">
        <v>203</v>
      </c>
      <c r="E147" s="193" t="s">
        <v>945</v>
      </c>
      <c r="F147" s="194" t="s">
        <v>946</v>
      </c>
      <c r="G147" s="195" t="s">
        <v>667</v>
      </c>
      <c r="H147" s="196">
        <v>21.47</v>
      </c>
      <c r="I147" s="197"/>
      <c r="J147" s="198">
        <f>ROUND(I147*H147,2)</f>
        <v>0</v>
      </c>
      <c r="K147" s="194" t="s">
        <v>646</v>
      </c>
      <c r="L147" s="41"/>
      <c r="M147" s="199" t="s">
        <v>32</v>
      </c>
      <c r="N147" s="200" t="s">
        <v>46</v>
      </c>
      <c r="O147" s="66"/>
      <c r="P147" s="183">
        <f>O147*H147</f>
        <v>0</v>
      </c>
      <c r="Q147" s="183">
        <v>0</v>
      </c>
      <c r="R147" s="183">
        <f>Q147*H147</f>
        <v>0</v>
      </c>
      <c r="S147" s="183">
        <v>0</v>
      </c>
      <c r="T147" s="184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5" t="s">
        <v>95</v>
      </c>
      <c r="AT147" s="185" t="s">
        <v>203</v>
      </c>
      <c r="AU147" s="185" t="s">
        <v>84</v>
      </c>
      <c r="AY147" s="18" t="s">
        <v>176</v>
      </c>
      <c r="BE147" s="186">
        <f>IF(N147="základní",J147,0)</f>
        <v>0</v>
      </c>
      <c r="BF147" s="186">
        <f>IF(N147="snížená",J147,0)</f>
        <v>0</v>
      </c>
      <c r="BG147" s="186">
        <f>IF(N147="zákl. přenesená",J147,0)</f>
        <v>0</v>
      </c>
      <c r="BH147" s="186">
        <f>IF(N147="sníž. přenesená",J147,0)</f>
        <v>0</v>
      </c>
      <c r="BI147" s="186">
        <f>IF(N147="nulová",J147,0)</f>
        <v>0</v>
      </c>
      <c r="BJ147" s="18" t="s">
        <v>82</v>
      </c>
      <c r="BK147" s="186">
        <f>ROUND(I147*H147,2)</f>
        <v>0</v>
      </c>
      <c r="BL147" s="18" t="s">
        <v>95</v>
      </c>
      <c r="BM147" s="185" t="s">
        <v>947</v>
      </c>
    </row>
    <row r="148" spans="1:65" s="2" customFormat="1" ht="11.25">
      <c r="A148" s="36"/>
      <c r="B148" s="37"/>
      <c r="C148" s="38"/>
      <c r="D148" s="213" t="s">
        <v>648</v>
      </c>
      <c r="E148" s="38"/>
      <c r="F148" s="214" t="s">
        <v>948</v>
      </c>
      <c r="G148" s="38"/>
      <c r="H148" s="38"/>
      <c r="I148" s="189"/>
      <c r="J148" s="38"/>
      <c r="K148" s="38"/>
      <c r="L148" s="41"/>
      <c r="M148" s="190"/>
      <c r="N148" s="191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8" t="s">
        <v>648</v>
      </c>
      <c r="AU148" s="18" t="s">
        <v>84</v>
      </c>
    </row>
    <row r="149" spans="1:65" s="2" customFormat="1" ht="24.2" customHeight="1">
      <c r="A149" s="36"/>
      <c r="B149" s="37"/>
      <c r="C149" s="192" t="s">
        <v>270</v>
      </c>
      <c r="D149" s="192" t="s">
        <v>203</v>
      </c>
      <c r="E149" s="193" t="s">
        <v>949</v>
      </c>
      <c r="F149" s="194" t="s">
        <v>950</v>
      </c>
      <c r="G149" s="195" t="s">
        <v>667</v>
      </c>
      <c r="H149" s="196">
        <v>15.4</v>
      </c>
      <c r="I149" s="197"/>
      <c r="J149" s="198">
        <f>ROUND(I149*H149,2)</f>
        <v>0</v>
      </c>
      <c r="K149" s="194" t="s">
        <v>646</v>
      </c>
      <c r="L149" s="41"/>
      <c r="M149" s="199" t="s">
        <v>32</v>
      </c>
      <c r="N149" s="200" t="s">
        <v>46</v>
      </c>
      <c r="O149" s="66"/>
      <c r="P149" s="183">
        <f>O149*H149</f>
        <v>0</v>
      </c>
      <c r="Q149" s="183">
        <v>0</v>
      </c>
      <c r="R149" s="183">
        <f>Q149*H149</f>
        <v>0</v>
      </c>
      <c r="S149" s="183">
        <v>0</v>
      </c>
      <c r="T149" s="184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5" t="s">
        <v>95</v>
      </c>
      <c r="AT149" s="185" t="s">
        <v>203</v>
      </c>
      <c r="AU149" s="185" t="s">
        <v>84</v>
      </c>
      <c r="AY149" s="18" t="s">
        <v>176</v>
      </c>
      <c r="BE149" s="186">
        <f>IF(N149="základní",J149,0)</f>
        <v>0</v>
      </c>
      <c r="BF149" s="186">
        <f>IF(N149="snížená",J149,0)</f>
        <v>0</v>
      </c>
      <c r="BG149" s="186">
        <f>IF(N149="zákl. přenesená",J149,0)</f>
        <v>0</v>
      </c>
      <c r="BH149" s="186">
        <f>IF(N149="sníž. přenesená",J149,0)</f>
        <v>0</v>
      </c>
      <c r="BI149" s="186">
        <f>IF(N149="nulová",J149,0)</f>
        <v>0</v>
      </c>
      <c r="BJ149" s="18" t="s">
        <v>82</v>
      </c>
      <c r="BK149" s="186">
        <f>ROUND(I149*H149,2)</f>
        <v>0</v>
      </c>
      <c r="BL149" s="18" t="s">
        <v>95</v>
      </c>
      <c r="BM149" s="185" t="s">
        <v>951</v>
      </c>
    </row>
    <row r="150" spans="1:65" s="2" customFormat="1" ht="11.25">
      <c r="A150" s="36"/>
      <c r="B150" s="37"/>
      <c r="C150" s="38"/>
      <c r="D150" s="213" t="s">
        <v>648</v>
      </c>
      <c r="E150" s="38"/>
      <c r="F150" s="214" t="s">
        <v>952</v>
      </c>
      <c r="G150" s="38"/>
      <c r="H150" s="38"/>
      <c r="I150" s="189"/>
      <c r="J150" s="38"/>
      <c r="K150" s="38"/>
      <c r="L150" s="41"/>
      <c r="M150" s="190"/>
      <c r="N150" s="191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8" t="s">
        <v>648</v>
      </c>
      <c r="AU150" s="18" t="s">
        <v>84</v>
      </c>
    </row>
    <row r="151" spans="1:65" s="2" customFormat="1" ht="24.2" customHeight="1">
      <c r="A151" s="36"/>
      <c r="B151" s="37"/>
      <c r="C151" s="192" t="s">
        <v>274</v>
      </c>
      <c r="D151" s="192" t="s">
        <v>203</v>
      </c>
      <c r="E151" s="193" t="s">
        <v>953</v>
      </c>
      <c r="F151" s="194" t="s">
        <v>954</v>
      </c>
      <c r="G151" s="195" t="s">
        <v>667</v>
      </c>
      <c r="H151" s="196">
        <v>20</v>
      </c>
      <c r="I151" s="197"/>
      <c r="J151" s="198">
        <f>ROUND(I151*H151,2)</f>
        <v>0</v>
      </c>
      <c r="K151" s="194" t="s">
        <v>646</v>
      </c>
      <c r="L151" s="41"/>
      <c r="M151" s="199" t="s">
        <v>32</v>
      </c>
      <c r="N151" s="200" t="s">
        <v>46</v>
      </c>
      <c r="O151" s="66"/>
      <c r="P151" s="183">
        <f>O151*H151</f>
        <v>0</v>
      </c>
      <c r="Q151" s="183">
        <v>0</v>
      </c>
      <c r="R151" s="183">
        <f>Q151*H151</f>
        <v>0</v>
      </c>
      <c r="S151" s="183">
        <v>0</v>
      </c>
      <c r="T151" s="184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85" t="s">
        <v>95</v>
      </c>
      <c r="AT151" s="185" t="s">
        <v>203</v>
      </c>
      <c r="AU151" s="185" t="s">
        <v>84</v>
      </c>
      <c r="AY151" s="18" t="s">
        <v>176</v>
      </c>
      <c r="BE151" s="186">
        <f>IF(N151="základní",J151,0)</f>
        <v>0</v>
      </c>
      <c r="BF151" s="186">
        <f>IF(N151="snížená",J151,0)</f>
        <v>0</v>
      </c>
      <c r="BG151" s="186">
        <f>IF(N151="zákl. přenesená",J151,0)</f>
        <v>0</v>
      </c>
      <c r="BH151" s="186">
        <f>IF(N151="sníž. přenesená",J151,0)</f>
        <v>0</v>
      </c>
      <c r="BI151" s="186">
        <f>IF(N151="nulová",J151,0)</f>
        <v>0</v>
      </c>
      <c r="BJ151" s="18" t="s">
        <v>82</v>
      </c>
      <c r="BK151" s="186">
        <f>ROUND(I151*H151,2)</f>
        <v>0</v>
      </c>
      <c r="BL151" s="18" t="s">
        <v>95</v>
      </c>
      <c r="BM151" s="185" t="s">
        <v>955</v>
      </c>
    </row>
    <row r="152" spans="1:65" s="2" customFormat="1" ht="11.25">
      <c r="A152" s="36"/>
      <c r="B152" s="37"/>
      <c r="C152" s="38"/>
      <c r="D152" s="213" t="s">
        <v>648</v>
      </c>
      <c r="E152" s="38"/>
      <c r="F152" s="214" t="s">
        <v>956</v>
      </c>
      <c r="G152" s="38"/>
      <c r="H152" s="38"/>
      <c r="I152" s="189"/>
      <c r="J152" s="38"/>
      <c r="K152" s="38"/>
      <c r="L152" s="41"/>
      <c r="M152" s="190"/>
      <c r="N152" s="191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8" t="s">
        <v>648</v>
      </c>
      <c r="AU152" s="18" t="s">
        <v>84</v>
      </c>
    </row>
    <row r="153" spans="1:65" s="2" customFormat="1" ht="24.2" customHeight="1">
      <c r="A153" s="36"/>
      <c r="B153" s="37"/>
      <c r="C153" s="192" t="s">
        <v>278</v>
      </c>
      <c r="D153" s="192" t="s">
        <v>203</v>
      </c>
      <c r="E153" s="193" t="s">
        <v>957</v>
      </c>
      <c r="F153" s="194" t="s">
        <v>958</v>
      </c>
      <c r="G153" s="195" t="s">
        <v>667</v>
      </c>
      <c r="H153" s="196">
        <v>9.4499999999999993</v>
      </c>
      <c r="I153" s="197"/>
      <c r="J153" s="198">
        <f>ROUND(I153*H153,2)</f>
        <v>0</v>
      </c>
      <c r="K153" s="194" t="s">
        <v>646</v>
      </c>
      <c r="L153" s="41"/>
      <c r="M153" s="199" t="s">
        <v>32</v>
      </c>
      <c r="N153" s="200" t="s">
        <v>46</v>
      </c>
      <c r="O153" s="66"/>
      <c r="P153" s="183">
        <f>O153*H153</f>
        <v>0</v>
      </c>
      <c r="Q153" s="183">
        <v>0</v>
      </c>
      <c r="R153" s="183">
        <f>Q153*H153</f>
        <v>0</v>
      </c>
      <c r="S153" s="183">
        <v>0</v>
      </c>
      <c r="T153" s="184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85" t="s">
        <v>95</v>
      </c>
      <c r="AT153" s="185" t="s">
        <v>203</v>
      </c>
      <c r="AU153" s="185" t="s">
        <v>84</v>
      </c>
      <c r="AY153" s="18" t="s">
        <v>176</v>
      </c>
      <c r="BE153" s="186">
        <f>IF(N153="základní",J153,0)</f>
        <v>0</v>
      </c>
      <c r="BF153" s="186">
        <f>IF(N153="snížená",J153,0)</f>
        <v>0</v>
      </c>
      <c r="BG153" s="186">
        <f>IF(N153="zákl. přenesená",J153,0)</f>
        <v>0</v>
      </c>
      <c r="BH153" s="186">
        <f>IF(N153="sníž. přenesená",J153,0)</f>
        <v>0</v>
      </c>
      <c r="BI153" s="186">
        <f>IF(N153="nulová",J153,0)</f>
        <v>0</v>
      </c>
      <c r="BJ153" s="18" t="s">
        <v>82</v>
      </c>
      <c r="BK153" s="186">
        <f>ROUND(I153*H153,2)</f>
        <v>0</v>
      </c>
      <c r="BL153" s="18" t="s">
        <v>95</v>
      </c>
      <c r="BM153" s="185" t="s">
        <v>959</v>
      </c>
    </row>
    <row r="154" spans="1:65" s="2" customFormat="1" ht="11.25">
      <c r="A154" s="36"/>
      <c r="B154" s="37"/>
      <c r="C154" s="38"/>
      <c r="D154" s="213" t="s">
        <v>648</v>
      </c>
      <c r="E154" s="38"/>
      <c r="F154" s="214" t="s">
        <v>960</v>
      </c>
      <c r="G154" s="38"/>
      <c r="H154" s="38"/>
      <c r="I154" s="189"/>
      <c r="J154" s="38"/>
      <c r="K154" s="38"/>
      <c r="L154" s="41"/>
      <c r="M154" s="190"/>
      <c r="N154" s="191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8" t="s">
        <v>648</v>
      </c>
      <c r="AU154" s="18" t="s">
        <v>84</v>
      </c>
    </row>
    <row r="155" spans="1:65" s="11" customFormat="1" ht="25.9" customHeight="1">
      <c r="B155" s="159"/>
      <c r="C155" s="160"/>
      <c r="D155" s="161" t="s">
        <v>74</v>
      </c>
      <c r="E155" s="162" t="s">
        <v>177</v>
      </c>
      <c r="F155" s="162" t="s">
        <v>700</v>
      </c>
      <c r="G155" s="160"/>
      <c r="H155" s="160"/>
      <c r="I155" s="163"/>
      <c r="J155" s="164">
        <f>BK155</f>
        <v>0</v>
      </c>
      <c r="K155" s="160"/>
      <c r="L155" s="165"/>
      <c r="M155" s="166"/>
      <c r="N155" s="167"/>
      <c r="O155" s="167"/>
      <c r="P155" s="168">
        <f>P156</f>
        <v>0</v>
      </c>
      <c r="Q155" s="167"/>
      <c r="R155" s="168">
        <f>R156</f>
        <v>14.320600000000001</v>
      </c>
      <c r="S155" s="167"/>
      <c r="T155" s="169">
        <f>T156</f>
        <v>4.2150000000000007</v>
      </c>
      <c r="AR155" s="170" t="s">
        <v>90</v>
      </c>
      <c r="AT155" s="171" t="s">
        <v>74</v>
      </c>
      <c r="AU155" s="171" t="s">
        <v>75</v>
      </c>
      <c r="AY155" s="170" t="s">
        <v>176</v>
      </c>
      <c r="BK155" s="172">
        <f>BK156</f>
        <v>0</v>
      </c>
    </row>
    <row r="156" spans="1:65" s="11" customFormat="1" ht="22.9" customHeight="1">
      <c r="B156" s="159"/>
      <c r="C156" s="160"/>
      <c r="D156" s="161" t="s">
        <v>74</v>
      </c>
      <c r="E156" s="211" t="s">
        <v>701</v>
      </c>
      <c r="F156" s="211" t="s">
        <v>702</v>
      </c>
      <c r="G156" s="160"/>
      <c r="H156" s="160"/>
      <c r="I156" s="163"/>
      <c r="J156" s="212">
        <f>BK156</f>
        <v>0</v>
      </c>
      <c r="K156" s="160"/>
      <c r="L156" s="165"/>
      <c r="M156" s="166"/>
      <c r="N156" s="167"/>
      <c r="O156" s="167"/>
      <c r="P156" s="168">
        <f>SUM(P157:P178)</f>
        <v>0</v>
      </c>
      <c r="Q156" s="167"/>
      <c r="R156" s="168">
        <f>SUM(R157:R178)</f>
        <v>14.320600000000001</v>
      </c>
      <c r="S156" s="167"/>
      <c r="T156" s="169">
        <f>SUM(T157:T178)</f>
        <v>4.2150000000000007</v>
      </c>
      <c r="AR156" s="170" t="s">
        <v>90</v>
      </c>
      <c r="AT156" s="171" t="s">
        <v>74</v>
      </c>
      <c r="AU156" s="171" t="s">
        <v>82</v>
      </c>
      <c r="AY156" s="170" t="s">
        <v>176</v>
      </c>
      <c r="BK156" s="172">
        <f>SUM(BK157:BK178)</f>
        <v>0</v>
      </c>
    </row>
    <row r="157" spans="1:65" s="2" customFormat="1" ht="37.9" customHeight="1">
      <c r="A157" s="36"/>
      <c r="B157" s="37"/>
      <c r="C157" s="192" t="s">
        <v>282</v>
      </c>
      <c r="D157" s="192" t="s">
        <v>203</v>
      </c>
      <c r="E157" s="193" t="s">
        <v>961</v>
      </c>
      <c r="F157" s="194" t="s">
        <v>962</v>
      </c>
      <c r="G157" s="195" t="s">
        <v>795</v>
      </c>
      <c r="H157" s="196">
        <v>50</v>
      </c>
      <c r="I157" s="197"/>
      <c r="J157" s="198">
        <f>ROUND(I157*H157,2)</f>
        <v>0</v>
      </c>
      <c r="K157" s="194" t="s">
        <v>646</v>
      </c>
      <c r="L157" s="41"/>
      <c r="M157" s="199" t="s">
        <v>32</v>
      </c>
      <c r="N157" s="200" t="s">
        <v>46</v>
      </c>
      <c r="O157" s="66"/>
      <c r="P157" s="183">
        <f>O157*H157</f>
        <v>0</v>
      </c>
      <c r="Q157" s="183">
        <v>0</v>
      </c>
      <c r="R157" s="183">
        <f>Q157*H157</f>
        <v>0</v>
      </c>
      <c r="S157" s="183">
        <v>0</v>
      </c>
      <c r="T157" s="184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5" t="s">
        <v>206</v>
      </c>
      <c r="AT157" s="185" t="s">
        <v>203</v>
      </c>
      <c r="AU157" s="185" t="s">
        <v>84</v>
      </c>
      <c r="AY157" s="18" t="s">
        <v>176</v>
      </c>
      <c r="BE157" s="186">
        <f>IF(N157="základní",J157,0)</f>
        <v>0</v>
      </c>
      <c r="BF157" s="186">
        <f>IF(N157="snížená",J157,0)</f>
        <v>0</v>
      </c>
      <c r="BG157" s="186">
        <f>IF(N157="zákl. přenesená",J157,0)</f>
        <v>0</v>
      </c>
      <c r="BH157" s="186">
        <f>IF(N157="sníž. přenesená",J157,0)</f>
        <v>0</v>
      </c>
      <c r="BI157" s="186">
        <f>IF(N157="nulová",J157,0)</f>
        <v>0</v>
      </c>
      <c r="BJ157" s="18" t="s">
        <v>82</v>
      </c>
      <c r="BK157" s="186">
        <f>ROUND(I157*H157,2)</f>
        <v>0</v>
      </c>
      <c r="BL157" s="18" t="s">
        <v>206</v>
      </c>
      <c r="BM157" s="185" t="s">
        <v>963</v>
      </c>
    </row>
    <row r="158" spans="1:65" s="2" customFormat="1" ht="11.25">
      <c r="A158" s="36"/>
      <c r="B158" s="37"/>
      <c r="C158" s="38"/>
      <c r="D158" s="213" t="s">
        <v>648</v>
      </c>
      <c r="E158" s="38"/>
      <c r="F158" s="214" t="s">
        <v>964</v>
      </c>
      <c r="G158" s="38"/>
      <c r="H158" s="38"/>
      <c r="I158" s="189"/>
      <c r="J158" s="38"/>
      <c r="K158" s="38"/>
      <c r="L158" s="41"/>
      <c r="M158" s="190"/>
      <c r="N158" s="191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8" t="s">
        <v>648</v>
      </c>
      <c r="AU158" s="18" t="s">
        <v>84</v>
      </c>
    </row>
    <row r="159" spans="1:65" s="2" customFormat="1" ht="24.2" customHeight="1">
      <c r="A159" s="36"/>
      <c r="B159" s="37"/>
      <c r="C159" s="192" t="s">
        <v>286</v>
      </c>
      <c r="D159" s="192" t="s">
        <v>203</v>
      </c>
      <c r="E159" s="193" t="s">
        <v>965</v>
      </c>
      <c r="F159" s="194" t="s">
        <v>966</v>
      </c>
      <c r="G159" s="195" t="s">
        <v>795</v>
      </c>
      <c r="H159" s="196">
        <v>50</v>
      </c>
      <c r="I159" s="197"/>
      <c r="J159" s="198">
        <f>ROUND(I159*H159,2)</f>
        <v>0</v>
      </c>
      <c r="K159" s="194" t="s">
        <v>646</v>
      </c>
      <c r="L159" s="41"/>
      <c r="M159" s="199" t="s">
        <v>32</v>
      </c>
      <c r="N159" s="200" t="s">
        <v>46</v>
      </c>
      <c r="O159" s="66"/>
      <c r="P159" s="183">
        <f>O159*H159</f>
        <v>0</v>
      </c>
      <c r="Q159" s="183">
        <v>0.27015</v>
      </c>
      <c r="R159" s="183">
        <f>Q159*H159</f>
        <v>13.5075</v>
      </c>
      <c r="S159" s="183">
        <v>0</v>
      </c>
      <c r="T159" s="184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5" t="s">
        <v>206</v>
      </c>
      <c r="AT159" s="185" t="s">
        <v>203</v>
      </c>
      <c r="AU159" s="185" t="s">
        <v>84</v>
      </c>
      <c r="AY159" s="18" t="s">
        <v>176</v>
      </c>
      <c r="BE159" s="186">
        <f>IF(N159="základní",J159,0)</f>
        <v>0</v>
      </c>
      <c r="BF159" s="186">
        <f>IF(N159="snížená",J159,0)</f>
        <v>0</v>
      </c>
      <c r="BG159" s="186">
        <f>IF(N159="zákl. přenesená",J159,0)</f>
        <v>0</v>
      </c>
      <c r="BH159" s="186">
        <f>IF(N159="sníž. přenesená",J159,0)</f>
        <v>0</v>
      </c>
      <c r="BI159" s="186">
        <f>IF(N159="nulová",J159,0)</f>
        <v>0</v>
      </c>
      <c r="BJ159" s="18" t="s">
        <v>82</v>
      </c>
      <c r="BK159" s="186">
        <f>ROUND(I159*H159,2)</f>
        <v>0</v>
      </c>
      <c r="BL159" s="18" t="s">
        <v>206</v>
      </c>
      <c r="BM159" s="185" t="s">
        <v>967</v>
      </c>
    </row>
    <row r="160" spans="1:65" s="2" customFormat="1" ht="11.25">
      <c r="A160" s="36"/>
      <c r="B160" s="37"/>
      <c r="C160" s="38"/>
      <c r="D160" s="213" t="s">
        <v>648</v>
      </c>
      <c r="E160" s="38"/>
      <c r="F160" s="214" t="s">
        <v>968</v>
      </c>
      <c r="G160" s="38"/>
      <c r="H160" s="38"/>
      <c r="I160" s="189"/>
      <c r="J160" s="38"/>
      <c r="K160" s="38"/>
      <c r="L160" s="41"/>
      <c r="M160" s="190"/>
      <c r="N160" s="191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8" t="s">
        <v>648</v>
      </c>
      <c r="AU160" s="18" t="s">
        <v>84</v>
      </c>
    </row>
    <row r="161" spans="1:65" s="2" customFormat="1" ht="33" customHeight="1">
      <c r="A161" s="36"/>
      <c r="B161" s="37"/>
      <c r="C161" s="192" t="s">
        <v>290</v>
      </c>
      <c r="D161" s="192" t="s">
        <v>203</v>
      </c>
      <c r="E161" s="193" t="s">
        <v>969</v>
      </c>
      <c r="F161" s="194" t="s">
        <v>970</v>
      </c>
      <c r="G161" s="195" t="s">
        <v>795</v>
      </c>
      <c r="H161" s="196">
        <v>15</v>
      </c>
      <c r="I161" s="197"/>
      <c r="J161" s="198">
        <f>ROUND(I161*H161,2)</f>
        <v>0</v>
      </c>
      <c r="K161" s="194" t="s">
        <v>646</v>
      </c>
      <c r="L161" s="41"/>
      <c r="M161" s="199" t="s">
        <v>32</v>
      </c>
      <c r="N161" s="200" t="s">
        <v>46</v>
      </c>
      <c r="O161" s="66"/>
      <c r="P161" s="183">
        <f>O161*H161</f>
        <v>0</v>
      </c>
      <c r="Q161" s="183">
        <v>0</v>
      </c>
      <c r="R161" s="183">
        <f>Q161*H161</f>
        <v>0</v>
      </c>
      <c r="S161" s="183">
        <v>0</v>
      </c>
      <c r="T161" s="184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5" t="s">
        <v>206</v>
      </c>
      <c r="AT161" s="185" t="s">
        <v>203</v>
      </c>
      <c r="AU161" s="185" t="s">
        <v>84</v>
      </c>
      <c r="AY161" s="18" t="s">
        <v>176</v>
      </c>
      <c r="BE161" s="186">
        <f>IF(N161="základní",J161,0)</f>
        <v>0</v>
      </c>
      <c r="BF161" s="186">
        <f>IF(N161="snížená",J161,0)</f>
        <v>0</v>
      </c>
      <c r="BG161" s="186">
        <f>IF(N161="zákl. přenesená",J161,0)</f>
        <v>0</v>
      </c>
      <c r="BH161" s="186">
        <f>IF(N161="sníž. přenesená",J161,0)</f>
        <v>0</v>
      </c>
      <c r="BI161" s="186">
        <f>IF(N161="nulová",J161,0)</f>
        <v>0</v>
      </c>
      <c r="BJ161" s="18" t="s">
        <v>82</v>
      </c>
      <c r="BK161" s="186">
        <f>ROUND(I161*H161,2)</f>
        <v>0</v>
      </c>
      <c r="BL161" s="18" t="s">
        <v>206</v>
      </c>
      <c r="BM161" s="185" t="s">
        <v>971</v>
      </c>
    </row>
    <row r="162" spans="1:65" s="2" customFormat="1" ht="11.25">
      <c r="A162" s="36"/>
      <c r="B162" s="37"/>
      <c r="C162" s="38"/>
      <c r="D162" s="213" t="s">
        <v>648</v>
      </c>
      <c r="E162" s="38"/>
      <c r="F162" s="214" t="s">
        <v>972</v>
      </c>
      <c r="G162" s="38"/>
      <c r="H162" s="38"/>
      <c r="I162" s="189"/>
      <c r="J162" s="38"/>
      <c r="K162" s="38"/>
      <c r="L162" s="41"/>
      <c r="M162" s="190"/>
      <c r="N162" s="191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8" t="s">
        <v>648</v>
      </c>
      <c r="AU162" s="18" t="s">
        <v>84</v>
      </c>
    </row>
    <row r="163" spans="1:65" s="2" customFormat="1" ht="21.75" customHeight="1">
      <c r="A163" s="36"/>
      <c r="B163" s="37"/>
      <c r="C163" s="192" t="s">
        <v>294</v>
      </c>
      <c r="D163" s="192" t="s">
        <v>203</v>
      </c>
      <c r="E163" s="193" t="s">
        <v>973</v>
      </c>
      <c r="F163" s="194" t="s">
        <v>974</v>
      </c>
      <c r="G163" s="195" t="s">
        <v>795</v>
      </c>
      <c r="H163" s="196">
        <v>50</v>
      </c>
      <c r="I163" s="197"/>
      <c r="J163" s="198">
        <f>ROUND(I163*H163,2)</f>
        <v>0</v>
      </c>
      <c r="K163" s="194" t="s">
        <v>646</v>
      </c>
      <c r="L163" s="41"/>
      <c r="M163" s="199" t="s">
        <v>32</v>
      </c>
      <c r="N163" s="200" t="s">
        <v>46</v>
      </c>
      <c r="O163" s="66"/>
      <c r="P163" s="183">
        <f>O163*H163</f>
        <v>0</v>
      </c>
      <c r="Q163" s="183">
        <v>6.9999999999999994E-5</v>
      </c>
      <c r="R163" s="183">
        <f>Q163*H163</f>
        <v>3.4999999999999996E-3</v>
      </c>
      <c r="S163" s="183">
        <v>0</v>
      </c>
      <c r="T163" s="184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85" t="s">
        <v>206</v>
      </c>
      <c r="AT163" s="185" t="s">
        <v>203</v>
      </c>
      <c r="AU163" s="185" t="s">
        <v>84</v>
      </c>
      <c r="AY163" s="18" t="s">
        <v>176</v>
      </c>
      <c r="BE163" s="186">
        <f>IF(N163="základní",J163,0)</f>
        <v>0</v>
      </c>
      <c r="BF163" s="186">
        <f>IF(N163="snížená",J163,0)</f>
        <v>0</v>
      </c>
      <c r="BG163" s="186">
        <f>IF(N163="zákl. přenesená",J163,0)</f>
        <v>0</v>
      </c>
      <c r="BH163" s="186">
        <f>IF(N163="sníž. přenesená",J163,0)</f>
        <v>0</v>
      </c>
      <c r="BI163" s="186">
        <f>IF(N163="nulová",J163,0)</f>
        <v>0</v>
      </c>
      <c r="BJ163" s="18" t="s">
        <v>82</v>
      </c>
      <c r="BK163" s="186">
        <f>ROUND(I163*H163,2)</f>
        <v>0</v>
      </c>
      <c r="BL163" s="18" t="s">
        <v>206</v>
      </c>
      <c r="BM163" s="185" t="s">
        <v>975</v>
      </c>
    </row>
    <row r="164" spans="1:65" s="2" customFormat="1" ht="11.25">
      <c r="A164" s="36"/>
      <c r="B164" s="37"/>
      <c r="C164" s="38"/>
      <c r="D164" s="213" t="s">
        <v>648</v>
      </c>
      <c r="E164" s="38"/>
      <c r="F164" s="214" t="s">
        <v>976</v>
      </c>
      <c r="G164" s="38"/>
      <c r="H164" s="38"/>
      <c r="I164" s="189"/>
      <c r="J164" s="38"/>
      <c r="K164" s="38"/>
      <c r="L164" s="41"/>
      <c r="M164" s="190"/>
      <c r="N164" s="191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8" t="s">
        <v>648</v>
      </c>
      <c r="AU164" s="18" t="s">
        <v>84</v>
      </c>
    </row>
    <row r="165" spans="1:65" s="2" customFormat="1" ht="33" customHeight="1">
      <c r="A165" s="36"/>
      <c r="B165" s="37"/>
      <c r="C165" s="192" t="s">
        <v>299</v>
      </c>
      <c r="D165" s="192" t="s">
        <v>203</v>
      </c>
      <c r="E165" s="193" t="s">
        <v>977</v>
      </c>
      <c r="F165" s="194" t="s">
        <v>978</v>
      </c>
      <c r="G165" s="195" t="s">
        <v>795</v>
      </c>
      <c r="H165" s="196">
        <v>50</v>
      </c>
      <c r="I165" s="197"/>
      <c r="J165" s="198">
        <f>ROUND(I165*H165,2)</f>
        <v>0</v>
      </c>
      <c r="K165" s="194" t="s">
        <v>646</v>
      </c>
      <c r="L165" s="41"/>
      <c r="M165" s="199" t="s">
        <v>32</v>
      </c>
      <c r="N165" s="200" t="s">
        <v>46</v>
      </c>
      <c r="O165" s="66"/>
      <c r="P165" s="183">
        <f>O165*H165</f>
        <v>0</v>
      </c>
      <c r="Q165" s="183">
        <v>0</v>
      </c>
      <c r="R165" s="183">
        <f>Q165*H165</f>
        <v>0</v>
      </c>
      <c r="S165" s="183">
        <v>0</v>
      </c>
      <c r="T165" s="184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5" t="s">
        <v>206</v>
      </c>
      <c r="AT165" s="185" t="s">
        <v>203</v>
      </c>
      <c r="AU165" s="185" t="s">
        <v>84</v>
      </c>
      <c r="AY165" s="18" t="s">
        <v>176</v>
      </c>
      <c r="BE165" s="186">
        <f>IF(N165="základní",J165,0)</f>
        <v>0</v>
      </c>
      <c r="BF165" s="186">
        <f>IF(N165="snížená",J165,0)</f>
        <v>0</v>
      </c>
      <c r="BG165" s="186">
        <f>IF(N165="zákl. přenesená",J165,0)</f>
        <v>0</v>
      </c>
      <c r="BH165" s="186">
        <f>IF(N165="sníž. přenesená",J165,0)</f>
        <v>0</v>
      </c>
      <c r="BI165" s="186">
        <f>IF(N165="nulová",J165,0)</f>
        <v>0</v>
      </c>
      <c r="BJ165" s="18" t="s">
        <v>82</v>
      </c>
      <c r="BK165" s="186">
        <f>ROUND(I165*H165,2)</f>
        <v>0</v>
      </c>
      <c r="BL165" s="18" t="s">
        <v>206</v>
      </c>
      <c r="BM165" s="185" t="s">
        <v>979</v>
      </c>
    </row>
    <row r="166" spans="1:65" s="2" customFormat="1" ht="11.25">
      <c r="A166" s="36"/>
      <c r="B166" s="37"/>
      <c r="C166" s="38"/>
      <c r="D166" s="213" t="s">
        <v>648</v>
      </c>
      <c r="E166" s="38"/>
      <c r="F166" s="214" t="s">
        <v>980</v>
      </c>
      <c r="G166" s="38"/>
      <c r="H166" s="38"/>
      <c r="I166" s="189"/>
      <c r="J166" s="38"/>
      <c r="K166" s="38"/>
      <c r="L166" s="41"/>
      <c r="M166" s="190"/>
      <c r="N166" s="191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8" t="s">
        <v>648</v>
      </c>
      <c r="AU166" s="18" t="s">
        <v>84</v>
      </c>
    </row>
    <row r="167" spans="1:65" s="2" customFormat="1" ht="24.2" customHeight="1">
      <c r="A167" s="36"/>
      <c r="B167" s="37"/>
      <c r="C167" s="192" t="s">
        <v>303</v>
      </c>
      <c r="D167" s="192" t="s">
        <v>203</v>
      </c>
      <c r="E167" s="193" t="s">
        <v>981</v>
      </c>
      <c r="F167" s="194" t="s">
        <v>982</v>
      </c>
      <c r="G167" s="195" t="s">
        <v>795</v>
      </c>
      <c r="H167" s="196">
        <v>59</v>
      </c>
      <c r="I167" s="197"/>
      <c r="J167" s="198">
        <f>ROUND(I167*H167,2)</f>
        <v>0</v>
      </c>
      <c r="K167" s="194" t="s">
        <v>646</v>
      </c>
      <c r="L167" s="41"/>
      <c r="M167" s="199" t="s">
        <v>32</v>
      </c>
      <c r="N167" s="200" t="s">
        <v>46</v>
      </c>
      <c r="O167" s="66"/>
      <c r="P167" s="183">
        <f>O167*H167</f>
        <v>0</v>
      </c>
      <c r="Q167" s="183">
        <v>6.0000000000000002E-5</v>
      </c>
      <c r="R167" s="183">
        <f>Q167*H167</f>
        <v>3.5400000000000002E-3</v>
      </c>
      <c r="S167" s="183">
        <v>0</v>
      </c>
      <c r="T167" s="184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85" t="s">
        <v>206</v>
      </c>
      <c r="AT167" s="185" t="s">
        <v>203</v>
      </c>
      <c r="AU167" s="185" t="s">
        <v>84</v>
      </c>
      <c r="AY167" s="18" t="s">
        <v>176</v>
      </c>
      <c r="BE167" s="186">
        <f>IF(N167="základní",J167,0)</f>
        <v>0</v>
      </c>
      <c r="BF167" s="186">
        <f>IF(N167="snížená",J167,0)</f>
        <v>0</v>
      </c>
      <c r="BG167" s="186">
        <f>IF(N167="zákl. přenesená",J167,0)</f>
        <v>0</v>
      </c>
      <c r="BH167" s="186">
        <f>IF(N167="sníž. přenesená",J167,0)</f>
        <v>0</v>
      </c>
      <c r="BI167" s="186">
        <f>IF(N167="nulová",J167,0)</f>
        <v>0</v>
      </c>
      <c r="BJ167" s="18" t="s">
        <v>82</v>
      </c>
      <c r="BK167" s="186">
        <f>ROUND(I167*H167,2)</f>
        <v>0</v>
      </c>
      <c r="BL167" s="18" t="s">
        <v>206</v>
      </c>
      <c r="BM167" s="185" t="s">
        <v>983</v>
      </c>
    </row>
    <row r="168" spans="1:65" s="2" customFormat="1" ht="11.25">
      <c r="A168" s="36"/>
      <c r="B168" s="37"/>
      <c r="C168" s="38"/>
      <c r="D168" s="213" t="s">
        <v>648</v>
      </c>
      <c r="E168" s="38"/>
      <c r="F168" s="214" t="s">
        <v>984</v>
      </c>
      <c r="G168" s="38"/>
      <c r="H168" s="38"/>
      <c r="I168" s="189"/>
      <c r="J168" s="38"/>
      <c r="K168" s="38"/>
      <c r="L168" s="41"/>
      <c r="M168" s="190"/>
      <c r="N168" s="191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8" t="s">
        <v>648</v>
      </c>
      <c r="AU168" s="18" t="s">
        <v>84</v>
      </c>
    </row>
    <row r="169" spans="1:65" s="14" customFormat="1" ht="11.25">
      <c r="B169" s="225"/>
      <c r="C169" s="226"/>
      <c r="D169" s="187" t="s">
        <v>650</v>
      </c>
      <c r="E169" s="227" t="s">
        <v>32</v>
      </c>
      <c r="F169" s="228" t="s">
        <v>985</v>
      </c>
      <c r="G169" s="226"/>
      <c r="H169" s="229">
        <v>27</v>
      </c>
      <c r="I169" s="230"/>
      <c r="J169" s="226"/>
      <c r="K169" s="226"/>
      <c r="L169" s="231"/>
      <c r="M169" s="232"/>
      <c r="N169" s="233"/>
      <c r="O169" s="233"/>
      <c r="P169" s="233"/>
      <c r="Q169" s="233"/>
      <c r="R169" s="233"/>
      <c r="S169" s="233"/>
      <c r="T169" s="234"/>
      <c r="AT169" s="235" t="s">
        <v>650</v>
      </c>
      <c r="AU169" s="235" t="s">
        <v>84</v>
      </c>
      <c r="AV169" s="14" t="s">
        <v>84</v>
      </c>
      <c r="AW169" s="14" t="s">
        <v>37</v>
      </c>
      <c r="AX169" s="14" t="s">
        <v>75</v>
      </c>
      <c r="AY169" s="235" t="s">
        <v>176</v>
      </c>
    </row>
    <row r="170" spans="1:65" s="14" customFormat="1" ht="11.25">
      <c r="B170" s="225"/>
      <c r="C170" s="226"/>
      <c r="D170" s="187" t="s">
        <v>650</v>
      </c>
      <c r="E170" s="227" t="s">
        <v>32</v>
      </c>
      <c r="F170" s="228" t="s">
        <v>986</v>
      </c>
      <c r="G170" s="226"/>
      <c r="H170" s="229">
        <v>14</v>
      </c>
      <c r="I170" s="230"/>
      <c r="J170" s="226"/>
      <c r="K170" s="226"/>
      <c r="L170" s="231"/>
      <c r="M170" s="232"/>
      <c r="N170" s="233"/>
      <c r="O170" s="233"/>
      <c r="P170" s="233"/>
      <c r="Q170" s="233"/>
      <c r="R170" s="233"/>
      <c r="S170" s="233"/>
      <c r="T170" s="234"/>
      <c r="AT170" s="235" t="s">
        <v>650</v>
      </c>
      <c r="AU170" s="235" t="s">
        <v>84</v>
      </c>
      <c r="AV170" s="14" t="s">
        <v>84</v>
      </c>
      <c r="AW170" s="14" t="s">
        <v>37</v>
      </c>
      <c r="AX170" s="14" t="s">
        <v>75</v>
      </c>
      <c r="AY170" s="235" t="s">
        <v>176</v>
      </c>
    </row>
    <row r="171" spans="1:65" s="14" customFormat="1" ht="11.25">
      <c r="B171" s="225"/>
      <c r="C171" s="226"/>
      <c r="D171" s="187" t="s">
        <v>650</v>
      </c>
      <c r="E171" s="227" t="s">
        <v>32</v>
      </c>
      <c r="F171" s="228" t="s">
        <v>987</v>
      </c>
      <c r="G171" s="226"/>
      <c r="H171" s="229">
        <v>18</v>
      </c>
      <c r="I171" s="230"/>
      <c r="J171" s="226"/>
      <c r="K171" s="226"/>
      <c r="L171" s="231"/>
      <c r="M171" s="232"/>
      <c r="N171" s="233"/>
      <c r="O171" s="233"/>
      <c r="P171" s="233"/>
      <c r="Q171" s="233"/>
      <c r="R171" s="233"/>
      <c r="S171" s="233"/>
      <c r="T171" s="234"/>
      <c r="AT171" s="235" t="s">
        <v>650</v>
      </c>
      <c r="AU171" s="235" t="s">
        <v>84</v>
      </c>
      <c r="AV171" s="14" t="s">
        <v>84</v>
      </c>
      <c r="AW171" s="14" t="s">
        <v>37</v>
      </c>
      <c r="AX171" s="14" t="s">
        <v>75</v>
      </c>
      <c r="AY171" s="235" t="s">
        <v>176</v>
      </c>
    </row>
    <row r="172" spans="1:65" s="15" customFormat="1" ht="11.25">
      <c r="B172" s="236"/>
      <c r="C172" s="237"/>
      <c r="D172" s="187" t="s">
        <v>650</v>
      </c>
      <c r="E172" s="238" t="s">
        <v>32</v>
      </c>
      <c r="F172" s="239" t="s">
        <v>711</v>
      </c>
      <c r="G172" s="237"/>
      <c r="H172" s="240">
        <v>59</v>
      </c>
      <c r="I172" s="241"/>
      <c r="J172" s="237"/>
      <c r="K172" s="237"/>
      <c r="L172" s="242"/>
      <c r="M172" s="249"/>
      <c r="N172" s="250"/>
      <c r="O172" s="250"/>
      <c r="P172" s="250"/>
      <c r="Q172" s="250"/>
      <c r="R172" s="250"/>
      <c r="S172" s="250"/>
      <c r="T172" s="251"/>
      <c r="AT172" s="246" t="s">
        <v>650</v>
      </c>
      <c r="AU172" s="246" t="s">
        <v>84</v>
      </c>
      <c r="AV172" s="15" t="s">
        <v>95</v>
      </c>
      <c r="AW172" s="15" t="s">
        <v>37</v>
      </c>
      <c r="AX172" s="15" t="s">
        <v>82</v>
      </c>
      <c r="AY172" s="246" t="s">
        <v>176</v>
      </c>
    </row>
    <row r="173" spans="1:65" s="2" customFormat="1" ht="16.5" customHeight="1">
      <c r="A173" s="36"/>
      <c r="B173" s="37"/>
      <c r="C173" s="173" t="s">
        <v>307</v>
      </c>
      <c r="D173" s="173" t="s">
        <v>177</v>
      </c>
      <c r="E173" s="174" t="s">
        <v>988</v>
      </c>
      <c r="F173" s="175" t="s">
        <v>989</v>
      </c>
      <c r="G173" s="176" t="s">
        <v>795</v>
      </c>
      <c r="H173" s="177">
        <v>59</v>
      </c>
      <c r="I173" s="178"/>
      <c r="J173" s="179">
        <f>ROUND(I173*H173,2)</f>
        <v>0</v>
      </c>
      <c r="K173" s="175" t="s">
        <v>646</v>
      </c>
      <c r="L173" s="180"/>
      <c r="M173" s="181" t="s">
        <v>32</v>
      </c>
      <c r="N173" s="182" t="s">
        <v>46</v>
      </c>
      <c r="O173" s="66"/>
      <c r="P173" s="183">
        <f>O173*H173</f>
        <v>0</v>
      </c>
      <c r="Q173" s="183">
        <v>4.3400000000000001E-3</v>
      </c>
      <c r="R173" s="183">
        <f>Q173*H173</f>
        <v>0.25606000000000001</v>
      </c>
      <c r="S173" s="183">
        <v>0</v>
      </c>
      <c r="T173" s="184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85" t="s">
        <v>181</v>
      </c>
      <c r="AT173" s="185" t="s">
        <v>177</v>
      </c>
      <c r="AU173" s="185" t="s">
        <v>84</v>
      </c>
      <c r="AY173" s="18" t="s">
        <v>176</v>
      </c>
      <c r="BE173" s="186">
        <f>IF(N173="základní",J173,0)</f>
        <v>0</v>
      </c>
      <c r="BF173" s="186">
        <f>IF(N173="snížená",J173,0)</f>
        <v>0</v>
      </c>
      <c r="BG173" s="186">
        <f>IF(N173="zákl. přenesená",J173,0)</f>
        <v>0</v>
      </c>
      <c r="BH173" s="186">
        <f>IF(N173="sníž. přenesená",J173,0)</f>
        <v>0</v>
      </c>
      <c r="BI173" s="186">
        <f>IF(N173="nulová",J173,0)</f>
        <v>0</v>
      </c>
      <c r="BJ173" s="18" t="s">
        <v>82</v>
      </c>
      <c r="BK173" s="186">
        <f>ROUND(I173*H173,2)</f>
        <v>0</v>
      </c>
      <c r="BL173" s="18" t="s">
        <v>181</v>
      </c>
      <c r="BM173" s="185" t="s">
        <v>990</v>
      </c>
    </row>
    <row r="174" spans="1:65" s="2" customFormat="1" ht="24.2" customHeight="1">
      <c r="A174" s="36"/>
      <c r="B174" s="37"/>
      <c r="C174" s="192" t="s">
        <v>311</v>
      </c>
      <c r="D174" s="192" t="s">
        <v>203</v>
      </c>
      <c r="E174" s="193" t="s">
        <v>991</v>
      </c>
      <c r="F174" s="194" t="s">
        <v>992</v>
      </c>
      <c r="G174" s="195" t="s">
        <v>795</v>
      </c>
      <c r="H174" s="196">
        <v>100</v>
      </c>
      <c r="I174" s="197"/>
      <c r="J174" s="198">
        <f>ROUND(I174*H174,2)</f>
        <v>0</v>
      </c>
      <c r="K174" s="194" t="s">
        <v>646</v>
      </c>
      <c r="L174" s="41"/>
      <c r="M174" s="199" t="s">
        <v>32</v>
      </c>
      <c r="N174" s="200" t="s">
        <v>46</v>
      </c>
      <c r="O174" s="66"/>
      <c r="P174" s="183">
        <f>O174*H174</f>
        <v>0</v>
      </c>
      <c r="Q174" s="183">
        <v>0</v>
      </c>
      <c r="R174" s="183">
        <f>Q174*H174</f>
        <v>0</v>
      </c>
      <c r="S174" s="183">
        <v>0</v>
      </c>
      <c r="T174" s="184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85" t="s">
        <v>95</v>
      </c>
      <c r="AT174" s="185" t="s">
        <v>203</v>
      </c>
      <c r="AU174" s="185" t="s">
        <v>84</v>
      </c>
      <c r="AY174" s="18" t="s">
        <v>176</v>
      </c>
      <c r="BE174" s="186">
        <f>IF(N174="základní",J174,0)</f>
        <v>0</v>
      </c>
      <c r="BF174" s="186">
        <f>IF(N174="snížená",J174,0)</f>
        <v>0</v>
      </c>
      <c r="BG174" s="186">
        <f>IF(N174="zákl. přenesená",J174,0)</f>
        <v>0</v>
      </c>
      <c r="BH174" s="186">
        <f>IF(N174="sníž. přenesená",J174,0)</f>
        <v>0</v>
      </c>
      <c r="BI174" s="186">
        <f>IF(N174="nulová",J174,0)</f>
        <v>0</v>
      </c>
      <c r="BJ174" s="18" t="s">
        <v>82</v>
      </c>
      <c r="BK174" s="186">
        <f>ROUND(I174*H174,2)</f>
        <v>0</v>
      </c>
      <c r="BL174" s="18" t="s">
        <v>95</v>
      </c>
      <c r="BM174" s="185" t="s">
        <v>993</v>
      </c>
    </row>
    <row r="175" spans="1:65" s="2" customFormat="1" ht="11.25">
      <c r="A175" s="36"/>
      <c r="B175" s="37"/>
      <c r="C175" s="38"/>
      <c r="D175" s="213" t="s">
        <v>648</v>
      </c>
      <c r="E175" s="38"/>
      <c r="F175" s="214" t="s">
        <v>994</v>
      </c>
      <c r="G175" s="38"/>
      <c r="H175" s="38"/>
      <c r="I175" s="189"/>
      <c r="J175" s="38"/>
      <c r="K175" s="38"/>
      <c r="L175" s="41"/>
      <c r="M175" s="190"/>
      <c r="N175" s="191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8" t="s">
        <v>648</v>
      </c>
      <c r="AU175" s="18" t="s">
        <v>84</v>
      </c>
    </row>
    <row r="176" spans="1:65" s="2" customFormat="1" ht="16.5" customHeight="1">
      <c r="A176" s="36"/>
      <c r="B176" s="37"/>
      <c r="C176" s="173" t="s">
        <v>315</v>
      </c>
      <c r="D176" s="173" t="s">
        <v>177</v>
      </c>
      <c r="E176" s="174" t="s">
        <v>995</v>
      </c>
      <c r="F176" s="175" t="s">
        <v>996</v>
      </c>
      <c r="G176" s="176" t="s">
        <v>795</v>
      </c>
      <c r="H176" s="177">
        <v>100</v>
      </c>
      <c r="I176" s="178"/>
      <c r="J176" s="179">
        <f>ROUND(I176*H176,2)</f>
        <v>0</v>
      </c>
      <c r="K176" s="175" t="s">
        <v>646</v>
      </c>
      <c r="L176" s="180"/>
      <c r="M176" s="181" t="s">
        <v>32</v>
      </c>
      <c r="N176" s="182" t="s">
        <v>46</v>
      </c>
      <c r="O176" s="66"/>
      <c r="P176" s="183">
        <f>O176*H176</f>
        <v>0</v>
      </c>
      <c r="Q176" s="183">
        <v>5.4999999999999997E-3</v>
      </c>
      <c r="R176" s="183">
        <f>Q176*H176</f>
        <v>0.54999999999999993</v>
      </c>
      <c r="S176" s="183">
        <v>0</v>
      </c>
      <c r="T176" s="184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5" t="s">
        <v>212</v>
      </c>
      <c r="AT176" s="185" t="s">
        <v>177</v>
      </c>
      <c r="AU176" s="185" t="s">
        <v>84</v>
      </c>
      <c r="AY176" s="18" t="s">
        <v>176</v>
      </c>
      <c r="BE176" s="186">
        <f>IF(N176="základní",J176,0)</f>
        <v>0</v>
      </c>
      <c r="BF176" s="186">
        <f>IF(N176="snížená",J176,0)</f>
        <v>0</v>
      </c>
      <c r="BG176" s="186">
        <f>IF(N176="zákl. přenesená",J176,0)</f>
        <v>0</v>
      </c>
      <c r="BH176" s="186">
        <f>IF(N176="sníž. přenesená",J176,0)</f>
        <v>0</v>
      </c>
      <c r="BI176" s="186">
        <f>IF(N176="nulová",J176,0)</f>
        <v>0</v>
      </c>
      <c r="BJ176" s="18" t="s">
        <v>82</v>
      </c>
      <c r="BK176" s="186">
        <f>ROUND(I176*H176,2)</f>
        <v>0</v>
      </c>
      <c r="BL176" s="18" t="s">
        <v>95</v>
      </c>
      <c r="BM176" s="185" t="s">
        <v>997</v>
      </c>
    </row>
    <row r="177" spans="1:65" s="2" customFormat="1" ht="33" customHeight="1">
      <c r="A177" s="36"/>
      <c r="B177" s="37"/>
      <c r="C177" s="192" t="s">
        <v>339</v>
      </c>
      <c r="D177" s="192" t="s">
        <v>203</v>
      </c>
      <c r="E177" s="193" t="s">
        <v>998</v>
      </c>
      <c r="F177" s="194" t="s">
        <v>999</v>
      </c>
      <c r="G177" s="195" t="s">
        <v>694</v>
      </c>
      <c r="H177" s="196">
        <v>15</v>
      </c>
      <c r="I177" s="197"/>
      <c r="J177" s="198">
        <f>ROUND(I177*H177,2)</f>
        <v>0</v>
      </c>
      <c r="K177" s="194" t="s">
        <v>646</v>
      </c>
      <c r="L177" s="41"/>
      <c r="M177" s="199" t="s">
        <v>32</v>
      </c>
      <c r="N177" s="200" t="s">
        <v>46</v>
      </c>
      <c r="O177" s="66"/>
      <c r="P177" s="183">
        <f>O177*H177</f>
        <v>0</v>
      </c>
      <c r="Q177" s="183">
        <v>0</v>
      </c>
      <c r="R177" s="183">
        <f>Q177*H177</f>
        <v>0</v>
      </c>
      <c r="S177" s="183">
        <v>0.28100000000000003</v>
      </c>
      <c r="T177" s="184">
        <f>S177*H177</f>
        <v>4.2150000000000007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85" t="s">
        <v>206</v>
      </c>
      <c r="AT177" s="185" t="s">
        <v>203</v>
      </c>
      <c r="AU177" s="185" t="s">
        <v>84</v>
      </c>
      <c r="AY177" s="18" t="s">
        <v>176</v>
      </c>
      <c r="BE177" s="186">
        <f>IF(N177="základní",J177,0)</f>
        <v>0</v>
      </c>
      <c r="BF177" s="186">
        <f>IF(N177="snížená",J177,0)</f>
        <v>0</v>
      </c>
      <c r="BG177" s="186">
        <f>IF(N177="zákl. přenesená",J177,0)</f>
        <v>0</v>
      </c>
      <c r="BH177" s="186">
        <f>IF(N177="sníž. přenesená",J177,0)</f>
        <v>0</v>
      </c>
      <c r="BI177" s="186">
        <f>IF(N177="nulová",J177,0)</f>
        <v>0</v>
      </c>
      <c r="BJ177" s="18" t="s">
        <v>82</v>
      </c>
      <c r="BK177" s="186">
        <f>ROUND(I177*H177,2)</f>
        <v>0</v>
      </c>
      <c r="BL177" s="18" t="s">
        <v>206</v>
      </c>
      <c r="BM177" s="185" t="s">
        <v>1000</v>
      </c>
    </row>
    <row r="178" spans="1:65" s="2" customFormat="1" ht="11.25">
      <c r="A178" s="36"/>
      <c r="B178" s="37"/>
      <c r="C178" s="38"/>
      <c r="D178" s="213" t="s">
        <v>648</v>
      </c>
      <c r="E178" s="38"/>
      <c r="F178" s="214" t="s">
        <v>1001</v>
      </c>
      <c r="G178" s="38"/>
      <c r="H178" s="38"/>
      <c r="I178" s="189"/>
      <c r="J178" s="38"/>
      <c r="K178" s="38"/>
      <c r="L178" s="41"/>
      <c r="M178" s="190"/>
      <c r="N178" s="191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8" t="s">
        <v>648</v>
      </c>
      <c r="AU178" s="18" t="s">
        <v>84</v>
      </c>
    </row>
    <row r="179" spans="1:65" s="11" customFormat="1" ht="25.9" customHeight="1">
      <c r="B179" s="159"/>
      <c r="C179" s="160"/>
      <c r="D179" s="161" t="s">
        <v>74</v>
      </c>
      <c r="E179" s="162" t="s">
        <v>1002</v>
      </c>
      <c r="F179" s="162" t="s">
        <v>1003</v>
      </c>
      <c r="G179" s="160"/>
      <c r="H179" s="160"/>
      <c r="I179" s="163"/>
      <c r="J179" s="164">
        <f>BK179</f>
        <v>0</v>
      </c>
      <c r="K179" s="160"/>
      <c r="L179" s="165"/>
      <c r="M179" s="166"/>
      <c r="N179" s="167"/>
      <c r="O179" s="167"/>
      <c r="P179" s="168">
        <f>P180</f>
        <v>0</v>
      </c>
      <c r="Q179" s="167"/>
      <c r="R179" s="168">
        <f>R180</f>
        <v>0</v>
      </c>
      <c r="S179" s="167"/>
      <c r="T179" s="169">
        <f>T180</f>
        <v>0</v>
      </c>
      <c r="AR179" s="170" t="s">
        <v>198</v>
      </c>
      <c r="AT179" s="171" t="s">
        <v>74</v>
      </c>
      <c r="AU179" s="171" t="s">
        <v>75</v>
      </c>
      <c r="AY179" s="170" t="s">
        <v>176</v>
      </c>
      <c r="BK179" s="172">
        <f>BK180</f>
        <v>0</v>
      </c>
    </row>
    <row r="180" spans="1:65" s="11" customFormat="1" ht="22.9" customHeight="1">
      <c r="B180" s="159"/>
      <c r="C180" s="160"/>
      <c r="D180" s="161" t="s">
        <v>74</v>
      </c>
      <c r="E180" s="211" t="s">
        <v>1004</v>
      </c>
      <c r="F180" s="211" t="s">
        <v>1005</v>
      </c>
      <c r="G180" s="160"/>
      <c r="H180" s="160"/>
      <c r="I180" s="163"/>
      <c r="J180" s="212">
        <f>BK180</f>
        <v>0</v>
      </c>
      <c r="K180" s="160"/>
      <c r="L180" s="165"/>
      <c r="M180" s="166"/>
      <c r="N180" s="167"/>
      <c r="O180" s="167"/>
      <c r="P180" s="168">
        <f>SUM(P181:P184)</f>
        <v>0</v>
      </c>
      <c r="Q180" s="167"/>
      <c r="R180" s="168">
        <f>SUM(R181:R184)</f>
        <v>0</v>
      </c>
      <c r="S180" s="167"/>
      <c r="T180" s="169">
        <f>SUM(T181:T184)</f>
        <v>0</v>
      </c>
      <c r="AR180" s="170" t="s">
        <v>198</v>
      </c>
      <c r="AT180" s="171" t="s">
        <v>74</v>
      </c>
      <c r="AU180" s="171" t="s">
        <v>82</v>
      </c>
      <c r="AY180" s="170" t="s">
        <v>176</v>
      </c>
      <c r="BK180" s="172">
        <f>SUM(BK181:BK184)</f>
        <v>0</v>
      </c>
    </row>
    <row r="181" spans="1:65" s="2" customFormat="1" ht="16.5" customHeight="1">
      <c r="A181" s="36"/>
      <c r="B181" s="37"/>
      <c r="C181" s="192" t="s">
        <v>343</v>
      </c>
      <c r="D181" s="192" t="s">
        <v>203</v>
      </c>
      <c r="E181" s="193" t="s">
        <v>1006</v>
      </c>
      <c r="F181" s="194" t="s">
        <v>1007</v>
      </c>
      <c r="G181" s="195" t="s">
        <v>1008</v>
      </c>
      <c r="H181" s="252"/>
      <c r="I181" s="197"/>
      <c r="J181" s="198">
        <f>ROUND(I181*H181,2)</f>
        <v>0</v>
      </c>
      <c r="K181" s="194" t="s">
        <v>914</v>
      </c>
      <c r="L181" s="41"/>
      <c r="M181" s="199" t="s">
        <v>32</v>
      </c>
      <c r="N181" s="200" t="s">
        <v>46</v>
      </c>
      <c r="O181" s="66"/>
      <c r="P181" s="183">
        <f>O181*H181</f>
        <v>0</v>
      </c>
      <c r="Q181" s="183">
        <v>0</v>
      </c>
      <c r="R181" s="183">
        <f>Q181*H181</f>
        <v>0</v>
      </c>
      <c r="S181" s="183">
        <v>0</v>
      </c>
      <c r="T181" s="184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85" t="s">
        <v>1009</v>
      </c>
      <c r="AT181" s="185" t="s">
        <v>203</v>
      </c>
      <c r="AU181" s="185" t="s">
        <v>84</v>
      </c>
      <c r="AY181" s="18" t="s">
        <v>176</v>
      </c>
      <c r="BE181" s="186">
        <f>IF(N181="základní",J181,0)</f>
        <v>0</v>
      </c>
      <c r="BF181" s="186">
        <f>IF(N181="snížená",J181,0)</f>
        <v>0</v>
      </c>
      <c r="BG181" s="186">
        <f>IF(N181="zákl. přenesená",J181,0)</f>
        <v>0</v>
      </c>
      <c r="BH181" s="186">
        <f>IF(N181="sníž. přenesená",J181,0)</f>
        <v>0</v>
      </c>
      <c r="BI181" s="186">
        <f>IF(N181="nulová",J181,0)</f>
        <v>0</v>
      </c>
      <c r="BJ181" s="18" t="s">
        <v>82</v>
      </c>
      <c r="BK181" s="186">
        <f>ROUND(I181*H181,2)</f>
        <v>0</v>
      </c>
      <c r="BL181" s="18" t="s">
        <v>1009</v>
      </c>
      <c r="BM181" s="185" t="s">
        <v>1010</v>
      </c>
    </row>
    <row r="182" spans="1:65" s="2" customFormat="1" ht="11.25">
      <c r="A182" s="36"/>
      <c r="B182" s="37"/>
      <c r="C182" s="38"/>
      <c r="D182" s="213" t="s">
        <v>648</v>
      </c>
      <c r="E182" s="38"/>
      <c r="F182" s="214" t="s">
        <v>1011</v>
      </c>
      <c r="G182" s="38"/>
      <c r="H182" s="38"/>
      <c r="I182" s="189"/>
      <c r="J182" s="38"/>
      <c r="K182" s="38"/>
      <c r="L182" s="41"/>
      <c r="M182" s="190"/>
      <c r="N182" s="191"/>
      <c r="O182" s="66"/>
      <c r="P182" s="66"/>
      <c r="Q182" s="66"/>
      <c r="R182" s="66"/>
      <c r="S182" s="66"/>
      <c r="T182" s="67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8" t="s">
        <v>648</v>
      </c>
      <c r="AU182" s="18" t="s">
        <v>84</v>
      </c>
    </row>
    <row r="183" spans="1:65" s="2" customFormat="1" ht="16.5" customHeight="1">
      <c r="A183" s="36"/>
      <c r="B183" s="37"/>
      <c r="C183" s="192" t="s">
        <v>347</v>
      </c>
      <c r="D183" s="192" t="s">
        <v>203</v>
      </c>
      <c r="E183" s="193" t="s">
        <v>1012</v>
      </c>
      <c r="F183" s="194" t="s">
        <v>1013</v>
      </c>
      <c r="G183" s="195" t="s">
        <v>1014</v>
      </c>
      <c r="H183" s="196">
        <v>2</v>
      </c>
      <c r="I183" s="197"/>
      <c r="J183" s="198">
        <f>ROUND(I183*H183,2)</f>
        <v>0</v>
      </c>
      <c r="K183" s="194" t="s">
        <v>914</v>
      </c>
      <c r="L183" s="41"/>
      <c r="M183" s="199" t="s">
        <v>32</v>
      </c>
      <c r="N183" s="200" t="s">
        <v>46</v>
      </c>
      <c r="O183" s="66"/>
      <c r="P183" s="183">
        <f>O183*H183</f>
        <v>0</v>
      </c>
      <c r="Q183" s="183">
        <v>0</v>
      </c>
      <c r="R183" s="183">
        <f>Q183*H183</f>
        <v>0</v>
      </c>
      <c r="S183" s="183">
        <v>0</v>
      </c>
      <c r="T183" s="184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85" t="s">
        <v>1009</v>
      </c>
      <c r="AT183" s="185" t="s">
        <v>203</v>
      </c>
      <c r="AU183" s="185" t="s">
        <v>84</v>
      </c>
      <c r="AY183" s="18" t="s">
        <v>176</v>
      </c>
      <c r="BE183" s="186">
        <f>IF(N183="základní",J183,0)</f>
        <v>0</v>
      </c>
      <c r="BF183" s="186">
        <f>IF(N183="snížená",J183,0)</f>
        <v>0</v>
      </c>
      <c r="BG183" s="186">
        <f>IF(N183="zákl. přenesená",J183,0)</f>
        <v>0</v>
      </c>
      <c r="BH183" s="186">
        <f>IF(N183="sníž. přenesená",J183,0)</f>
        <v>0</v>
      </c>
      <c r="BI183" s="186">
        <f>IF(N183="nulová",J183,0)</f>
        <v>0</v>
      </c>
      <c r="BJ183" s="18" t="s">
        <v>82</v>
      </c>
      <c r="BK183" s="186">
        <f>ROUND(I183*H183,2)</f>
        <v>0</v>
      </c>
      <c r="BL183" s="18" t="s">
        <v>1009</v>
      </c>
      <c r="BM183" s="185" t="s">
        <v>1015</v>
      </c>
    </row>
    <row r="184" spans="1:65" s="2" customFormat="1" ht="11.25">
      <c r="A184" s="36"/>
      <c r="B184" s="37"/>
      <c r="C184" s="38"/>
      <c r="D184" s="213" t="s">
        <v>648</v>
      </c>
      <c r="E184" s="38"/>
      <c r="F184" s="214" t="s">
        <v>1016</v>
      </c>
      <c r="G184" s="38"/>
      <c r="H184" s="38"/>
      <c r="I184" s="189"/>
      <c r="J184" s="38"/>
      <c r="K184" s="38"/>
      <c r="L184" s="41"/>
      <c r="M184" s="253"/>
      <c r="N184" s="254"/>
      <c r="O184" s="203"/>
      <c r="P184" s="203"/>
      <c r="Q184" s="203"/>
      <c r="R184" s="203"/>
      <c r="S184" s="203"/>
      <c r="T184" s="255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8" t="s">
        <v>648</v>
      </c>
      <c r="AU184" s="18" t="s">
        <v>84</v>
      </c>
    </row>
    <row r="185" spans="1:65" s="2" customFormat="1" ht="6.95" customHeight="1">
      <c r="A185" s="36"/>
      <c r="B185" s="49"/>
      <c r="C185" s="50"/>
      <c r="D185" s="50"/>
      <c r="E185" s="50"/>
      <c r="F185" s="50"/>
      <c r="G185" s="50"/>
      <c r="H185" s="50"/>
      <c r="I185" s="50"/>
      <c r="J185" s="50"/>
      <c r="K185" s="50"/>
      <c r="L185" s="41"/>
      <c r="M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</row>
  </sheetData>
  <sheetProtection algorithmName="SHA-512" hashValue="ES2fdjTcL7HEiS57v+JCGrINH/AY5rmZR8kduLI1kpQRUqUGCr2v7L5v1UYqtEq85V5+G/o85oNYYUxTOfOemA==" saltValue="Br0C8L8zvyr6tKeiNBNGfkrQx2YXAmgbwEdnu/n7r/LUZS8kxYgukEH8OkypPh5OlfzbJHv1GSO0vPHNw9/ong==" spinCount="100000" sheet="1" objects="1" scenarios="1" formatColumns="0" formatRows="0" autoFilter="0"/>
  <autoFilter ref="C99:K184" xr:uid="{00000000-0009-0000-0000-000006000000}"/>
  <mergeCells count="15">
    <mergeCell ref="E86:H86"/>
    <mergeCell ref="E90:H90"/>
    <mergeCell ref="E88:H88"/>
    <mergeCell ref="E92:H92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3" r:id="rId1" xr:uid="{00000000-0004-0000-0600-000000000000}"/>
    <hyperlink ref="F105" r:id="rId2" xr:uid="{00000000-0004-0000-0600-000001000000}"/>
    <hyperlink ref="F107" r:id="rId3" xr:uid="{00000000-0004-0000-0600-000002000000}"/>
    <hyperlink ref="F109" r:id="rId4" xr:uid="{00000000-0004-0000-0600-000003000000}"/>
    <hyperlink ref="F111" r:id="rId5" xr:uid="{00000000-0004-0000-0600-000004000000}"/>
    <hyperlink ref="F116" r:id="rId6" xr:uid="{00000000-0004-0000-0600-000005000000}"/>
    <hyperlink ref="F118" r:id="rId7" xr:uid="{00000000-0004-0000-0600-000006000000}"/>
    <hyperlink ref="F122" r:id="rId8" xr:uid="{00000000-0004-0000-0600-000007000000}"/>
    <hyperlink ref="F124" r:id="rId9" xr:uid="{00000000-0004-0000-0600-000008000000}"/>
    <hyperlink ref="F128" r:id="rId10" xr:uid="{00000000-0004-0000-0600-000009000000}"/>
    <hyperlink ref="F130" r:id="rId11" xr:uid="{00000000-0004-0000-0600-00000A000000}"/>
    <hyperlink ref="F133" r:id="rId12" xr:uid="{00000000-0004-0000-0600-00000B000000}"/>
    <hyperlink ref="F135" r:id="rId13" xr:uid="{00000000-0004-0000-0600-00000C000000}"/>
    <hyperlink ref="F137" r:id="rId14" xr:uid="{00000000-0004-0000-0600-00000D000000}"/>
    <hyperlink ref="F139" r:id="rId15" xr:uid="{00000000-0004-0000-0600-00000E000000}"/>
    <hyperlink ref="F141" r:id="rId16" xr:uid="{00000000-0004-0000-0600-00000F000000}"/>
    <hyperlink ref="F143" r:id="rId17" xr:uid="{00000000-0004-0000-0600-000010000000}"/>
    <hyperlink ref="F145" r:id="rId18" xr:uid="{00000000-0004-0000-0600-000011000000}"/>
    <hyperlink ref="F148" r:id="rId19" xr:uid="{00000000-0004-0000-0600-000012000000}"/>
    <hyperlink ref="F150" r:id="rId20" xr:uid="{00000000-0004-0000-0600-000013000000}"/>
    <hyperlink ref="F152" r:id="rId21" xr:uid="{00000000-0004-0000-0600-000014000000}"/>
    <hyperlink ref="F154" r:id="rId22" xr:uid="{00000000-0004-0000-0600-000015000000}"/>
    <hyperlink ref="F158" r:id="rId23" xr:uid="{00000000-0004-0000-0600-000016000000}"/>
    <hyperlink ref="F160" r:id="rId24" xr:uid="{00000000-0004-0000-0600-000017000000}"/>
    <hyperlink ref="F162" r:id="rId25" xr:uid="{00000000-0004-0000-0600-000018000000}"/>
    <hyperlink ref="F164" r:id="rId26" xr:uid="{00000000-0004-0000-0600-000019000000}"/>
    <hyperlink ref="F166" r:id="rId27" xr:uid="{00000000-0004-0000-0600-00001A000000}"/>
    <hyperlink ref="F168" r:id="rId28" xr:uid="{00000000-0004-0000-0600-00001B000000}"/>
    <hyperlink ref="F175" r:id="rId29" xr:uid="{00000000-0004-0000-0600-00001C000000}"/>
    <hyperlink ref="F178" r:id="rId30" xr:uid="{00000000-0004-0000-0600-00001D000000}"/>
    <hyperlink ref="F182" r:id="rId31" xr:uid="{00000000-0004-0000-0600-00001E000000}"/>
    <hyperlink ref="F184" r:id="rId32" xr:uid="{00000000-0004-0000-0600-00001F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247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AT2" s="18" t="s">
        <v>117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84</v>
      </c>
    </row>
    <row r="4" spans="1:46" s="1" customFormat="1" ht="24.95" customHeight="1">
      <c r="B4" s="21"/>
      <c r="D4" s="112" t="s">
        <v>149</v>
      </c>
      <c r="L4" s="21"/>
      <c r="M4" s="113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82" t="str">
        <f>'Rekapitulace stavby'!K6</f>
        <v>Oprava PZS v ŽST Litoměřice horní nádraží_OPRAVA č. 1</v>
      </c>
      <c r="F7" s="383"/>
      <c r="G7" s="383"/>
      <c r="H7" s="383"/>
      <c r="L7" s="21"/>
    </row>
    <row r="8" spans="1:46">
      <c r="B8" s="21"/>
      <c r="D8" s="114" t="s">
        <v>150</v>
      </c>
      <c r="L8" s="21"/>
    </row>
    <row r="9" spans="1:46" s="1" customFormat="1" ht="16.5" customHeight="1">
      <c r="B9" s="21"/>
      <c r="E9" s="382" t="s">
        <v>151</v>
      </c>
      <c r="F9" s="381"/>
      <c r="G9" s="381"/>
      <c r="H9" s="381"/>
      <c r="L9" s="21"/>
    </row>
    <row r="10" spans="1:46" s="1" customFormat="1" ht="12" customHeight="1">
      <c r="B10" s="21"/>
      <c r="D10" s="114" t="s">
        <v>152</v>
      </c>
      <c r="L10" s="21"/>
    </row>
    <row r="11" spans="1:46" s="2" customFormat="1" ht="16.5" customHeight="1">
      <c r="A11" s="36"/>
      <c r="B11" s="41"/>
      <c r="C11" s="36"/>
      <c r="D11" s="36"/>
      <c r="E11" s="384" t="s">
        <v>153</v>
      </c>
      <c r="F11" s="385"/>
      <c r="G11" s="385"/>
      <c r="H11" s="385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1017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386" t="s">
        <v>1018</v>
      </c>
      <c r="F13" s="385"/>
      <c r="G13" s="385"/>
      <c r="H13" s="385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4" t="s">
        <v>32</v>
      </c>
      <c r="G15" s="36"/>
      <c r="H15" s="36"/>
      <c r="I15" s="114" t="s">
        <v>20</v>
      </c>
      <c r="J15" s="104" t="s">
        <v>32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22</v>
      </c>
      <c r="E16" s="36"/>
      <c r="F16" s="104" t="s">
        <v>1019</v>
      </c>
      <c r="G16" s="36"/>
      <c r="H16" s="36"/>
      <c r="I16" s="114" t="s">
        <v>24</v>
      </c>
      <c r="J16" s="117" t="str">
        <f>'Rekapitulace stavby'!AN8</f>
        <v>28. 2. 2022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30</v>
      </c>
      <c r="E18" s="36"/>
      <c r="F18" s="36"/>
      <c r="G18" s="36"/>
      <c r="H18" s="36"/>
      <c r="I18" s="114" t="s">
        <v>31</v>
      </c>
      <c r="J18" s="104" t="s">
        <v>32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1020</v>
      </c>
      <c r="F19" s="36"/>
      <c r="G19" s="36"/>
      <c r="H19" s="36"/>
      <c r="I19" s="114" t="s">
        <v>33</v>
      </c>
      <c r="J19" s="104" t="s">
        <v>32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34</v>
      </c>
      <c r="E21" s="36"/>
      <c r="F21" s="36"/>
      <c r="G21" s="36"/>
      <c r="H21" s="36"/>
      <c r="I21" s="114" t="s">
        <v>31</v>
      </c>
      <c r="J21" s="31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387" t="str">
        <f>'Rekapitulace stavby'!E14</f>
        <v>Vyplň údaj</v>
      </c>
      <c r="F22" s="388"/>
      <c r="G22" s="388"/>
      <c r="H22" s="388"/>
      <c r="I22" s="114" t="s">
        <v>33</v>
      </c>
      <c r="J22" s="31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36</v>
      </c>
      <c r="E24" s="36"/>
      <c r="F24" s="36"/>
      <c r="G24" s="36"/>
      <c r="H24" s="36"/>
      <c r="I24" s="114" t="s">
        <v>31</v>
      </c>
      <c r="J24" s="104" t="s">
        <v>32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1021</v>
      </c>
      <c r="F25" s="36"/>
      <c r="G25" s="36"/>
      <c r="H25" s="36"/>
      <c r="I25" s="114" t="s">
        <v>33</v>
      </c>
      <c r="J25" s="104" t="s">
        <v>32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38</v>
      </c>
      <c r="E27" s="36"/>
      <c r="F27" s="36"/>
      <c r="G27" s="36"/>
      <c r="H27" s="36"/>
      <c r="I27" s="114" t="s">
        <v>31</v>
      </c>
      <c r="J27" s="104" t="s">
        <v>32</v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">
        <v>1021</v>
      </c>
      <c r="F28" s="36"/>
      <c r="G28" s="36"/>
      <c r="H28" s="36"/>
      <c r="I28" s="114" t="s">
        <v>33</v>
      </c>
      <c r="J28" s="104" t="s">
        <v>32</v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39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>
      <c r="A31" s="118"/>
      <c r="B31" s="119"/>
      <c r="C31" s="118"/>
      <c r="D31" s="118"/>
      <c r="E31" s="389" t="s">
        <v>32</v>
      </c>
      <c r="F31" s="389"/>
      <c r="G31" s="389"/>
      <c r="H31" s="389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2" t="s">
        <v>41</v>
      </c>
      <c r="E34" s="36"/>
      <c r="F34" s="36"/>
      <c r="G34" s="36"/>
      <c r="H34" s="36"/>
      <c r="I34" s="36"/>
      <c r="J34" s="123">
        <f>ROUND(J100,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1"/>
      <c r="E35" s="121"/>
      <c r="F35" s="121"/>
      <c r="G35" s="121"/>
      <c r="H35" s="121"/>
      <c r="I35" s="121"/>
      <c r="J35" s="121"/>
      <c r="K35" s="121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4" t="s">
        <v>43</v>
      </c>
      <c r="G36" s="36"/>
      <c r="H36" s="36"/>
      <c r="I36" s="124" t="s">
        <v>42</v>
      </c>
      <c r="J36" s="124" t="s">
        <v>44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5" t="s">
        <v>45</v>
      </c>
      <c r="E37" s="114" t="s">
        <v>46</v>
      </c>
      <c r="F37" s="125">
        <f>ROUND((SUM(BE100:BE246)),  2)</f>
        <v>0</v>
      </c>
      <c r="G37" s="36"/>
      <c r="H37" s="36"/>
      <c r="I37" s="126">
        <v>0.21</v>
      </c>
      <c r="J37" s="125">
        <f>ROUND(((SUM(BE100:BE246))*I37),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47</v>
      </c>
      <c r="F38" s="125">
        <f>ROUND((SUM(BF100:BF246)),  2)</f>
        <v>0</v>
      </c>
      <c r="G38" s="36"/>
      <c r="H38" s="36"/>
      <c r="I38" s="126">
        <v>0.15</v>
      </c>
      <c r="J38" s="125">
        <f>ROUND(((SUM(BF100:BF246))*I38),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ROUND((SUM(BG100:BG246)),  2)</f>
        <v>0</v>
      </c>
      <c r="G39" s="36"/>
      <c r="H39" s="36"/>
      <c r="I39" s="126">
        <v>0.21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49</v>
      </c>
      <c r="F40" s="125">
        <f>ROUND((SUM(BH100:BH246)),  2)</f>
        <v>0</v>
      </c>
      <c r="G40" s="36"/>
      <c r="H40" s="36"/>
      <c r="I40" s="126">
        <v>0.15</v>
      </c>
      <c r="J40" s="125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50</v>
      </c>
      <c r="F41" s="125">
        <f>ROUND((SUM(BI100:BI246)),  2)</f>
        <v>0</v>
      </c>
      <c r="G41" s="36"/>
      <c r="H41" s="36"/>
      <c r="I41" s="126">
        <v>0</v>
      </c>
      <c r="J41" s="125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51</v>
      </c>
      <c r="E43" s="129"/>
      <c r="F43" s="129"/>
      <c r="G43" s="130" t="s">
        <v>52</v>
      </c>
      <c r="H43" s="131" t="s">
        <v>53</v>
      </c>
      <c r="I43" s="129"/>
      <c r="J43" s="132">
        <f>SUM(J34:J41)</f>
        <v>0</v>
      </c>
      <c r="K43" s="133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4" t="s">
        <v>156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0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390" t="str">
        <f>E7</f>
        <v>Oprava PZS v ŽST Litoměřice horní nádraží_OPRAVA č. 1</v>
      </c>
      <c r="F52" s="391"/>
      <c r="G52" s="391"/>
      <c r="H52" s="391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2"/>
      <c r="C53" s="30" t="s">
        <v>150</v>
      </c>
      <c r="D53" s="23"/>
      <c r="E53" s="23"/>
      <c r="F53" s="23"/>
      <c r="G53" s="23"/>
      <c r="H53" s="23"/>
      <c r="I53" s="23"/>
      <c r="J53" s="23"/>
      <c r="K53" s="23"/>
      <c r="L53" s="21"/>
    </row>
    <row r="54" spans="1:31" s="1" customFormat="1" ht="16.5" customHeight="1">
      <c r="B54" s="22"/>
      <c r="C54" s="23"/>
      <c r="D54" s="23"/>
      <c r="E54" s="390" t="s">
        <v>151</v>
      </c>
      <c r="F54" s="366"/>
      <c r="G54" s="366"/>
      <c r="H54" s="366"/>
      <c r="I54" s="23"/>
      <c r="J54" s="23"/>
      <c r="K54" s="23"/>
      <c r="L54" s="21"/>
    </row>
    <row r="55" spans="1:31" s="1" customFormat="1" ht="12" customHeight="1">
      <c r="B55" s="22"/>
      <c r="C55" s="30" t="s">
        <v>152</v>
      </c>
      <c r="D55" s="23"/>
      <c r="E55" s="23"/>
      <c r="F55" s="23"/>
      <c r="G55" s="23"/>
      <c r="H55" s="23"/>
      <c r="I55" s="23"/>
      <c r="J55" s="23"/>
      <c r="K55" s="23"/>
      <c r="L55" s="21"/>
    </row>
    <row r="56" spans="1:31" s="2" customFormat="1" ht="16.5" customHeight="1">
      <c r="A56" s="36"/>
      <c r="B56" s="37"/>
      <c r="C56" s="38"/>
      <c r="D56" s="38"/>
      <c r="E56" s="392" t="s">
        <v>153</v>
      </c>
      <c r="F56" s="393"/>
      <c r="G56" s="393"/>
      <c r="H56" s="393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0" t="s">
        <v>1017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45" t="str">
        <f>E13</f>
        <v>04 - Železniční přejezd v km 42,883 (P3338), osazení technol. objektu</v>
      </c>
      <c r="F58" s="393"/>
      <c r="G58" s="393"/>
      <c r="H58" s="393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0" t="s">
        <v>22</v>
      </c>
      <c r="D60" s="38"/>
      <c r="E60" s="38"/>
      <c r="F60" s="28" t="str">
        <f>F16</f>
        <v>Litoměřice</v>
      </c>
      <c r="G60" s="38"/>
      <c r="H60" s="38"/>
      <c r="I60" s="30" t="s">
        <v>24</v>
      </c>
      <c r="J60" s="61" t="str">
        <f>IF(J16="","",J16)</f>
        <v>28. 2. 2022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25.7" customHeight="1">
      <c r="A62" s="36"/>
      <c r="B62" s="37"/>
      <c r="C62" s="30" t="s">
        <v>30</v>
      </c>
      <c r="D62" s="38"/>
      <c r="E62" s="38"/>
      <c r="F62" s="28" t="str">
        <f>E19</f>
        <v>Správa železnic, státní organizace</v>
      </c>
      <c r="G62" s="38"/>
      <c r="H62" s="38"/>
      <c r="I62" s="30" t="s">
        <v>36</v>
      </c>
      <c r="J62" s="34" t="str">
        <f>E25</f>
        <v>VIAMONT Projekt, s.r.o.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25.7" customHeight="1">
      <c r="A63" s="36"/>
      <c r="B63" s="37"/>
      <c r="C63" s="30" t="s">
        <v>34</v>
      </c>
      <c r="D63" s="38"/>
      <c r="E63" s="38"/>
      <c r="F63" s="28" t="str">
        <f>IF(E22="","",E22)</f>
        <v>Vyplň údaj</v>
      </c>
      <c r="G63" s="38"/>
      <c r="H63" s="38"/>
      <c r="I63" s="30" t="s">
        <v>38</v>
      </c>
      <c r="J63" s="34" t="str">
        <f>E28</f>
        <v>VIAMONT Projekt, s.r.o.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157</v>
      </c>
      <c r="D65" s="139"/>
      <c r="E65" s="139"/>
      <c r="F65" s="139"/>
      <c r="G65" s="139"/>
      <c r="H65" s="139"/>
      <c r="I65" s="139"/>
      <c r="J65" s="140" t="s">
        <v>158</v>
      </c>
      <c r="K65" s="139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73</v>
      </c>
      <c r="D67" s="38"/>
      <c r="E67" s="38"/>
      <c r="F67" s="38"/>
      <c r="G67" s="38"/>
      <c r="H67" s="38"/>
      <c r="I67" s="38"/>
      <c r="J67" s="79">
        <f>J100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8" t="s">
        <v>159</v>
      </c>
    </row>
    <row r="68" spans="1:47" s="9" customFormat="1" ht="24.95" customHeight="1">
      <c r="B68" s="142"/>
      <c r="C68" s="143"/>
      <c r="D68" s="144" t="s">
        <v>630</v>
      </c>
      <c r="E68" s="145"/>
      <c r="F68" s="145"/>
      <c r="G68" s="145"/>
      <c r="H68" s="145"/>
      <c r="I68" s="145"/>
      <c r="J68" s="146">
        <f>J101</f>
        <v>0</v>
      </c>
      <c r="K68" s="143"/>
      <c r="L68" s="147"/>
    </row>
    <row r="69" spans="1:47" s="12" customFormat="1" ht="19.899999999999999" customHeight="1">
      <c r="B69" s="206"/>
      <c r="C69" s="98"/>
      <c r="D69" s="207" t="s">
        <v>631</v>
      </c>
      <c r="E69" s="208"/>
      <c r="F69" s="208"/>
      <c r="G69" s="208"/>
      <c r="H69" s="208"/>
      <c r="I69" s="208"/>
      <c r="J69" s="209">
        <f>J102</f>
        <v>0</v>
      </c>
      <c r="K69" s="98"/>
      <c r="L69" s="210"/>
    </row>
    <row r="70" spans="1:47" s="12" customFormat="1" ht="19.899999999999999" customHeight="1">
      <c r="B70" s="206"/>
      <c r="C70" s="98"/>
      <c r="D70" s="207" t="s">
        <v>632</v>
      </c>
      <c r="E70" s="208"/>
      <c r="F70" s="208"/>
      <c r="G70" s="208"/>
      <c r="H70" s="208"/>
      <c r="I70" s="208"/>
      <c r="J70" s="209">
        <f>J181</f>
        <v>0</v>
      </c>
      <c r="K70" s="98"/>
      <c r="L70" s="210"/>
    </row>
    <row r="71" spans="1:47" s="12" customFormat="1" ht="19.899999999999999" customHeight="1">
      <c r="B71" s="206"/>
      <c r="C71" s="98"/>
      <c r="D71" s="207" t="s">
        <v>1022</v>
      </c>
      <c r="E71" s="208"/>
      <c r="F71" s="208"/>
      <c r="G71" s="208"/>
      <c r="H71" s="208"/>
      <c r="I71" s="208"/>
      <c r="J71" s="209">
        <f>J206</f>
        <v>0</v>
      </c>
      <c r="K71" s="98"/>
      <c r="L71" s="210"/>
    </row>
    <row r="72" spans="1:47" s="12" customFormat="1" ht="19.899999999999999" customHeight="1">
      <c r="B72" s="206"/>
      <c r="C72" s="98"/>
      <c r="D72" s="207" t="s">
        <v>633</v>
      </c>
      <c r="E72" s="208"/>
      <c r="F72" s="208"/>
      <c r="G72" s="208"/>
      <c r="H72" s="208"/>
      <c r="I72" s="208"/>
      <c r="J72" s="209">
        <f>J218</f>
        <v>0</v>
      </c>
      <c r="K72" s="98"/>
      <c r="L72" s="210"/>
    </row>
    <row r="73" spans="1:47" s="12" customFormat="1" ht="19.899999999999999" customHeight="1">
      <c r="B73" s="206"/>
      <c r="C73" s="98"/>
      <c r="D73" s="207" t="s">
        <v>634</v>
      </c>
      <c r="E73" s="208"/>
      <c r="F73" s="208"/>
      <c r="G73" s="208"/>
      <c r="H73" s="208"/>
      <c r="I73" s="208"/>
      <c r="J73" s="209">
        <f>J225</f>
        <v>0</v>
      </c>
      <c r="K73" s="98"/>
      <c r="L73" s="210"/>
    </row>
    <row r="74" spans="1:47" s="12" customFormat="1" ht="19.899999999999999" customHeight="1">
      <c r="B74" s="206"/>
      <c r="C74" s="98"/>
      <c r="D74" s="207" t="s">
        <v>1023</v>
      </c>
      <c r="E74" s="208"/>
      <c r="F74" s="208"/>
      <c r="G74" s="208"/>
      <c r="H74" s="208"/>
      <c r="I74" s="208"/>
      <c r="J74" s="209">
        <f>J236</f>
        <v>0</v>
      </c>
      <c r="K74" s="98"/>
      <c r="L74" s="210"/>
    </row>
    <row r="75" spans="1:47" s="9" customFormat="1" ht="24.95" customHeight="1">
      <c r="B75" s="142"/>
      <c r="C75" s="143"/>
      <c r="D75" s="144" t="s">
        <v>638</v>
      </c>
      <c r="E75" s="145"/>
      <c r="F75" s="145"/>
      <c r="G75" s="145"/>
      <c r="H75" s="145"/>
      <c r="I75" s="145"/>
      <c r="J75" s="146">
        <f>J239</f>
        <v>0</v>
      </c>
      <c r="K75" s="143"/>
      <c r="L75" s="147"/>
    </row>
    <row r="76" spans="1:47" s="12" customFormat="1" ht="19.899999999999999" customHeight="1">
      <c r="B76" s="206"/>
      <c r="C76" s="98"/>
      <c r="D76" s="207" t="s">
        <v>1024</v>
      </c>
      <c r="E76" s="208"/>
      <c r="F76" s="208"/>
      <c r="G76" s="208"/>
      <c r="H76" s="208"/>
      <c r="I76" s="208"/>
      <c r="J76" s="209">
        <f>J240</f>
        <v>0</v>
      </c>
      <c r="K76" s="98"/>
      <c r="L76" s="210"/>
    </row>
    <row r="77" spans="1:47" s="2" customFormat="1" ht="21.7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47" s="2" customFormat="1" ht="6.95" customHeight="1">
      <c r="A78" s="36"/>
      <c r="B78" s="49"/>
      <c r="C78" s="50"/>
      <c r="D78" s="50"/>
      <c r="E78" s="50"/>
      <c r="F78" s="50"/>
      <c r="G78" s="50"/>
      <c r="H78" s="50"/>
      <c r="I78" s="50"/>
      <c r="J78" s="50"/>
      <c r="K78" s="50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82" spans="1:31" s="2" customFormat="1" ht="6.95" customHeight="1">
      <c r="A82" s="36"/>
      <c r="B82" s="51"/>
      <c r="C82" s="52"/>
      <c r="D82" s="52"/>
      <c r="E82" s="52"/>
      <c r="F82" s="52"/>
      <c r="G82" s="52"/>
      <c r="H82" s="52"/>
      <c r="I82" s="52"/>
      <c r="J82" s="52"/>
      <c r="K82" s="52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24.95" customHeight="1">
      <c r="A83" s="36"/>
      <c r="B83" s="37"/>
      <c r="C83" s="24" t="s">
        <v>161</v>
      </c>
      <c r="D83" s="38"/>
      <c r="E83" s="38"/>
      <c r="F83" s="38"/>
      <c r="G83" s="38"/>
      <c r="H83" s="38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12" customHeight="1">
      <c r="A85" s="36"/>
      <c r="B85" s="37"/>
      <c r="C85" s="30" t="s">
        <v>16</v>
      </c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16.5" customHeight="1">
      <c r="A86" s="36"/>
      <c r="B86" s="37"/>
      <c r="C86" s="38"/>
      <c r="D86" s="38"/>
      <c r="E86" s="390" t="str">
        <f>E7</f>
        <v>Oprava PZS v ŽST Litoměřice horní nádraží_OPRAVA č. 1</v>
      </c>
      <c r="F86" s="391"/>
      <c r="G86" s="391"/>
      <c r="H86" s="391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1" customFormat="1" ht="12" customHeight="1">
      <c r="B87" s="22"/>
      <c r="C87" s="30" t="s">
        <v>150</v>
      </c>
      <c r="D87" s="23"/>
      <c r="E87" s="23"/>
      <c r="F87" s="23"/>
      <c r="G87" s="23"/>
      <c r="H87" s="23"/>
      <c r="I87" s="23"/>
      <c r="J87" s="23"/>
      <c r="K87" s="23"/>
      <c r="L87" s="21"/>
    </row>
    <row r="88" spans="1:31" s="1" customFormat="1" ht="16.5" customHeight="1">
      <c r="B88" s="22"/>
      <c r="C88" s="23"/>
      <c r="D88" s="23"/>
      <c r="E88" s="390" t="s">
        <v>151</v>
      </c>
      <c r="F88" s="366"/>
      <c r="G88" s="366"/>
      <c r="H88" s="366"/>
      <c r="I88" s="23"/>
      <c r="J88" s="23"/>
      <c r="K88" s="23"/>
      <c r="L88" s="21"/>
    </row>
    <row r="89" spans="1:31" s="1" customFormat="1" ht="12" customHeight="1">
      <c r="B89" s="22"/>
      <c r="C89" s="30" t="s">
        <v>152</v>
      </c>
      <c r="D89" s="23"/>
      <c r="E89" s="23"/>
      <c r="F89" s="23"/>
      <c r="G89" s="23"/>
      <c r="H89" s="23"/>
      <c r="I89" s="23"/>
      <c r="J89" s="23"/>
      <c r="K89" s="23"/>
      <c r="L89" s="21"/>
    </row>
    <row r="90" spans="1:31" s="2" customFormat="1" ht="16.5" customHeight="1">
      <c r="A90" s="36"/>
      <c r="B90" s="37"/>
      <c r="C90" s="38"/>
      <c r="D90" s="38"/>
      <c r="E90" s="392" t="s">
        <v>153</v>
      </c>
      <c r="F90" s="393"/>
      <c r="G90" s="393"/>
      <c r="H90" s="393"/>
      <c r="I90" s="38"/>
      <c r="J90" s="38"/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>
      <c r="A91" s="36"/>
      <c r="B91" s="37"/>
      <c r="C91" s="30" t="s">
        <v>1017</v>
      </c>
      <c r="D91" s="38"/>
      <c r="E91" s="38"/>
      <c r="F91" s="38"/>
      <c r="G91" s="38"/>
      <c r="H91" s="38"/>
      <c r="I91" s="38"/>
      <c r="J91" s="38"/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16.5" customHeight="1">
      <c r="A92" s="36"/>
      <c r="B92" s="37"/>
      <c r="C92" s="38"/>
      <c r="D92" s="38"/>
      <c r="E92" s="345" t="str">
        <f>E13</f>
        <v>04 - Železniční přejezd v km 42,883 (P3338), osazení technol. objektu</v>
      </c>
      <c r="F92" s="393"/>
      <c r="G92" s="393"/>
      <c r="H92" s="393"/>
      <c r="I92" s="38"/>
      <c r="J92" s="38"/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6.95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2" customHeight="1">
      <c r="A94" s="36"/>
      <c r="B94" s="37"/>
      <c r="C94" s="30" t="s">
        <v>22</v>
      </c>
      <c r="D94" s="38"/>
      <c r="E94" s="38"/>
      <c r="F94" s="28" t="str">
        <f>F16</f>
        <v>Litoměřice</v>
      </c>
      <c r="G94" s="38"/>
      <c r="H94" s="38"/>
      <c r="I94" s="30" t="s">
        <v>24</v>
      </c>
      <c r="J94" s="61" t="str">
        <f>IF(J16="","",J16)</f>
        <v>28. 2. 2022</v>
      </c>
      <c r="K94" s="38"/>
      <c r="L94" s="11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6.95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11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25.7" customHeight="1">
      <c r="A96" s="36"/>
      <c r="B96" s="37"/>
      <c r="C96" s="30" t="s">
        <v>30</v>
      </c>
      <c r="D96" s="38"/>
      <c r="E96" s="38"/>
      <c r="F96" s="28" t="str">
        <f>E19</f>
        <v>Správa železnic, státní organizace</v>
      </c>
      <c r="G96" s="38"/>
      <c r="H96" s="38"/>
      <c r="I96" s="30" t="s">
        <v>36</v>
      </c>
      <c r="J96" s="34" t="str">
        <f>E25</f>
        <v>VIAMONT Projekt, s.r.o.</v>
      </c>
      <c r="K96" s="38"/>
      <c r="L96" s="11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25.7" customHeight="1">
      <c r="A97" s="36"/>
      <c r="B97" s="37"/>
      <c r="C97" s="30" t="s">
        <v>34</v>
      </c>
      <c r="D97" s="38"/>
      <c r="E97" s="38"/>
      <c r="F97" s="28" t="str">
        <f>IF(E22="","",E22)</f>
        <v>Vyplň údaj</v>
      </c>
      <c r="G97" s="38"/>
      <c r="H97" s="38"/>
      <c r="I97" s="30" t="s">
        <v>38</v>
      </c>
      <c r="J97" s="34" t="str">
        <f>E28</f>
        <v>VIAMONT Projekt, s.r.o.</v>
      </c>
      <c r="K97" s="38"/>
      <c r="L97" s="11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10.35" customHeight="1">
      <c r="A98" s="36"/>
      <c r="B98" s="37"/>
      <c r="C98" s="38"/>
      <c r="D98" s="38"/>
      <c r="E98" s="38"/>
      <c r="F98" s="38"/>
      <c r="G98" s="38"/>
      <c r="H98" s="38"/>
      <c r="I98" s="38"/>
      <c r="J98" s="38"/>
      <c r="K98" s="38"/>
      <c r="L98" s="11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10" customFormat="1" ht="29.25" customHeight="1">
      <c r="A99" s="148"/>
      <c r="B99" s="149"/>
      <c r="C99" s="150" t="s">
        <v>162</v>
      </c>
      <c r="D99" s="151" t="s">
        <v>60</v>
      </c>
      <c r="E99" s="151" t="s">
        <v>56</v>
      </c>
      <c r="F99" s="151" t="s">
        <v>57</v>
      </c>
      <c r="G99" s="151" t="s">
        <v>163</v>
      </c>
      <c r="H99" s="151" t="s">
        <v>164</v>
      </c>
      <c r="I99" s="151" t="s">
        <v>165</v>
      </c>
      <c r="J99" s="151" t="s">
        <v>158</v>
      </c>
      <c r="K99" s="152" t="s">
        <v>166</v>
      </c>
      <c r="L99" s="153"/>
      <c r="M99" s="70" t="s">
        <v>32</v>
      </c>
      <c r="N99" s="71" t="s">
        <v>45</v>
      </c>
      <c r="O99" s="71" t="s">
        <v>167</v>
      </c>
      <c r="P99" s="71" t="s">
        <v>168</v>
      </c>
      <c r="Q99" s="71" t="s">
        <v>169</v>
      </c>
      <c r="R99" s="71" t="s">
        <v>170</v>
      </c>
      <c r="S99" s="71" t="s">
        <v>171</v>
      </c>
      <c r="T99" s="72" t="s">
        <v>172</v>
      </c>
      <c r="U99" s="148"/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</row>
    <row r="100" spans="1:65" s="2" customFormat="1" ht="22.9" customHeight="1">
      <c r="A100" s="36"/>
      <c r="B100" s="37"/>
      <c r="C100" s="77" t="s">
        <v>173</v>
      </c>
      <c r="D100" s="38"/>
      <c r="E100" s="38"/>
      <c r="F100" s="38"/>
      <c r="G100" s="38"/>
      <c r="H100" s="38"/>
      <c r="I100" s="38"/>
      <c r="J100" s="154">
        <f>BK100</f>
        <v>0</v>
      </c>
      <c r="K100" s="38"/>
      <c r="L100" s="41"/>
      <c r="M100" s="73"/>
      <c r="N100" s="155"/>
      <c r="O100" s="74"/>
      <c r="P100" s="156">
        <f>P101+P239</f>
        <v>0</v>
      </c>
      <c r="Q100" s="74"/>
      <c r="R100" s="156">
        <f>R101+R239</f>
        <v>17.564775783339996</v>
      </c>
      <c r="S100" s="74"/>
      <c r="T100" s="157">
        <f>T101+T239</f>
        <v>24.5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8" t="s">
        <v>74</v>
      </c>
      <c r="AU100" s="18" t="s">
        <v>159</v>
      </c>
      <c r="BK100" s="158">
        <f>BK101+BK239</f>
        <v>0</v>
      </c>
    </row>
    <row r="101" spans="1:65" s="11" customFormat="1" ht="25.9" customHeight="1">
      <c r="B101" s="159"/>
      <c r="C101" s="160"/>
      <c r="D101" s="161" t="s">
        <v>74</v>
      </c>
      <c r="E101" s="162" t="s">
        <v>640</v>
      </c>
      <c r="F101" s="162" t="s">
        <v>641</v>
      </c>
      <c r="G101" s="160"/>
      <c r="H101" s="160"/>
      <c r="I101" s="163"/>
      <c r="J101" s="164">
        <f>BK101</f>
        <v>0</v>
      </c>
      <c r="K101" s="160"/>
      <c r="L101" s="165"/>
      <c r="M101" s="166"/>
      <c r="N101" s="167"/>
      <c r="O101" s="167"/>
      <c r="P101" s="168">
        <f>P102+P181+P206+P218+P225+P236</f>
        <v>0</v>
      </c>
      <c r="Q101" s="167"/>
      <c r="R101" s="168">
        <f>R102+R181+R206+R218+R225+R236</f>
        <v>17.531715783339997</v>
      </c>
      <c r="S101" s="167"/>
      <c r="T101" s="169">
        <f>T102+T181+T206+T218+T225+T236</f>
        <v>24.5</v>
      </c>
      <c r="AR101" s="170" t="s">
        <v>82</v>
      </c>
      <c r="AT101" s="171" t="s">
        <v>74</v>
      </c>
      <c r="AU101" s="171" t="s">
        <v>75</v>
      </c>
      <c r="AY101" s="170" t="s">
        <v>176</v>
      </c>
      <c r="BK101" s="172">
        <f>BK102+BK181+BK206+BK218+BK225+BK236</f>
        <v>0</v>
      </c>
    </row>
    <row r="102" spans="1:65" s="11" customFormat="1" ht="22.9" customHeight="1">
      <c r="B102" s="159"/>
      <c r="C102" s="160"/>
      <c r="D102" s="161" t="s">
        <v>74</v>
      </c>
      <c r="E102" s="211" t="s">
        <v>82</v>
      </c>
      <c r="F102" s="211" t="s">
        <v>642</v>
      </c>
      <c r="G102" s="160"/>
      <c r="H102" s="160"/>
      <c r="I102" s="163"/>
      <c r="J102" s="212">
        <f>BK102</f>
        <v>0</v>
      </c>
      <c r="K102" s="160"/>
      <c r="L102" s="165"/>
      <c r="M102" s="166"/>
      <c r="N102" s="167"/>
      <c r="O102" s="167"/>
      <c r="P102" s="168">
        <f>SUM(P103:P180)</f>
        <v>0</v>
      </c>
      <c r="Q102" s="167"/>
      <c r="R102" s="168">
        <f>SUM(R103:R180)</f>
        <v>0</v>
      </c>
      <c r="S102" s="167"/>
      <c r="T102" s="169">
        <f>SUM(T103:T180)</f>
        <v>24.5</v>
      </c>
      <c r="AR102" s="170" t="s">
        <v>82</v>
      </c>
      <c r="AT102" s="171" t="s">
        <v>74</v>
      </c>
      <c r="AU102" s="171" t="s">
        <v>82</v>
      </c>
      <c r="AY102" s="170" t="s">
        <v>176</v>
      </c>
      <c r="BK102" s="172">
        <f>SUM(BK103:BK180)</f>
        <v>0</v>
      </c>
    </row>
    <row r="103" spans="1:65" s="2" customFormat="1" ht="37.9" customHeight="1">
      <c r="A103" s="36"/>
      <c r="B103" s="37"/>
      <c r="C103" s="192" t="s">
        <v>82</v>
      </c>
      <c r="D103" s="192" t="s">
        <v>203</v>
      </c>
      <c r="E103" s="193" t="s">
        <v>1025</v>
      </c>
      <c r="F103" s="194" t="s">
        <v>1026</v>
      </c>
      <c r="G103" s="195" t="s">
        <v>694</v>
      </c>
      <c r="H103" s="196">
        <v>30</v>
      </c>
      <c r="I103" s="197"/>
      <c r="J103" s="198">
        <f>ROUND(I103*H103,2)</f>
        <v>0</v>
      </c>
      <c r="K103" s="194" t="s">
        <v>646</v>
      </c>
      <c r="L103" s="41"/>
      <c r="M103" s="199" t="s">
        <v>32</v>
      </c>
      <c r="N103" s="200" t="s">
        <v>46</v>
      </c>
      <c r="O103" s="66"/>
      <c r="P103" s="183">
        <f>O103*H103</f>
        <v>0</v>
      </c>
      <c r="Q103" s="183">
        <v>0</v>
      </c>
      <c r="R103" s="183">
        <f>Q103*H103</f>
        <v>0</v>
      </c>
      <c r="S103" s="183">
        <v>0.57999999999999996</v>
      </c>
      <c r="T103" s="184">
        <f>S103*H103</f>
        <v>17.399999999999999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5" t="s">
        <v>95</v>
      </c>
      <c r="AT103" s="185" t="s">
        <v>203</v>
      </c>
      <c r="AU103" s="185" t="s">
        <v>84</v>
      </c>
      <c r="AY103" s="18" t="s">
        <v>176</v>
      </c>
      <c r="BE103" s="186">
        <f>IF(N103="základní",J103,0)</f>
        <v>0</v>
      </c>
      <c r="BF103" s="186">
        <f>IF(N103="snížená",J103,0)</f>
        <v>0</v>
      </c>
      <c r="BG103" s="186">
        <f>IF(N103="zákl. přenesená",J103,0)</f>
        <v>0</v>
      </c>
      <c r="BH103" s="186">
        <f>IF(N103="sníž. přenesená",J103,0)</f>
        <v>0</v>
      </c>
      <c r="BI103" s="186">
        <f>IF(N103="nulová",J103,0)</f>
        <v>0</v>
      </c>
      <c r="BJ103" s="18" t="s">
        <v>82</v>
      </c>
      <c r="BK103" s="186">
        <f>ROUND(I103*H103,2)</f>
        <v>0</v>
      </c>
      <c r="BL103" s="18" t="s">
        <v>95</v>
      </c>
      <c r="BM103" s="185" t="s">
        <v>1027</v>
      </c>
    </row>
    <row r="104" spans="1:65" s="2" customFormat="1" ht="11.25">
      <c r="A104" s="36"/>
      <c r="B104" s="37"/>
      <c r="C104" s="38"/>
      <c r="D104" s="213" t="s">
        <v>648</v>
      </c>
      <c r="E104" s="38"/>
      <c r="F104" s="214" t="s">
        <v>1028</v>
      </c>
      <c r="G104" s="38"/>
      <c r="H104" s="38"/>
      <c r="I104" s="189"/>
      <c r="J104" s="38"/>
      <c r="K104" s="38"/>
      <c r="L104" s="41"/>
      <c r="M104" s="190"/>
      <c r="N104" s="191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8" t="s">
        <v>648</v>
      </c>
      <c r="AU104" s="18" t="s">
        <v>84</v>
      </c>
    </row>
    <row r="105" spans="1:65" s="13" customFormat="1" ht="11.25">
      <c r="B105" s="215"/>
      <c r="C105" s="216"/>
      <c r="D105" s="187" t="s">
        <v>650</v>
      </c>
      <c r="E105" s="217" t="s">
        <v>32</v>
      </c>
      <c r="F105" s="218" t="s">
        <v>1029</v>
      </c>
      <c r="G105" s="216"/>
      <c r="H105" s="217" t="s">
        <v>32</v>
      </c>
      <c r="I105" s="219"/>
      <c r="J105" s="216"/>
      <c r="K105" s="216"/>
      <c r="L105" s="220"/>
      <c r="M105" s="221"/>
      <c r="N105" s="222"/>
      <c r="O105" s="222"/>
      <c r="P105" s="222"/>
      <c r="Q105" s="222"/>
      <c r="R105" s="222"/>
      <c r="S105" s="222"/>
      <c r="T105" s="223"/>
      <c r="AT105" s="224" t="s">
        <v>650</v>
      </c>
      <c r="AU105" s="224" t="s">
        <v>84</v>
      </c>
      <c r="AV105" s="13" t="s">
        <v>82</v>
      </c>
      <c r="AW105" s="13" t="s">
        <v>37</v>
      </c>
      <c r="AX105" s="13" t="s">
        <v>75</v>
      </c>
      <c r="AY105" s="224" t="s">
        <v>176</v>
      </c>
    </row>
    <row r="106" spans="1:65" s="14" customFormat="1" ht="11.25">
      <c r="B106" s="225"/>
      <c r="C106" s="226"/>
      <c r="D106" s="187" t="s">
        <v>650</v>
      </c>
      <c r="E106" s="227" t="s">
        <v>32</v>
      </c>
      <c r="F106" s="228" t="s">
        <v>1030</v>
      </c>
      <c r="G106" s="226"/>
      <c r="H106" s="229">
        <v>30</v>
      </c>
      <c r="I106" s="230"/>
      <c r="J106" s="226"/>
      <c r="K106" s="226"/>
      <c r="L106" s="231"/>
      <c r="M106" s="232"/>
      <c r="N106" s="233"/>
      <c r="O106" s="233"/>
      <c r="P106" s="233"/>
      <c r="Q106" s="233"/>
      <c r="R106" s="233"/>
      <c r="S106" s="233"/>
      <c r="T106" s="234"/>
      <c r="AT106" s="235" t="s">
        <v>650</v>
      </c>
      <c r="AU106" s="235" t="s">
        <v>84</v>
      </c>
      <c r="AV106" s="14" t="s">
        <v>84</v>
      </c>
      <c r="AW106" s="14" t="s">
        <v>37</v>
      </c>
      <c r="AX106" s="14" t="s">
        <v>75</v>
      </c>
      <c r="AY106" s="235" t="s">
        <v>176</v>
      </c>
    </row>
    <row r="107" spans="1:65" s="15" customFormat="1" ht="11.25">
      <c r="B107" s="236"/>
      <c r="C107" s="237"/>
      <c r="D107" s="187" t="s">
        <v>650</v>
      </c>
      <c r="E107" s="238" t="s">
        <v>32</v>
      </c>
      <c r="F107" s="239" t="s">
        <v>711</v>
      </c>
      <c r="G107" s="237"/>
      <c r="H107" s="240">
        <v>30</v>
      </c>
      <c r="I107" s="241"/>
      <c r="J107" s="237"/>
      <c r="K107" s="237"/>
      <c r="L107" s="242"/>
      <c r="M107" s="249"/>
      <c r="N107" s="250"/>
      <c r="O107" s="250"/>
      <c r="P107" s="250"/>
      <c r="Q107" s="250"/>
      <c r="R107" s="250"/>
      <c r="S107" s="250"/>
      <c r="T107" s="251"/>
      <c r="AT107" s="246" t="s">
        <v>650</v>
      </c>
      <c r="AU107" s="246" t="s">
        <v>84</v>
      </c>
      <c r="AV107" s="15" t="s">
        <v>95</v>
      </c>
      <c r="AW107" s="15" t="s">
        <v>37</v>
      </c>
      <c r="AX107" s="15" t="s">
        <v>82</v>
      </c>
      <c r="AY107" s="246" t="s">
        <v>176</v>
      </c>
    </row>
    <row r="108" spans="1:65" s="2" customFormat="1" ht="24.2" customHeight="1">
      <c r="A108" s="36"/>
      <c r="B108" s="37"/>
      <c r="C108" s="192" t="s">
        <v>84</v>
      </c>
      <c r="D108" s="192" t="s">
        <v>203</v>
      </c>
      <c r="E108" s="193" t="s">
        <v>1031</v>
      </c>
      <c r="F108" s="194" t="s">
        <v>1032</v>
      </c>
      <c r="G108" s="195" t="s">
        <v>694</v>
      </c>
      <c r="H108" s="196">
        <v>20</v>
      </c>
      <c r="I108" s="197"/>
      <c r="J108" s="198">
        <f>ROUND(I108*H108,2)</f>
        <v>0</v>
      </c>
      <c r="K108" s="194" t="s">
        <v>646</v>
      </c>
      <c r="L108" s="41"/>
      <c r="M108" s="199" t="s">
        <v>32</v>
      </c>
      <c r="N108" s="200" t="s">
        <v>46</v>
      </c>
      <c r="O108" s="66"/>
      <c r="P108" s="183">
        <f>O108*H108</f>
        <v>0</v>
      </c>
      <c r="Q108" s="183">
        <v>0</v>
      </c>
      <c r="R108" s="183">
        <f>Q108*H108</f>
        <v>0</v>
      </c>
      <c r="S108" s="183">
        <v>0.35499999999999998</v>
      </c>
      <c r="T108" s="184">
        <f>S108*H108</f>
        <v>7.1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5" t="s">
        <v>95</v>
      </c>
      <c r="AT108" s="185" t="s">
        <v>203</v>
      </c>
      <c r="AU108" s="185" t="s">
        <v>84</v>
      </c>
      <c r="AY108" s="18" t="s">
        <v>176</v>
      </c>
      <c r="BE108" s="186">
        <f>IF(N108="základní",J108,0)</f>
        <v>0</v>
      </c>
      <c r="BF108" s="186">
        <f>IF(N108="snížená",J108,0)</f>
        <v>0</v>
      </c>
      <c r="BG108" s="186">
        <f>IF(N108="zákl. přenesená",J108,0)</f>
        <v>0</v>
      </c>
      <c r="BH108" s="186">
        <f>IF(N108="sníž. přenesená",J108,0)</f>
        <v>0</v>
      </c>
      <c r="BI108" s="186">
        <f>IF(N108="nulová",J108,0)</f>
        <v>0</v>
      </c>
      <c r="BJ108" s="18" t="s">
        <v>82</v>
      </c>
      <c r="BK108" s="186">
        <f>ROUND(I108*H108,2)</f>
        <v>0</v>
      </c>
      <c r="BL108" s="18" t="s">
        <v>95</v>
      </c>
      <c r="BM108" s="185" t="s">
        <v>1033</v>
      </c>
    </row>
    <row r="109" spans="1:65" s="2" customFormat="1" ht="11.25">
      <c r="A109" s="36"/>
      <c r="B109" s="37"/>
      <c r="C109" s="38"/>
      <c r="D109" s="213" t="s">
        <v>648</v>
      </c>
      <c r="E109" s="38"/>
      <c r="F109" s="214" t="s">
        <v>1034</v>
      </c>
      <c r="G109" s="38"/>
      <c r="H109" s="38"/>
      <c r="I109" s="189"/>
      <c r="J109" s="38"/>
      <c r="K109" s="38"/>
      <c r="L109" s="41"/>
      <c r="M109" s="190"/>
      <c r="N109" s="191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8" t="s">
        <v>648</v>
      </c>
      <c r="AU109" s="18" t="s">
        <v>84</v>
      </c>
    </row>
    <row r="110" spans="1:65" s="13" customFormat="1" ht="11.25">
      <c r="B110" s="215"/>
      <c r="C110" s="216"/>
      <c r="D110" s="187" t="s">
        <v>650</v>
      </c>
      <c r="E110" s="217" t="s">
        <v>32</v>
      </c>
      <c r="F110" s="218" t="s">
        <v>1035</v>
      </c>
      <c r="G110" s="216"/>
      <c r="H110" s="217" t="s">
        <v>32</v>
      </c>
      <c r="I110" s="219"/>
      <c r="J110" s="216"/>
      <c r="K110" s="216"/>
      <c r="L110" s="220"/>
      <c r="M110" s="221"/>
      <c r="N110" s="222"/>
      <c r="O110" s="222"/>
      <c r="P110" s="222"/>
      <c r="Q110" s="222"/>
      <c r="R110" s="222"/>
      <c r="S110" s="222"/>
      <c r="T110" s="223"/>
      <c r="AT110" s="224" t="s">
        <v>650</v>
      </c>
      <c r="AU110" s="224" t="s">
        <v>84</v>
      </c>
      <c r="AV110" s="13" t="s">
        <v>82</v>
      </c>
      <c r="AW110" s="13" t="s">
        <v>37</v>
      </c>
      <c r="AX110" s="13" t="s">
        <v>75</v>
      </c>
      <c r="AY110" s="224" t="s">
        <v>176</v>
      </c>
    </row>
    <row r="111" spans="1:65" s="14" customFormat="1" ht="11.25">
      <c r="B111" s="225"/>
      <c r="C111" s="226"/>
      <c r="D111" s="187" t="s">
        <v>650</v>
      </c>
      <c r="E111" s="227" t="s">
        <v>32</v>
      </c>
      <c r="F111" s="228" t="s">
        <v>1036</v>
      </c>
      <c r="G111" s="226"/>
      <c r="H111" s="229">
        <v>20</v>
      </c>
      <c r="I111" s="230"/>
      <c r="J111" s="226"/>
      <c r="K111" s="226"/>
      <c r="L111" s="231"/>
      <c r="M111" s="232"/>
      <c r="N111" s="233"/>
      <c r="O111" s="233"/>
      <c r="P111" s="233"/>
      <c r="Q111" s="233"/>
      <c r="R111" s="233"/>
      <c r="S111" s="233"/>
      <c r="T111" s="234"/>
      <c r="AT111" s="235" t="s">
        <v>650</v>
      </c>
      <c r="AU111" s="235" t="s">
        <v>84</v>
      </c>
      <c r="AV111" s="14" t="s">
        <v>84</v>
      </c>
      <c r="AW111" s="14" t="s">
        <v>37</v>
      </c>
      <c r="AX111" s="14" t="s">
        <v>75</v>
      </c>
      <c r="AY111" s="235" t="s">
        <v>176</v>
      </c>
    </row>
    <row r="112" spans="1:65" s="15" customFormat="1" ht="11.25">
      <c r="B112" s="236"/>
      <c r="C112" s="237"/>
      <c r="D112" s="187" t="s">
        <v>650</v>
      </c>
      <c r="E112" s="238" t="s">
        <v>32</v>
      </c>
      <c r="F112" s="239" t="s">
        <v>711</v>
      </c>
      <c r="G112" s="237"/>
      <c r="H112" s="240">
        <v>20</v>
      </c>
      <c r="I112" s="241"/>
      <c r="J112" s="237"/>
      <c r="K112" s="237"/>
      <c r="L112" s="242"/>
      <c r="M112" s="249"/>
      <c r="N112" s="250"/>
      <c r="O112" s="250"/>
      <c r="P112" s="250"/>
      <c r="Q112" s="250"/>
      <c r="R112" s="250"/>
      <c r="S112" s="250"/>
      <c r="T112" s="251"/>
      <c r="AT112" s="246" t="s">
        <v>650</v>
      </c>
      <c r="AU112" s="246" t="s">
        <v>84</v>
      </c>
      <c r="AV112" s="15" t="s">
        <v>95</v>
      </c>
      <c r="AW112" s="15" t="s">
        <v>37</v>
      </c>
      <c r="AX112" s="15" t="s">
        <v>82</v>
      </c>
      <c r="AY112" s="246" t="s">
        <v>176</v>
      </c>
    </row>
    <row r="113" spans="1:65" s="2" customFormat="1" ht="16.5" customHeight="1">
      <c r="A113" s="36"/>
      <c r="B113" s="37"/>
      <c r="C113" s="192" t="s">
        <v>90</v>
      </c>
      <c r="D113" s="192" t="s">
        <v>203</v>
      </c>
      <c r="E113" s="193" t="s">
        <v>1037</v>
      </c>
      <c r="F113" s="194" t="s">
        <v>1038</v>
      </c>
      <c r="G113" s="195" t="s">
        <v>645</v>
      </c>
      <c r="H113" s="196">
        <v>4</v>
      </c>
      <c r="I113" s="197"/>
      <c r="J113" s="198">
        <f>ROUND(I113*H113,2)</f>
        <v>0</v>
      </c>
      <c r="K113" s="194" t="s">
        <v>646</v>
      </c>
      <c r="L113" s="41"/>
      <c r="M113" s="199" t="s">
        <v>32</v>
      </c>
      <c r="N113" s="200" t="s">
        <v>46</v>
      </c>
      <c r="O113" s="66"/>
      <c r="P113" s="183">
        <f>O113*H113</f>
        <v>0</v>
      </c>
      <c r="Q113" s="183">
        <v>0</v>
      </c>
      <c r="R113" s="183">
        <f>Q113*H113</f>
        <v>0</v>
      </c>
      <c r="S113" s="183">
        <v>0</v>
      </c>
      <c r="T113" s="184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85" t="s">
        <v>95</v>
      </c>
      <c r="AT113" s="185" t="s">
        <v>203</v>
      </c>
      <c r="AU113" s="185" t="s">
        <v>84</v>
      </c>
      <c r="AY113" s="18" t="s">
        <v>176</v>
      </c>
      <c r="BE113" s="186">
        <f>IF(N113="základní",J113,0)</f>
        <v>0</v>
      </c>
      <c r="BF113" s="186">
        <f>IF(N113="snížená",J113,0)</f>
        <v>0</v>
      </c>
      <c r="BG113" s="186">
        <f>IF(N113="zákl. přenesená",J113,0)</f>
        <v>0</v>
      </c>
      <c r="BH113" s="186">
        <f>IF(N113="sníž. přenesená",J113,0)</f>
        <v>0</v>
      </c>
      <c r="BI113" s="186">
        <f>IF(N113="nulová",J113,0)</f>
        <v>0</v>
      </c>
      <c r="BJ113" s="18" t="s">
        <v>82</v>
      </c>
      <c r="BK113" s="186">
        <f>ROUND(I113*H113,2)</f>
        <v>0</v>
      </c>
      <c r="BL113" s="18" t="s">
        <v>95</v>
      </c>
      <c r="BM113" s="185" t="s">
        <v>1039</v>
      </c>
    </row>
    <row r="114" spans="1:65" s="2" customFormat="1" ht="11.25">
      <c r="A114" s="36"/>
      <c r="B114" s="37"/>
      <c r="C114" s="38"/>
      <c r="D114" s="213" t="s">
        <v>648</v>
      </c>
      <c r="E114" s="38"/>
      <c r="F114" s="214" t="s">
        <v>1040</v>
      </c>
      <c r="G114" s="38"/>
      <c r="H114" s="38"/>
      <c r="I114" s="189"/>
      <c r="J114" s="38"/>
      <c r="K114" s="38"/>
      <c r="L114" s="41"/>
      <c r="M114" s="190"/>
      <c r="N114" s="191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8" t="s">
        <v>648</v>
      </c>
      <c r="AU114" s="18" t="s">
        <v>84</v>
      </c>
    </row>
    <row r="115" spans="1:65" s="13" customFormat="1" ht="11.25">
      <c r="B115" s="215"/>
      <c r="C115" s="216"/>
      <c r="D115" s="187" t="s">
        <v>650</v>
      </c>
      <c r="E115" s="217" t="s">
        <v>32</v>
      </c>
      <c r="F115" s="218" t="s">
        <v>1041</v>
      </c>
      <c r="G115" s="216"/>
      <c r="H115" s="217" t="s">
        <v>32</v>
      </c>
      <c r="I115" s="219"/>
      <c r="J115" s="216"/>
      <c r="K115" s="216"/>
      <c r="L115" s="220"/>
      <c r="M115" s="221"/>
      <c r="N115" s="222"/>
      <c r="O115" s="222"/>
      <c r="P115" s="222"/>
      <c r="Q115" s="222"/>
      <c r="R115" s="222"/>
      <c r="S115" s="222"/>
      <c r="T115" s="223"/>
      <c r="AT115" s="224" t="s">
        <v>650</v>
      </c>
      <c r="AU115" s="224" t="s">
        <v>84</v>
      </c>
      <c r="AV115" s="13" t="s">
        <v>82</v>
      </c>
      <c r="AW115" s="13" t="s">
        <v>37</v>
      </c>
      <c r="AX115" s="13" t="s">
        <v>75</v>
      </c>
      <c r="AY115" s="224" t="s">
        <v>176</v>
      </c>
    </row>
    <row r="116" spans="1:65" s="14" customFormat="1" ht="11.25">
      <c r="B116" s="225"/>
      <c r="C116" s="226"/>
      <c r="D116" s="187" t="s">
        <v>650</v>
      </c>
      <c r="E116" s="227" t="s">
        <v>32</v>
      </c>
      <c r="F116" s="228" t="s">
        <v>1042</v>
      </c>
      <c r="G116" s="226"/>
      <c r="H116" s="229">
        <v>4</v>
      </c>
      <c r="I116" s="230"/>
      <c r="J116" s="226"/>
      <c r="K116" s="226"/>
      <c r="L116" s="231"/>
      <c r="M116" s="232"/>
      <c r="N116" s="233"/>
      <c r="O116" s="233"/>
      <c r="P116" s="233"/>
      <c r="Q116" s="233"/>
      <c r="R116" s="233"/>
      <c r="S116" s="233"/>
      <c r="T116" s="234"/>
      <c r="AT116" s="235" t="s">
        <v>650</v>
      </c>
      <c r="AU116" s="235" t="s">
        <v>84</v>
      </c>
      <c r="AV116" s="14" t="s">
        <v>84</v>
      </c>
      <c r="AW116" s="14" t="s">
        <v>37</v>
      </c>
      <c r="AX116" s="14" t="s">
        <v>75</v>
      </c>
      <c r="AY116" s="235" t="s">
        <v>176</v>
      </c>
    </row>
    <row r="117" spans="1:65" s="15" customFormat="1" ht="11.25">
      <c r="B117" s="236"/>
      <c r="C117" s="237"/>
      <c r="D117" s="187" t="s">
        <v>650</v>
      </c>
      <c r="E117" s="238" t="s">
        <v>32</v>
      </c>
      <c r="F117" s="239" t="s">
        <v>711</v>
      </c>
      <c r="G117" s="237"/>
      <c r="H117" s="240">
        <v>4</v>
      </c>
      <c r="I117" s="241"/>
      <c r="J117" s="237"/>
      <c r="K117" s="237"/>
      <c r="L117" s="242"/>
      <c r="M117" s="249"/>
      <c r="N117" s="250"/>
      <c r="O117" s="250"/>
      <c r="P117" s="250"/>
      <c r="Q117" s="250"/>
      <c r="R117" s="250"/>
      <c r="S117" s="250"/>
      <c r="T117" s="251"/>
      <c r="AT117" s="246" t="s">
        <v>650</v>
      </c>
      <c r="AU117" s="246" t="s">
        <v>84</v>
      </c>
      <c r="AV117" s="15" t="s">
        <v>95</v>
      </c>
      <c r="AW117" s="15" t="s">
        <v>37</v>
      </c>
      <c r="AX117" s="15" t="s">
        <v>82</v>
      </c>
      <c r="AY117" s="246" t="s">
        <v>176</v>
      </c>
    </row>
    <row r="118" spans="1:65" s="2" customFormat="1" ht="24.2" customHeight="1">
      <c r="A118" s="36"/>
      <c r="B118" s="37"/>
      <c r="C118" s="192" t="s">
        <v>95</v>
      </c>
      <c r="D118" s="192" t="s">
        <v>203</v>
      </c>
      <c r="E118" s="193" t="s">
        <v>904</v>
      </c>
      <c r="F118" s="194" t="s">
        <v>1043</v>
      </c>
      <c r="G118" s="195" t="s">
        <v>645</v>
      </c>
      <c r="H118" s="196">
        <v>1.986</v>
      </c>
      <c r="I118" s="197"/>
      <c r="J118" s="198">
        <f>ROUND(I118*H118,2)</f>
        <v>0</v>
      </c>
      <c r="K118" s="194" t="s">
        <v>914</v>
      </c>
      <c r="L118" s="41"/>
      <c r="M118" s="199" t="s">
        <v>32</v>
      </c>
      <c r="N118" s="200" t="s">
        <v>46</v>
      </c>
      <c r="O118" s="66"/>
      <c r="P118" s="183">
        <f>O118*H118</f>
        <v>0</v>
      </c>
      <c r="Q118" s="183">
        <v>0</v>
      </c>
      <c r="R118" s="183">
        <f>Q118*H118</f>
        <v>0</v>
      </c>
      <c r="S118" s="183">
        <v>0</v>
      </c>
      <c r="T118" s="184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5" t="s">
        <v>95</v>
      </c>
      <c r="AT118" s="185" t="s">
        <v>203</v>
      </c>
      <c r="AU118" s="185" t="s">
        <v>84</v>
      </c>
      <c r="AY118" s="18" t="s">
        <v>176</v>
      </c>
      <c r="BE118" s="186">
        <f>IF(N118="základní",J118,0)</f>
        <v>0</v>
      </c>
      <c r="BF118" s="186">
        <f>IF(N118="snížená",J118,0)</f>
        <v>0</v>
      </c>
      <c r="BG118" s="186">
        <f>IF(N118="zákl. přenesená",J118,0)</f>
        <v>0</v>
      </c>
      <c r="BH118" s="186">
        <f>IF(N118="sníž. přenesená",J118,0)</f>
        <v>0</v>
      </c>
      <c r="BI118" s="186">
        <f>IF(N118="nulová",J118,0)</f>
        <v>0</v>
      </c>
      <c r="BJ118" s="18" t="s">
        <v>82</v>
      </c>
      <c r="BK118" s="186">
        <f>ROUND(I118*H118,2)</f>
        <v>0</v>
      </c>
      <c r="BL118" s="18" t="s">
        <v>95</v>
      </c>
      <c r="BM118" s="185" t="s">
        <v>1044</v>
      </c>
    </row>
    <row r="119" spans="1:65" s="2" customFormat="1" ht="11.25">
      <c r="A119" s="36"/>
      <c r="B119" s="37"/>
      <c r="C119" s="38"/>
      <c r="D119" s="213" t="s">
        <v>648</v>
      </c>
      <c r="E119" s="38"/>
      <c r="F119" s="214" t="s">
        <v>1045</v>
      </c>
      <c r="G119" s="38"/>
      <c r="H119" s="38"/>
      <c r="I119" s="189"/>
      <c r="J119" s="38"/>
      <c r="K119" s="38"/>
      <c r="L119" s="41"/>
      <c r="M119" s="190"/>
      <c r="N119" s="191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8" t="s">
        <v>648</v>
      </c>
      <c r="AU119" s="18" t="s">
        <v>84</v>
      </c>
    </row>
    <row r="120" spans="1:65" s="13" customFormat="1" ht="11.25">
      <c r="B120" s="215"/>
      <c r="C120" s="216"/>
      <c r="D120" s="187" t="s">
        <v>650</v>
      </c>
      <c r="E120" s="217" t="s">
        <v>32</v>
      </c>
      <c r="F120" s="218" t="s">
        <v>1046</v>
      </c>
      <c r="G120" s="216"/>
      <c r="H120" s="217" t="s">
        <v>32</v>
      </c>
      <c r="I120" s="219"/>
      <c r="J120" s="216"/>
      <c r="K120" s="216"/>
      <c r="L120" s="220"/>
      <c r="M120" s="221"/>
      <c r="N120" s="222"/>
      <c r="O120" s="222"/>
      <c r="P120" s="222"/>
      <c r="Q120" s="222"/>
      <c r="R120" s="222"/>
      <c r="S120" s="222"/>
      <c r="T120" s="223"/>
      <c r="AT120" s="224" t="s">
        <v>650</v>
      </c>
      <c r="AU120" s="224" t="s">
        <v>84</v>
      </c>
      <c r="AV120" s="13" t="s">
        <v>82</v>
      </c>
      <c r="AW120" s="13" t="s">
        <v>37</v>
      </c>
      <c r="AX120" s="13" t="s">
        <v>75</v>
      </c>
      <c r="AY120" s="224" t="s">
        <v>176</v>
      </c>
    </row>
    <row r="121" spans="1:65" s="14" customFormat="1" ht="11.25">
      <c r="B121" s="225"/>
      <c r="C121" s="226"/>
      <c r="D121" s="187" t="s">
        <v>650</v>
      </c>
      <c r="E121" s="227" t="s">
        <v>32</v>
      </c>
      <c r="F121" s="228" t="s">
        <v>1047</v>
      </c>
      <c r="G121" s="226"/>
      <c r="H121" s="229">
        <v>0.45</v>
      </c>
      <c r="I121" s="230"/>
      <c r="J121" s="226"/>
      <c r="K121" s="226"/>
      <c r="L121" s="231"/>
      <c r="M121" s="232"/>
      <c r="N121" s="233"/>
      <c r="O121" s="233"/>
      <c r="P121" s="233"/>
      <c r="Q121" s="233"/>
      <c r="R121" s="233"/>
      <c r="S121" s="233"/>
      <c r="T121" s="234"/>
      <c r="AT121" s="235" t="s">
        <v>650</v>
      </c>
      <c r="AU121" s="235" t="s">
        <v>84</v>
      </c>
      <c r="AV121" s="14" t="s">
        <v>84</v>
      </c>
      <c r="AW121" s="14" t="s">
        <v>37</v>
      </c>
      <c r="AX121" s="14" t="s">
        <v>75</v>
      </c>
      <c r="AY121" s="235" t="s">
        <v>176</v>
      </c>
    </row>
    <row r="122" spans="1:65" s="13" customFormat="1" ht="11.25">
      <c r="B122" s="215"/>
      <c r="C122" s="216"/>
      <c r="D122" s="187" t="s">
        <v>650</v>
      </c>
      <c r="E122" s="217" t="s">
        <v>32</v>
      </c>
      <c r="F122" s="218" t="s">
        <v>1048</v>
      </c>
      <c r="G122" s="216"/>
      <c r="H122" s="217" t="s">
        <v>32</v>
      </c>
      <c r="I122" s="219"/>
      <c r="J122" s="216"/>
      <c r="K122" s="216"/>
      <c r="L122" s="220"/>
      <c r="M122" s="221"/>
      <c r="N122" s="222"/>
      <c r="O122" s="222"/>
      <c r="P122" s="222"/>
      <c r="Q122" s="222"/>
      <c r="R122" s="222"/>
      <c r="S122" s="222"/>
      <c r="T122" s="223"/>
      <c r="AT122" s="224" t="s">
        <v>650</v>
      </c>
      <c r="AU122" s="224" t="s">
        <v>84</v>
      </c>
      <c r="AV122" s="13" t="s">
        <v>82</v>
      </c>
      <c r="AW122" s="13" t="s">
        <v>37</v>
      </c>
      <c r="AX122" s="13" t="s">
        <v>75</v>
      </c>
      <c r="AY122" s="224" t="s">
        <v>176</v>
      </c>
    </row>
    <row r="123" spans="1:65" s="14" customFormat="1" ht="11.25">
      <c r="B123" s="225"/>
      <c r="C123" s="226"/>
      <c r="D123" s="187" t="s">
        <v>650</v>
      </c>
      <c r="E123" s="227" t="s">
        <v>32</v>
      </c>
      <c r="F123" s="228" t="s">
        <v>1049</v>
      </c>
      <c r="G123" s="226"/>
      <c r="H123" s="229">
        <v>0.6</v>
      </c>
      <c r="I123" s="230"/>
      <c r="J123" s="226"/>
      <c r="K123" s="226"/>
      <c r="L123" s="231"/>
      <c r="M123" s="232"/>
      <c r="N123" s="233"/>
      <c r="O123" s="233"/>
      <c r="P123" s="233"/>
      <c r="Q123" s="233"/>
      <c r="R123" s="233"/>
      <c r="S123" s="233"/>
      <c r="T123" s="234"/>
      <c r="AT123" s="235" t="s">
        <v>650</v>
      </c>
      <c r="AU123" s="235" t="s">
        <v>84</v>
      </c>
      <c r="AV123" s="14" t="s">
        <v>84</v>
      </c>
      <c r="AW123" s="14" t="s">
        <v>37</v>
      </c>
      <c r="AX123" s="14" t="s">
        <v>75</v>
      </c>
      <c r="AY123" s="235" t="s">
        <v>176</v>
      </c>
    </row>
    <row r="124" spans="1:65" s="13" customFormat="1" ht="11.25">
      <c r="B124" s="215"/>
      <c r="C124" s="216"/>
      <c r="D124" s="187" t="s">
        <v>650</v>
      </c>
      <c r="E124" s="217" t="s">
        <v>32</v>
      </c>
      <c r="F124" s="218" t="s">
        <v>1050</v>
      </c>
      <c r="G124" s="216"/>
      <c r="H124" s="217" t="s">
        <v>32</v>
      </c>
      <c r="I124" s="219"/>
      <c r="J124" s="216"/>
      <c r="K124" s="216"/>
      <c r="L124" s="220"/>
      <c r="M124" s="221"/>
      <c r="N124" s="222"/>
      <c r="O124" s="222"/>
      <c r="P124" s="222"/>
      <c r="Q124" s="222"/>
      <c r="R124" s="222"/>
      <c r="S124" s="222"/>
      <c r="T124" s="223"/>
      <c r="AT124" s="224" t="s">
        <v>650</v>
      </c>
      <c r="AU124" s="224" t="s">
        <v>84</v>
      </c>
      <c r="AV124" s="13" t="s">
        <v>82</v>
      </c>
      <c r="AW124" s="13" t="s">
        <v>37</v>
      </c>
      <c r="AX124" s="13" t="s">
        <v>75</v>
      </c>
      <c r="AY124" s="224" t="s">
        <v>176</v>
      </c>
    </row>
    <row r="125" spans="1:65" s="14" customFormat="1" ht="11.25">
      <c r="B125" s="225"/>
      <c r="C125" s="226"/>
      <c r="D125" s="187" t="s">
        <v>650</v>
      </c>
      <c r="E125" s="227" t="s">
        <v>32</v>
      </c>
      <c r="F125" s="228" t="s">
        <v>1051</v>
      </c>
      <c r="G125" s="226"/>
      <c r="H125" s="229">
        <v>0.93600000000000005</v>
      </c>
      <c r="I125" s="230"/>
      <c r="J125" s="226"/>
      <c r="K125" s="226"/>
      <c r="L125" s="231"/>
      <c r="M125" s="232"/>
      <c r="N125" s="233"/>
      <c r="O125" s="233"/>
      <c r="P125" s="233"/>
      <c r="Q125" s="233"/>
      <c r="R125" s="233"/>
      <c r="S125" s="233"/>
      <c r="T125" s="234"/>
      <c r="AT125" s="235" t="s">
        <v>650</v>
      </c>
      <c r="AU125" s="235" t="s">
        <v>84</v>
      </c>
      <c r="AV125" s="14" t="s">
        <v>84</v>
      </c>
      <c r="AW125" s="14" t="s">
        <v>37</v>
      </c>
      <c r="AX125" s="14" t="s">
        <v>75</v>
      </c>
      <c r="AY125" s="235" t="s">
        <v>176</v>
      </c>
    </row>
    <row r="126" spans="1:65" s="15" customFormat="1" ht="11.25">
      <c r="B126" s="236"/>
      <c r="C126" s="237"/>
      <c r="D126" s="187" t="s">
        <v>650</v>
      </c>
      <c r="E126" s="238" t="s">
        <v>32</v>
      </c>
      <c r="F126" s="239" t="s">
        <v>711</v>
      </c>
      <c r="G126" s="237"/>
      <c r="H126" s="240">
        <v>1.986</v>
      </c>
      <c r="I126" s="241"/>
      <c r="J126" s="237"/>
      <c r="K126" s="237"/>
      <c r="L126" s="242"/>
      <c r="M126" s="249"/>
      <c r="N126" s="250"/>
      <c r="O126" s="250"/>
      <c r="P126" s="250"/>
      <c r="Q126" s="250"/>
      <c r="R126" s="250"/>
      <c r="S126" s="250"/>
      <c r="T126" s="251"/>
      <c r="AT126" s="246" t="s">
        <v>650</v>
      </c>
      <c r="AU126" s="246" t="s">
        <v>84</v>
      </c>
      <c r="AV126" s="15" t="s">
        <v>95</v>
      </c>
      <c r="AW126" s="15" t="s">
        <v>37</v>
      </c>
      <c r="AX126" s="15" t="s">
        <v>82</v>
      </c>
      <c r="AY126" s="246" t="s">
        <v>176</v>
      </c>
    </row>
    <row r="127" spans="1:65" s="2" customFormat="1" ht="24.2" customHeight="1">
      <c r="A127" s="36"/>
      <c r="B127" s="37"/>
      <c r="C127" s="192" t="s">
        <v>198</v>
      </c>
      <c r="D127" s="192" t="s">
        <v>203</v>
      </c>
      <c r="E127" s="193" t="s">
        <v>1052</v>
      </c>
      <c r="F127" s="194" t="s">
        <v>1053</v>
      </c>
      <c r="G127" s="195" t="s">
        <v>645</v>
      </c>
      <c r="H127" s="196">
        <v>0.63</v>
      </c>
      <c r="I127" s="197"/>
      <c r="J127" s="198">
        <f>ROUND(I127*H127,2)</f>
        <v>0</v>
      </c>
      <c r="K127" s="194" t="s">
        <v>914</v>
      </c>
      <c r="L127" s="41"/>
      <c r="M127" s="199" t="s">
        <v>32</v>
      </c>
      <c r="N127" s="200" t="s">
        <v>46</v>
      </c>
      <c r="O127" s="66"/>
      <c r="P127" s="183">
        <f>O127*H127</f>
        <v>0</v>
      </c>
      <c r="Q127" s="183">
        <v>0</v>
      </c>
      <c r="R127" s="183">
        <f>Q127*H127</f>
        <v>0</v>
      </c>
      <c r="S127" s="183">
        <v>0</v>
      </c>
      <c r="T127" s="184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5" t="s">
        <v>95</v>
      </c>
      <c r="AT127" s="185" t="s">
        <v>203</v>
      </c>
      <c r="AU127" s="185" t="s">
        <v>84</v>
      </c>
      <c r="AY127" s="18" t="s">
        <v>176</v>
      </c>
      <c r="BE127" s="186">
        <f>IF(N127="základní",J127,0)</f>
        <v>0</v>
      </c>
      <c r="BF127" s="186">
        <f>IF(N127="snížená",J127,0)</f>
        <v>0</v>
      </c>
      <c r="BG127" s="186">
        <f>IF(N127="zákl. přenesená",J127,0)</f>
        <v>0</v>
      </c>
      <c r="BH127" s="186">
        <f>IF(N127="sníž. přenesená",J127,0)</f>
        <v>0</v>
      </c>
      <c r="BI127" s="186">
        <f>IF(N127="nulová",J127,0)</f>
        <v>0</v>
      </c>
      <c r="BJ127" s="18" t="s">
        <v>82</v>
      </c>
      <c r="BK127" s="186">
        <f>ROUND(I127*H127,2)</f>
        <v>0</v>
      </c>
      <c r="BL127" s="18" t="s">
        <v>95</v>
      </c>
      <c r="BM127" s="185" t="s">
        <v>1054</v>
      </c>
    </row>
    <row r="128" spans="1:65" s="2" customFormat="1" ht="11.25">
      <c r="A128" s="36"/>
      <c r="B128" s="37"/>
      <c r="C128" s="38"/>
      <c r="D128" s="213" t="s">
        <v>648</v>
      </c>
      <c r="E128" s="38"/>
      <c r="F128" s="214" t="s">
        <v>1055</v>
      </c>
      <c r="G128" s="38"/>
      <c r="H128" s="38"/>
      <c r="I128" s="189"/>
      <c r="J128" s="38"/>
      <c r="K128" s="38"/>
      <c r="L128" s="41"/>
      <c r="M128" s="190"/>
      <c r="N128" s="191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8" t="s">
        <v>648</v>
      </c>
      <c r="AU128" s="18" t="s">
        <v>84</v>
      </c>
    </row>
    <row r="129" spans="1:65" s="13" customFormat="1" ht="11.25">
      <c r="B129" s="215"/>
      <c r="C129" s="216"/>
      <c r="D129" s="187" t="s">
        <v>650</v>
      </c>
      <c r="E129" s="217" t="s">
        <v>32</v>
      </c>
      <c r="F129" s="218" t="s">
        <v>1056</v>
      </c>
      <c r="G129" s="216"/>
      <c r="H129" s="217" t="s">
        <v>32</v>
      </c>
      <c r="I129" s="219"/>
      <c r="J129" s="216"/>
      <c r="K129" s="216"/>
      <c r="L129" s="220"/>
      <c r="M129" s="221"/>
      <c r="N129" s="222"/>
      <c r="O129" s="222"/>
      <c r="P129" s="222"/>
      <c r="Q129" s="222"/>
      <c r="R129" s="222"/>
      <c r="S129" s="222"/>
      <c r="T129" s="223"/>
      <c r="AT129" s="224" t="s">
        <v>650</v>
      </c>
      <c r="AU129" s="224" t="s">
        <v>84</v>
      </c>
      <c r="AV129" s="13" t="s">
        <v>82</v>
      </c>
      <c r="AW129" s="13" t="s">
        <v>37</v>
      </c>
      <c r="AX129" s="13" t="s">
        <v>75</v>
      </c>
      <c r="AY129" s="224" t="s">
        <v>176</v>
      </c>
    </row>
    <row r="130" spans="1:65" s="14" customFormat="1" ht="11.25">
      <c r="B130" s="225"/>
      <c r="C130" s="226"/>
      <c r="D130" s="187" t="s">
        <v>650</v>
      </c>
      <c r="E130" s="227" t="s">
        <v>32</v>
      </c>
      <c r="F130" s="228" t="s">
        <v>1057</v>
      </c>
      <c r="G130" s="226"/>
      <c r="H130" s="229">
        <v>0.63</v>
      </c>
      <c r="I130" s="230"/>
      <c r="J130" s="226"/>
      <c r="K130" s="226"/>
      <c r="L130" s="231"/>
      <c r="M130" s="232"/>
      <c r="N130" s="233"/>
      <c r="O130" s="233"/>
      <c r="P130" s="233"/>
      <c r="Q130" s="233"/>
      <c r="R130" s="233"/>
      <c r="S130" s="233"/>
      <c r="T130" s="234"/>
      <c r="AT130" s="235" t="s">
        <v>650</v>
      </c>
      <c r="AU130" s="235" t="s">
        <v>84</v>
      </c>
      <c r="AV130" s="14" t="s">
        <v>84</v>
      </c>
      <c r="AW130" s="14" t="s">
        <v>37</v>
      </c>
      <c r="AX130" s="14" t="s">
        <v>75</v>
      </c>
      <c r="AY130" s="235" t="s">
        <v>176</v>
      </c>
    </row>
    <row r="131" spans="1:65" s="15" customFormat="1" ht="11.25">
      <c r="B131" s="236"/>
      <c r="C131" s="237"/>
      <c r="D131" s="187" t="s">
        <v>650</v>
      </c>
      <c r="E131" s="238" t="s">
        <v>32</v>
      </c>
      <c r="F131" s="239" t="s">
        <v>711</v>
      </c>
      <c r="G131" s="237"/>
      <c r="H131" s="240">
        <v>0.63</v>
      </c>
      <c r="I131" s="241"/>
      <c r="J131" s="237"/>
      <c r="K131" s="237"/>
      <c r="L131" s="242"/>
      <c r="M131" s="249"/>
      <c r="N131" s="250"/>
      <c r="O131" s="250"/>
      <c r="P131" s="250"/>
      <c r="Q131" s="250"/>
      <c r="R131" s="250"/>
      <c r="S131" s="250"/>
      <c r="T131" s="251"/>
      <c r="AT131" s="246" t="s">
        <v>650</v>
      </c>
      <c r="AU131" s="246" t="s">
        <v>84</v>
      </c>
      <c r="AV131" s="15" t="s">
        <v>95</v>
      </c>
      <c r="AW131" s="15" t="s">
        <v>37</v>
      </c>
      <c r="AX131" s="15" t="s">
        <v>82</v>
      </c>
      <c r="AY131" s="246" t="s">
        <v>176</v>
      </c>
    </row>
    <row r="132" spans="1:65" s="2" customFormat="1" ht="33" customHeight="1">
      <c r="A132" s="36"/>
      <c r="B132" s="37"/>
      <c r="C132" s="192" t="s">
        <v>202</v>
      </c>
      <c r="D132" s="192" t="s">
        <v>203</v>
      </c>
      <c r="E132" s="193" t="s">
        <v>1058</v>
      </c>
      <c r="F132" s="194" t="s">
        <v>1059</v>
      </c>
      <c r="G132" s="195" t="s">
        <v>645</v>
      </c>
      <c r="H132" s="196">
        <v>0.93600000000000005</v>
      </c>
      <c r="I132" s="197"/>
      <c r="J132" s="198">
        <f>ROUND(I132*H132,2)</f>
        <v>0</v>
      </c>
      <c r="K132" s="194" t="s">
        <v>646</v>
      </c>
      <c r="L132" s="41"/>
      <c r="M132" s="199" t="s">
        <v>32</v>
      </c>
      <c r="N132" s="200" t="s">
        <v>46</v>
      </c>
      <c r="O132" s="66"/>
      <c r="P132" s="183">
        <f>O132*H132</f>
        <v>0</v>
      </c>
      <c r="Q132" s="183">
        <v>0</v>
      </c>
      <c r="R132" s="183">
        <f>Q132*H132</f>
        <v>0</v>
      </c>
      <c r="S132" s="183">
        <v>0</v>
      </c>
      <c r="T132" s="184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5" t="s">
        <v>95</v>
      </c>
      <c r="AT132" s="185" t="s">
        <v>203</v>
      </c>
      <c r="AU132" s="185" t="s">
        <v>84</v>
      </c>
      <c r="AY132" s="18" t="s">
        <v>176</v>
      </c>
      <c r="BE132" s="186">
        <f>IF(N132="základní",J132,0)</f>
        <v>0</v>
      </c>
      <c r="BF132" s="186">
        <f>IF(N132="snížená",J132,0)</f>
        <v>0</v>
      </c>
      <c r="BG132" s="186">
        <f>IF(N132="zákl. přenesená",J132,0)</f>
        <v>0</v>
      </c>
      <c r="BH132" s="186">
        <f>IF(N132="sníž. přenesená",J132,0)</f>
        <v>0</v>
      </c>
      <c r="BI132" s="186">
        <f>IF(N132="nulová",J132,0)</f>
        <v>0</v>
      </c>
      <c r="BJ132" s="18" t="s">
        <v>82</v>
      </c>
      <c r="BK132" s="186">
        <f>ROUND(I132*H132,2)</f>
        <v>0</v>
      </c>
      <c r="BL132" s="18" t="s">
        <v>95</v>
      </c>
      <c r="BM132" s="185" t="s">
        <v>1060</v>
      </c>
    </row>
    <row r="133" spans="1:65" s="2" customFormat="1" ht="11.25">
      <c r="A133" s="36"/>
      <c r="B133" s="37"/>
      <c r="C133" s="38"/>
      <c r="D133" s="213" t="s">
        <v>648</v>
      </c>
      <c r="E133" s="38"/>
      <c r="F133" s="214" t="s">
        <v>1061</v>
      </c>
      <c r="G133" s="38"/>
      <c r="H133" s="38"/>
      <c r="I133" s="189"/>
      <c r="J133" s="38"/>
      <c r="K133" s="38"/>
      <c r="L133" s="41"/>
      <c r="M133" s="190"/>
      <c r="N133" s="191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8" t="s">
        <v>648</v>
      </c>
      <c r="AU133" s="18" t="s">
        <v>84</v>
      </c>
    </row>
    <row r="134" spans="1:65" s="13" customFormat="1" ht="11.25">
      <c r="B134" s="215"/>
      <c r="C134" s="216"/>
      <c r="D134" s="187" t="s">
        <v>650</v>
      </c>
      <c r="E134" s="217" t="s">
        <v>32</v>
      </c>
      <c r="F134" s="218" t="s">
        <v>1050</v>
      </c>
      <c r="G134" s="216"/>
      <c r="H134" s="217" t="s">
        <v>32</v>
      </c>
      <c r="I134" s="219"/>
      <c r="J134" s="216"/>
      <c r="K134" s="216"/>
      <c r="L134" s="220"/>
      <c r="M134" s="221"/>
      <c r="N134" s="222"/>
      <c r="O134" s="222"/>
      <c r="P134" s="222"/>
      <c r="Q134" s="222"/>
      <c r="R134" s="222"/>
      <c r="S134" s="222"/>
      <c r="T134" s="223"/>
      <c r="AT134" s="224" t="s">
        <v>650</v>
      </c>
      <c r="AU134" s="224" t="s">
        <v>84</v>
      </c>
      <c r="AV134" s="13" t="s">
        <v>82</v>
      </c>
      <c r="AW134" s="13" t="s">
        <v>37</v>
      </c>
      <c r="AX134" s="13" t="s">
        <v>75</v>
      </c>
      <c r="AY134" s="224" t="s">
        <v>176</v>
      </c>
    </row>
    <row r="135" spans="1:65" s="14" customFormat="1" ht="11.25">
      <c r="B135" s="225"/>
      <c r="C135" s="226"/>
      <c r="D135" s="187" t="s">
        <v>650</v>
      </c>
      <c r="E135" s="227" t="s">
        <v>32</v>
      </c>
      <c r="F135" s="228" t="s">
        <v>1051</v>
      </c>
      <c r="G135" s="226"/>
      <c r="H135" s="229">
        <v>0.93600000000000005</v>
      </c>
      <c r="I135" s="230"/>
      <c r="J135" s="226"/>
      <c r="K135" s="226"/>
      <c r="L135" s="231"/>
      <c r="M135" s="232"/>
      <c r="N135" s="233"/>
      <c r="O135" s="233"/>
      <c r="P135" s="233"/>
      <c r="Q135" s="233"/>
      <c r="R135" s="233"/>
      <c r="S135" s="233"/>
      <c r="T135" s="234"/>
      <c r="AT135" s="235" t="s">
        <v>650</v>
      </c>
      <c r="AU135" s="235" t="s">
        <v>84</v>
      </c>
      <c r="AV135" s="14" t="s">
        <v>84</v>
      </c>
      <c r="AW135" s="14" t="s">
        <v>37</v>
      </c>
      <c r="AX135" s="14" t="s">
        <v>75</v>
      </c>
      <c r="AY135" s="235" t="s">
        <v>176</v>
      </c>
    </row>
    <row r="136" spans="1:65" s="15" customFormat="1" ht="11.25">
      <c r="B136" s="236"/>
      <c r="C136" s="237"/>
      <c r="D136" s="187" t="s">
        <v>650</v>
      </c>
      <c r="E136" s="238" t="s">
        <v>32</v>
      </c>
      <c r="F136" s="239" t="s">
        <v>711</v>
      </c>
      <c r="G136" s="237"/>
      <c r="H136" s="240">
        <v>0.93600000000000005</v>
      </c>
      <c r="I136" s="241"/>
      <c r="J136" s="237"/>
      <c r="K136" s="237"/>
      <c r="L136" s="242"/>
      <c r="M136" s="249"/>
      <c r="N136" s="250"/>
      <c r="O136" s="250"/>
      <c r="P136" s="250"/>
      <c r="Q136" s="250"/>
      <c r="R136" s="250"/>
      <c r="S136" s="250"/>
      <c r="T136" s="251"/>
      <c r="AT136" s="246" t="s">
        <v>650</v>
      </c>
      <c r="AU136" s="246" t="s">
        <v>84</v>
      </c>
      <c r="AV136" s="15" t="s">
        <v>95</v>
      </c>
      <c r="AW136" s="15" t="s">
        <v>37</v>
      </c>
      <c r="AX136" s="15" t="s">
        <v>82</v>
      </c>
      <c r="AY136" s="246" t="s">
        <v>176</v>
      </c>
    </row>
    <row r="137" spans="1:65" s="2" customFormat="1" ht="33" customHeight="1">
      <c r="A137" s="36"/>
      <c r="B137" s="37"/>
      <c r="C137" s="192" t="s">
        <v>208</v>
      </c>
      <c r="D137" s="192" t="s">
        <v>203</v>
      </c>
      <c r="E137" s="193" t="s">
        <v>1062</v>
      </c>
      <c r="F137" s="194" t="s">
        <v>1063</v>
      </c>
      <c r="G137" s="195" t="s">
        <v>645</v>
      </c>
      <c r="H137" s="196">
        <v>18.72</v>
      </c>
      <c r="I137" s="197"/>
      <c r="J137" s="198">
        <f>ROUND(I137*H137,2)</f>
        <v>0</v>
      </c>
      <c r="K137" s="194" t="s">
        <v>646</v>
      </c>
      <c r="L137" s="41"/>
      <c r="M137" s="199" t="s">
        <v>32</v>
      </c>
      <c r="N137" s="200" t="s">
        <v>46</v>
      </c>
      <c r="O137" s="66"/>
      <c r="P137" s="183">
        <f>O137*H137</f>
        <v>0</v>
      </c>
      <c r="Q137" s="183">
        <v>0</v>
      </c>
      <c r="R137" s="183">
        <f>Q137*H137</f>
        <v>0</v>
      </c>
      <c r="S137" s="183">
        <v>0</v>
      </c>
      <c r="T137" s="184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5" t="s">
        <v>95</v>
      </c>
      <c r="AT137" s="185" t="s">
        <v>203</v>
      </c>
      <c r="AU137" s="185" t="s">
        <v>84</v>
      </c>
      <c r="AY137" s="18" t="s">
        <v>176</v>
      </c>
      <c r="BE137" s="186">
        <f>IF(N137="základní",J137,0)</f>
        <v>0</v>
      </c>
      <c r="BF137" s="186">
        <f>IF(N137="snížená",J137,0)</f>
        <v>0</v>
      </c>
      <c r="BG137" s="186">
        <f>IF(N137="zákl. přenesená",J137,0)</f>
        <v>0</v>
      </c>
      <c r="BH137" s="186">
        <f>IF(N137="sníž. přenesená",J137,0)</f>
        <v>0</v>
      </c>
      <c r="BI137" s="186">
        <f>IF(N137="nulová",J137,0)</f>
        <v>0</v>
      </c>
      <c r="BJ137" s="18" t="s">
        <v>82</v>
      </c>
      <c r="BK137" s="186">
        <f>ROUND(I137*H137,2)</f>
        <v>0</v>
      </c>
      <c r="BL137" s="18" t="s">
        <v>95</v>
      </c>
      <c r="BM137" s="185" t="s">
        <v>1064</v>
      </c>
    </row>
    <row r="138" spans="1:65" s="2" customFormat="1" ht="11.25">
      <c r="A138" s="36"/>
      <c r="B138" s="37"/>
      <c r="C138" s="38"/>
      <c r="D138" s="213" t="s">
        <v>648</v>
      </c>
      <c r="E138" s="38"/>
      <c r="F138" s="214" t="s">
        <v>1065</v>
      </c>
      <c r="G138" s="38"/>
      <c r="H138" s="38"/>
      <c r="I138" s="189"/>
      <c r="J138" s="38"/>
      <c r="K138" s="38"/>
      <c r="L138" s="41"/>
      <c r="M138" s="190"/>
      <c r="N138" s="191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8" t="s">
        <v>648</v>
      </c>
      <c r="AU138" s="18" t="s">
        <v>84</v>
      </c>
    </row>
    <row r="139" spans="1:65" s="13" customFormat="1" ht="11.25">
      <c r="B139" s="215"/>
      <c r="C139" s="216"/>
      <c r="D139" s="187" t="s">
        <v>650</v>
      </c>
      <c r="E139" s="217" t="s">
        <v>32</v>
      </c>
      <c r="F139" s="218" t="s">
        <v>1066</v>
      </c>
      <c r="G139" s="216"/>
      <c r="H139" s="217" t="s">
        <v>32</v>
      </c>
      <c r="I139" s="219"/>
      <c r="J139" s="216"/>
      <c r="K139" s="216"/>
      <c r="L139" s="220"/>
      <c r="M139" s="221"/>
      <c r="N139" s="222"/>
      <c r="O139" s="222"/>
      <c r="P139" s="222"/>
      <c r="Q139" s="222"/>
      <c r="R139" s="222"/>
      <c r="S139" s="222"/>
      <c r="T139" s="223"/>
      <c r="AT139" s="224" t="s">
        <v>650</v>
      </c>
      <c r="AU139" s="224" t="s">
        <v>84</v>
      </c>
      <c r="AV139" s="13" t="s">
        <v>82</v>
      </c>
      <c r="AW139" s="13" t="s">
        <v>37</v>
      </c>
      <c r="AX139" s="13" t="s">
        <v>75</v>
      </c>
      <c r="AY139" s="224" t="s">
        <v>176</v>
      </c>
    </row>
    <row r="140" spans="1:65" s="14" customFormat="1" ht="11.25">
      <c r="B140" s="225"/>
      <c r="C140" s="226"/>
      <c r="D140" s="187" t="s">
        <v>650</v>
      </c>
      <c r="E140" s="227" t="s">
        <v>32</v>
      </c>
      <c r="F140" s="228" t="s">
        <v>1067</v>
      </c>
      <c r="G140" s="226"/>
      <c r="H140" s="229">
        <v>18.72</v>
      </c>
      <c r="I140" s="230"/>
      <c r="J140" s="226"/>
      <c r="K140" s="226"/>
      <c r="L140" s="231"/>
      <c r="M140" s="232"/>
      <c r="N140" s="233"/>
      <c r="O140" s="233"/>
      <c r="P140" s="233"/>
      <c r="Q140" s="233"/>
      <c r="R140" s="233"/>
      <c r="S140" s="233"/>
      <c r="T140" s="234"/>
      <c r="AT140" s="235" t="s">
        <v>650</v>
      </c>
      <c r="AU140" s="235" t="s">
        <v>84</v>
      </c>
      <c r="AV140" s="14" t="s">
        <v>84</v>
      </c>
      <c r="AW140" s="14" t="s">
        <v>37</v>
      </c>
      <c r="AX140" s="14" t="s">
        <v>75</v>
      </c>
      <c r="AY140" s="235" t="s">
        <v>176</v>
      </c>
    </row>
    <row r="141" spans="1:65" s="15" customFormat="1" ht="11.25">
      <c r="B141" s="236"/>
      <c r="C141" s="237"/>
      <c r="D141" s="187" t="s">
        <v>650</v>
      </c>
      <c r="E141" s="238" t="s">
        <v>32</v>
      </c>
      <c r="F141" s="239" t="s">
        <v>711</v>
      </c>
      <c r="G141" s="237"/>
      <c r="H141" s="240">
        <v>18.72</v>
      </c>
      <c r="I141" s="241"/>
      <c r="J141" s="237"/>
      <c r="K141" s="237"/>
      <c r="L141" s="242"/>
      <c r="M141" s="249"/>
      <c r="N141" s="250"/>
      <c r="O141" s="250"/>
      <c r="P141" s="250"/>
      <c r="Q141" s="250"/>
      <c r="R141" s="250"/>
      <c r="S141" s="250"/>
      <c r="T141" s="251"/>
      <c r="AT141" s="246" t="s">
        <v>650</v>
      </c>
      <c r="AU141" s="246" t="s">
        <v>84</v>
      </c>
      <c r="AV141" s="15" t="s">
        <v>95</v>
      </c>
      <c r="AW141" s="15" t="s">
        <v>37</v>
      </c>
      <c r="AX141" s="15" t="s">
        <v>82</v>
      </c>
      <c r="AY141" s="246" t="s">
        <v>176</v>
      </c>
    </row>
    <row r="142" spans="1:65" s="2" customFormat="1" ht="37.9" customHeight="1">
      <c r="A142" s="36"/>
      <c r="B142" s="37"/>
      <c r="C142" s="192" t="s">
        <v>212</v>
      </c>
      <c r="D142" s="192" t="s">
        <v>203</v>
      </c>
      <c r="E142" s="193" t="s">
        <v>920</v>
      </c>
      <c r="F142" s="194" t="s">
        <v>921</v>
      </c>
      <c r="G142" s="195" t="s">
        <v>645</v>
      </c>
      <c r="H142" s="196">
        <v>4.08</v>
      </c>
      <c r="I142" s="197"/>
      <c r="J142" s="198">
        <f>ROUND(I142*H142,2)</f>
        <v>0</v>
      </c>
      <c r="K142" s="194" t="s">
        <v>646</v>
      </c>
      <c r="L142" s="41"/>
      <c r="M142" s="199" t="s">
        <v>32</v>
      </c>
      <c r="N142" s="200" t="s">
        <v>46</v>
      </c>
      <c r="O142" s="66"/>
      <c r="P142" s="183">
        <f>O142*H142</f>
        <v>0</v>
      </c>
      <c r="Q142" s="183">
        <v>0</v>
      </c>
      <c r="R142" s="183">
        <f>Q142*H142</f>
        <v>0</v>
      </c>
      <c r="S142" s="183">
        <v>0</v>
      </c>
      <c r="T142" s="184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5" t="s">
        <v>95</v>
      </c>
      <c r="AT142" s="185" t="s">
        <v>203</v>
      </c>
      <c r="AU142" s="185" t="s">
        <v>84</v>
      </c>
      <c r="AY142" s="18" t="s">
        <v>176</v>
      </c>
      <c r="BE142" s="186">
        <f>IF(N142="základní",J142,0)</f>
        <v>0</v>
      </c>
      <c r="BF142" s="186">
        <f>IF(N142="snížená",J142,0)</f>
        <v>0</v>
      </c>
      <c r="BG142" s="186">
        <f>IF(N142="zákl. přenesená",J142,0)</f>
        <v>0</v>
      </c>
      <c r="BH142" s="186">
        <f>IF(N142="sníž. přenesená",J142,0)</f>
        <v>0</v>
      </c>
      <c r="BI142" s="186">
        <f>IF(N142="nulová",J142,0)</f>
        <v>0</v>
      </c>
      <c r="BJ142" s="18" t="s">
        <v>82</v>
      </c>
      <c r="BK142" s="186">
        <f>ROUND(I142*H142,2)</f>
        <v>0</v>
      </c>
      <c r="BL142" s="18" t="s">
        <v>95</v>
      </c>
      <c r="BM142" s="185" t="s">
        <v>1068</v>
      </c>
    </row>
    <row r="143" spans="1:65" s="2" customFormat="1" ht="11.25">
      <c r="A143" s="36"/>
      <c r="B143" s="37"/>
      <c r="C143" s="38"/>
      <c r="D143" s="213" t="s">
        <v>648</v>
      </c>
      <c r="E143" s="38"/>
      <c r="F143" s="214" t="s">
        <v>923</v>
      </c>
      <c r="G143" s="38"/>
      <c r="H143" s="38"/>
      <c r="I143" s="189"/>
      <c r="J143" s="38"/>
      <c r="K143" s="38"/>
      <c r="L143" s="41"/>
      <c r="M143" s="190"/>
      <c r="N143" s="191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8" t="s">
        <v>648</v>
      </c>
      <c r="AU143" s="18" t="s">
        <v>84</v>
      </c>
    </row>
    <row r="144" spans="1:65" s="13" customFormat="1" ht="11.25">
      <c r="B144" s="215"/>
      <c r="C144" s="216"/>
      <c r="D144" s="187" t="s">
        <v>650</v>
      </c>
      <c r="E144" s="217" t="s">
        <v>32</v>
      </c>
      <c r="F144" s="218" t="s">
        <v>1046</v>
      </c>
      <c r="G144" s="216"/>
      <c r="H144" s="217" t="s">
        <v>32</v>
      </c>
      <c r="I144" s="219"/>
      <c r="J144" s="216"/>
      <c r="K144" s="216"/>
      <c r="L144" s="220"/>
      <c r="M144" s="221"/>
      <c r="N144" s="222"/>
      <c r="O144" s="222"/>
      <c r="P144" s="222"/>
      <c r="Q144" s="222"/>
      <c r="R144" s="222"/>
      <c r="S144" s="222"/>
      <c r="T144" s="223"/>
      <c r="AT144" s="224" t="s">
        <v>650</v>
      </c>
      <c r="AU144" s="224" t="s">
        <v>84</v>
      </c>
      <c r="AV144" s="13" t="s">
        <v>82</v>
      </c>
      <c r="AW144" s="13" t="s">
        <v>37</v>
      </c>
      <c r="AX144" s="13" t="s">
        <v>75</v>
      </c>
      <c r="AY144" s="224" t="s">
        <v>176</v>
      </c>
    </row>
    <row r="145" spans="1:65" s="14" customFormat="1" ht="11.25">
      <c r="B145" s="225"/>
      <c r="C145" s="226"/>
      <c r="D145" s="187" t="s">
        <v>650</v>
      </c>
      <c r="E145" s="227" t="s">
        <v>32</v>
      </c>
      <c r="F145" s="228" t="s">
        <v>1047</v>
      </c>
      <c r="G145" s="226"/>
      <c r="H145" s="229">
        <v>0.45</v>
      </c>
      <c r="I145" s="230"/>
      <c r="J145" s="226"/>
      <c r="K145" s="226"/>
      <c r="L145" s="231"/>
      <c r="M145" s="232"/>
      <c r="N145" s="233"/>
      <c r="O145" s="233"/>
      <c r="P145" s="233"/>
      <c r="Q145" s="233"/>
      <c r="R145" s="233"/>
      <c r="S145" s="233"/>
      <c r="T145" s="234"/>
      <c r="AT145" s="235" t="s">
        <v>650</v>
      </c>
      <c r="AU145" s="235" t="s">
        <v>84</v>
      </c>
      <c r="AV145" s="14" t="s">
        <v>84</v>
      </c>
      <c r="AW145" s="14" t="s">
        <v>37</v>
      </c>
      <c r="AX145" s="14" t="s">
        <v>75</v>
      </c>
      <c r="AY145" s="235" t="s">
        <v>176</v>
      </c>
    </row>
    <row r="146" spans="1:65" s="13" customFormat="1" ht="11.25">
      <c r="B146" s="215"/>
      <c r="C146" s="216"/>
      <c r="D146" s="187" t="s">
        <v>650</v>
      </c>
      <c r="E146" s="217" t="s">
        <v>32</v>
      </c>
      <c r="F146" s="218" t="s">
        <v>1048</v>
      </c>
      <c r="G146" s="216"/>
      <c r="H146" s="217" t="s">
        <v>32</v>
      </c>
      <c r="I146" s="219"/>
      <c r="J146" s="216"/>
      <c r="K146" s="216"/>
      <c r="L146" s="220"/>
      <c r="M146" s="221"/>
      <c r="N146" s="222"/>
      <c r="O146" s="222"/>
      <c r="P146" s="222"/>
      <c r="Q146" s="222"/>
      <c r="R146" s="222"/>
      <c r="S146" s="222"/>
      <c r="T146" s="223"/>
      <c r="AT146" s="224" t="s">
        <v>650</v>
      </c>
      <c r="AU146" s="224" t="s">
        <v>84</v>
      </c>
      <c r="AV146" s="13" t="s">
        <v>82</v>
      </c>
      <c r="AW146" s="13" t="s">
        <v>37</v>
      </c>
      <c r="AX146" s="13" t="s">
        <v>75</v>
      </c>
      <c r="AY146" s="224" t="s">
        <v>176</v>
      </c>
    </row>
    <row r="147" spans="1:65" s="14" customFormat="1" ht="11.25">
      <c r="B147" s="225"/>
      <c r="C147" s="226"/>
      <c r="D147" s="187" t="s">
        <v>650</v>
      </c>
      <c r="E147" s="227" t="s">
        <v>32</v>
      </c>
      <c r="F147" s="228" t="s">
        <v>1049</v>
      </c>
      <c r="G147" s="226"/>
      <c r="H147" s="229">
        <v>0.6</v>
      </c>
      <c r="I147" s="230"/>
      <c r="J147" s="226"/>
      <c r="K147" s="226"/>
      <c r="L147" s="231"/>
      <c r="M147" s="232"/>
      <c r="N147" s="233"/>
      <c r="O147" s="233"/>
      <c r="P147" s="233"/>
      <c r="Q147" s="233"/>
      <c r="R147" s="233"/>
      <c r="S147" s="233"/>
      <c r="T147" s="234"/>
      <c r="AT147" s="235" t="s">
        <v>650</v>
      </c>
      <c r="AU147" s="235" t="s">
        <v>84</v>
      </c>
      <c r="AV147" s="14" t="s">
        <v>84</v>
      </c>
      <c r="AW147" s="14" t="s">
        <v>37</v>
      </c>
      <c r="AX147" s="14" t="s">
        <v>75</v>
      </c>
      <c r="AY147" s="235" t="s">
        <v>176</v>
      </c>
    </row>
    <row r="148" spans="1:65" s="13" customFormat="1" ht="11.25">
      <c r="B148" s="215"/>
      <c r="C148" s="216"/>
      <c r="D148" s="187" t="s">
        <v>650</v>
      </c>
      <c r="E148" s="217" t="s">
        <v>32</v>
      </c>
      <c r="F148" s="218" t="s">
        <v>1041</v>
      </c>
      <c r="G148" s="216"/>
      <c r="H148" s="217" t="s">
        <v>32</v>
      </c>
      <c r="I148" s="219"/>
      <c r="J148" s="216"/>
      <c r="K148" s="216"/>
      <c r="L148" s="220"/>
      <c r="M148" s="221"/>
      <c r="N148" s="222"/>
      <c r="O148" s="222"/>
      <c r="P148" s="222"/>
      <c r="Q148" s="222"/>
      <c r="R148" s="222"/>
      <c r="S148" s="222"/>
      <c r="T148" s="223"/>
      <c r="AT148" s="224" t="s">
        <v>650</v>
      </c>
      <c r="AU148" s="224" t="s">
        <v>84</v>
      </c>
      <c r="AV148" s="13" t="s">
        <v>82</v>
      </c>
      <c r="AW148" s="13" t="s">
        <v>37</v>
      </c>
      <c r="AX148" s="13" t="s">
        <v>75</v>
      </c>
      <c r="AY148" s="224" t="s">
        <v>176</v>
      </c>
    </row>
    <row r="149" spans="1:65" s="14" customFormat="1" ht="11.25">
      <c r="B149" s="225"/>
      <c r="C149" s="226"/>
      <c r="D149" s="187" t="s">
        <v>650</v>
      </c>
      <c r="E149" s="227" t="s">
        <v>32</v>
      </c>
      <c r="F149" s="228" t="s">
        <v>1069</v>
      </c>
      <c r="G149" s="226"/>
      <c r="H149" s="229">
        <v>2.4</v>
      </c>
      <c r="I149" s="230"/>
      <c r="J149" s="226"/>
      <c r="K149" s="226"/>
      <c r="L149" s="231"/>
      <c r="M149" s="232"/>
      <c r="N149" s="233"/>
      <c r="O149" s="233"/>
      <c r="P149" s="233"/>
      <c r="Q149" s="233"/>
      <c r="R149" s="233"/>
      <c r="S149" s="233"/>
      <c r="T149" s="234"/>
      <c r="AT149" s="235" t="s">
        <v>650</v>
      </c>
      <c r="AU149" s="235" t="s">
        <v>84</v>
      </c>
      <c r="AV149" s="14" t="s">
        <v>84</v>
      </c>
      <c r="AW149" s="14" t="s">
        <v>37</v>
      </c>
      <c r="AX149" s="14" t="s">
        <v>75</v>
      </c>
      <c r="AY149" s="235" t="s">
        <v>176</v>
      </c>
    </row>
    <row r="150" spans="1:65" s="13" customFormat="1" ht="11.25">
      <c r="B150" s="215"/>
      <c r="C150" s="216"/>
      <c r="D150" s="187" t="s">
        <v>650</v>
      </c>
      <c r="E150" s="217" t="s">
        <v>32</v>
      </c>
      <c r="F150" s="218" t="s">
        <v>1056</v>
      </c>
      <c r="G150" s="216"/>
      <c r="H150" s="217" t="s">
        <v>32</v>
      </c>
      <c r="I150" s="219"/>
      <c r="J150" s="216"/>
      <c r="K150" s="216"/>
      <c r="L150" s="220"/>
      <c r="M150" s="221"/>
      <c r="N150" s="222"/>
      <c r="O150" s="222"/>
      <c r="P150" s="222"/>
      <c r="Q150" s="222"/>
      <c r="R150" s="222"/>
      <c r="S150" s="222"/>
      <c r="T150" s="223"/>
      <c r="AT150" s="224" t="s">
        <v>650</v>
      </c>
      <c r="AU150" s="224" t="s">
        <v>84</v>
      </c>
      <c r="AV150" s="13" t="s">
        <v>82</v>
      </c>
      <c r="AW150" s="13" t="s">
        <v>37</v>
      </c>
      <c r="AX150" s="13" t="s">
        <v>75</v>
      </c>
      <c r="AY150" s="224" t="s">
        <v>176</v>
      </c>
    </row>
    <row r="151" spans="1:65" s="14" customFormat="1" ht="11.25">
      <c r="B151" s="225"/>
      <c r="C151" s="226"/>
      <c r="D151" s="187" t="s">
        <v>650</v>
      </c>
      <c r="E151" s="227" t="s">
        <v>32</v>
      </c>
      <c r="F151" s="228" t="s">
        <v>1057</v>
      </c>
      <c r="G151" s="226"/>
      <c r="H151" s="229">
        <v>0.63</v>
      </c>
      <c r="I151" s="230"/>
      <c r="J151" s="226"/>
      <c r="K151" s="226"/>
      <c r="L151" s="231"/>
      <c r="M151" s="232"/>
      <c r="N151" s="233"/>
      <c r="O151" s="233"/>
      <c r="P151" s="233"/>
      <c r="Q151" s="233"/>
      <c r="R151" s="233"/>
      <c r="S151" s="233"/>
      <c r="T151" s="234"/>
      <c r="AT151" s="235" t="s">
        <v>650</v>
      </c>
      <c r="AU151" s="235" t="s">
        <v>84</v>
      </c>
      <c r="AV151" s="14" t="s">
        <v>84</v>
      </c>
      <c r="AW151" s="14" t="s">
        <v>37</v>
      </c>
      <c r="AX151" s="14" t="s">
        <v>75</v>
      </c>
      <c r="AY151" s="235" t="s">
        <v>176</v>
      </c>
    </row>
    <row r="152" spans="1:65" s="15" customFormat="1" ht="11.25">
      <c r="B152" s="236"/>
      <c r="C152" s="237"/>
      <c r="D152" s="187" t="s">
        <v>650</v>
      </c>
      <c r="E152" s="238" t="s">
        <v>32</v>
      </c>
      <c r="F152" s="239" t="s">
        <v>711</v>
      </c>
      <c r="G152" s="237"/>
      <c r="H152" s="240">
        <v>4.08</v>
      </c>
      <c r="I152" s="241"/>
      <c r="J152" s="237"/>
      <c r="K152" s="237"/>
      <c r="L152" s="242"/>
      <c r="M152" s="249"/>
      <c r="N152" s="250"/>
      <c r="O152" s="250"/>
      <c r="P152" s="250"/>
      <c r="Q152" s="250"/>
      <c r="R152" s="250"/>
      <c r="S152" s="250"/>
      <c r="T152" s="251"/>
      <c r="AT152" s="246" t="s">
        <v>650</v>
      </c>
      <c r="AU152" s="246" t="s">
        <v>84</v>
      </c>
      <c r="AV152" s="15" t="s">
        <v>95</v>
      </c>
      <c r="AW152" s="15" t="s">
        <v>37</v>
      </c>
      <c r="AX152" s="15" t="s">
        <v>82</v>
      </c>
      <c r="AY152" s="246" t="s">
        <v>176</v>
      </c>
    </row>
    <row r="153" spans="1:65" s="2" customFormat="1" ht="37.9" customHeight="1">
      <c r="A153" s="36"/>
      <c r="B153" s="37"/>
      <c r="C153" s="192" t="s">
        <v>216</v>
      </c>
      <c r="D153" s="192" t="s">
        <v>203</v>
      </c>
      <c r="E153" s="193" t="s">
        <v>924</v>
      </c>
      <c r="F153" s="194" t="s">
        <v>925</v>
      </c>
      <c r="G153" s="195" t="s">
        <v>645</v>
      </c>
      <c r="H153" s="196">
        <v>20.399999999999999</v>
      </c>
      <c r="I153" s="197"/>
      <c r="J153" s="198">
        <f>ROUND(I153*H153,2)</f>
        <v>0</v>
      </c>
      <c r="K153" s="194" t="s">
        <v>646</v>
      </c>
      <c r="L153" s="41"/>
      <c r="M153" s="199" t="s">
        <v>32</v>
      </c>
      <c r="N153" s="200" t="s">
        <v>46</v>
      </c>
      <c r="O153" s="66"/>
      <c r="P153" s="183">
        <f>O153*H153</f>
        <v>0</v>
      </c>
      <c r="Q153" s="183">
        <v>0</v>
      </c>
      <c r="R153" s="183">
        <f>Q153*H153</f>
        <v>0</v>
      </c>
      <c r="S153" s="183">
        <v>0</v>
      </c>
      <c r="T153" s="184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85" t="s">
        <v>95</v>
      </c>
      <c r="AT153" s="185" t="s">
        <v>203</v>
      </c>
      <c r="AU153" s="185" t="s">
        <v>84</v>
      </c>
      <c r="AY153" s="18" t="s">
        <v>176</v>
      </c>
      <c r="BE153" s="186">
        <f>IF(N153="základní",J153,0)</f>
        <v>0</v>
      </c>
      <c r="BF153" s="186">
        <f>IF(N153="snížená",J153,0)</f>
        <v>0</v>
      </c>
      <c r="BG153" s="186">
        <f>IF(N153="zákl. přenesená",J153,0)</f>
        <v>0</v>
      </c>
      <c r="BH153" s="186">
        <f>IF(N153="sníž. přenesená",J153,0)</f>
        <v>0</v>
      </c>
      <c r="BI153" s="186">
        <f>IF(N153="nulová",J153,0)</f>
        <v>0</v>
      </c>
      <c r="BJ153" s="18" t="s">
        <v>82</v>
      </c>
      <c r="BK153" s="186">
        <f>ROUND(I153*H153,2)</f>
        <v>0</v>
      </c>
      <c r="BL153" s="18" t="s">
        <v>95</v>
      </c>
      <c r="BM153" s="185" t="s">
        <v>1070</v>
      </c>
    </row>
    <row r="154" spans="1:65" s="2" customFormat="1" ht="11.25">
      <c r="A154" s="36"/>
      <c r="B154" s="37"/>
      <c r="C154" s="38"/>
      <c r="D154" s="213" t="s">
        <v>648</v>
      </c>
      <c r="E154" s="38"/>
      <c r="F154" s="214" t="s">
        <v>927</v>
      </c>
      <c r="G154" s="38"/>
      <c r="H154" s="38"/>
      <c r="I154" s="189"/>
      <c r="J154" s="38"/>
      <c r="K154" s="38"/>
      <c r="L154" s="41"/>
      <c r="M154" s="190"/>
      <c r="N154" s="191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8" t="s">
        <v>648</v>
      </c>
      <c r="AU154" s="18" t="s">
        <v>84</v>
      </c>
    </row>
    <row r="155" spans="1:65" s="13" customFormat="1" ht="11.25">
      <c r="B155" s="215"/>
      <c r="C155" s="216"/>
      <c r="D155" s="187" t="s">
        <v>650</v>
      </c>
      <c r="E155" s="217" t="s">
        <v>32</v>
      </c>
      <c r="F155" s="218" t="s">
        <v>1071</v>
      </c>
      <c r="G155" s="216"/>
      <c r="H155" s="217" t="s">
        <v>32</v>
      </c>
      <c r="I155" s="219"/>
      <c r="J155" s="216"/>
      <c r="K155" s="216"/>
      <c r="L155" s="220"/>
      <c r="M155" s="221"/>
      <c r="N155" s="222"/>
      <c r="O155" s="222"/>
      <c r="P155" s="222"/>
      <c r="Q155" s="222"/>
      <c r="R155" s="222"/>
      <c r="S155" s="222"/>
      <c r="T155" s="223"/>
      <c r="AT155" s="224" t="s">
        <v>650</v>
      </c>
      <c r="AU155" s="224" t="s">
        <v>84</v>
      </c>
      <c r="AV155" s="13" t="s">
        <v>82</v>
      </c>
      <c r="AW155" s="13" t="s">
        <v>37</v>
      </c>
      <c r="AX155" s="13" t="s">
        <v>75</v>
      </c>
      <c r="AY155" s="224" t="s">
        <v>176</v>
      </c>
    </row>
    <row r="156" spans="1:65" s="14" customFormat="1" ht="11.25">
      <c r="B156" s="225"/>
      <c r="C156" s="226"/>
      <c r="D156" s="187" t="s">
        <v>650</v>
      </c>
      <c r="E156" s="227" t="s">
        <v>32</v>
      </c>
      <c r="F156" s="228" t="s">
        <v>1072</v>
      </c>
      <c r="G156" s="226"/>
      <c r="H156" s="229">
        <v>20.399999999999999</v>
      </c>
      <c r="I156" s="230"/>
      <c r="J156" s="226"/>
      <c r="K156" s="226"/>
      <c r="L156" s="231"/>
      <c r="M156" s="232"/>
      <c r="N156" s="233"/>
      <c r="O156" s="233"/>
      <c r="P156" s="233"/>
      <c r="Q156" s="233"/>
      <c r="R156" s="233"/>
      <c r="S156" s="233"/>
      <c r="T156" s="234"/>
      <c r="AT156" s="235" t="s">
        <v>650</v>
      </c>
      <c r="AU156" s="235" t="s">
        <v>84</v>
      </c>
      <c r="AV156" s="14" t="s">
        <v>84</v>
      </c>
      <c r="AW156" s="14" t="s">
        <v>37</v>
      </c>
      <c r="AX156" s="14" t="s">
        <v>75</v>
      </c>
      <c r="AY156" s="235" t="s">
        <v>176</v>
      </c>
    </row>
    <row r="157" spans="1:65" s="15" customFormat="1" ht="11.25">
      <c r="B157" s="236"/>
      <c r="C157" s="237"/>
      <c r="D157" s="187" t="s">
        <v>650</v>
      </c>
      <c r="E157" s="238" t="s">
        <v>32</v>
      </c>
      <c r="F157" s="239" t="s">
        <v>711</v>
      </c>
      <c r="G157" s="237"/>
      <c r="H157" s="240">
        <v>20.399999999999999</v>
      </c>
      <c r="I157" s="241"/>
      <c r="J157" s="237"/>
      <c r="K157" s="237"/>
      <c r="L157" s="242"/>
      <c r="M157" s="249"/>
      <c r="N157" s="250"/>
      <c r="O157" s="250"/>
      <c r="P157" s="250"/>
      <c r="Q157" s="250"/>
      <c r="R157" s="250"/>
      <c r="S157" s="250"/>
      <c r="T157" s="251"/>
      <c r="AT157" s="246" t="s">
        <v>650</v>
      </c>
      <c r="AU157" s="246" t="s">
        <v>84</v>
      </c>
      <c r="AV157" s="15" t="s">
        <v>95</v>
      </c>
      <c r="AW157" s="15" t="s">
        <v>37</v>
      </c>
      <c r="AX157" s="15" t="s">
        <v>82</v>
      </c>
      <c r="AY157" s="246" t="s">
        <v>176</v>
      </c>
    </row>
    <row r="158" spans="1:65" s="2" customFormat="1" ht="24.2" customHeight="1">
      <c r="A158" s="36"/>
      <c r="B158" s="37"/>
      <c r="C158" s="192" t="s">
        <v>220</v>
      </c>
      <c r="D158" s="192" t="s">
        <v>203</v>
      </c>
      <c r="E158" s="193" t="s">
        <v>1073</v>
      </c>
      <c r="F158" s="194" t="s">
        <v>1074</v>
      </c>
      <c r="G158" s="195" t="s">
        <v>645</v>
      </c>
      <c r="H158" s="196">
        <v>0.93600000000000005</v>
      </c>
      <c r="I158" s="197"/>
      <c r="J158" s="198">
        <f>ROUND(I158*H158,2)</f>
        <v>0</v>
      </c>
      <c r="K158" s="194" t="s">
        <v>646</v>
      </c>
      <c r="L158" s="41"/>
      <c r="M158" s="199" t="s">
        <v>32</v>
      </c>
      <c r="N158" s="200" t="s">
        <v>46</v>
      </c>
      <c r="O158" s="66"/>
      <c r="P158" s="183">
        <f>O158*H158</f>
        <v>0</v>
      </c>
      <c r="Q158" s="183">
        <v>0</v>
      </c>
      <c r="R158" s="183">
        <f>Q158*H158</f>
        <v>0</v>
      </c>
      <c r="S158" s="183">
        <v>0</v>
      </c>
      <c r="T158" s="184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85" t="s">
        <v>95</v>
      </c>
      <c r="AT158" s="185" t="s">
        <v>203</v>
      </c>
      <c r="AU158" s="185" t="s">
        <v>84</v>
      </c>
      <c r="AY158" s="18" t="s">
        <v>176</v>
      </c>
      <c r="BE158" s="186">
        <f>IF(N158="základní",J158,0)</f>
        <v>0</v>
      </c>
      <c r="BF158" s="186">
        <f>IF(N158="snížená",J158,0)</f>
        <v>0</v>
      </c>
      <c r="BG158" s="186">
        <f>IF(N158="zákl. přenesená",J158,0)</f>
        <v>0</v>
      </c>
      <c r="BH158" s="186">
        <f>IF(N158="sníž. přenesená",J158,0)</f>
        <v>0</v>
      </c>
      <c r="BI158" s="186">
        <f>IF(N158="nulová",J158,0)</f>
        <v>0</v>
      </c>
      <c r="BJ158" s="18" t="s">
        <v>82</v>
      </c>
      <c r="BK158" s="186">
        <f>ROUND(I158*H158,2)</f>
        <v>0</v>
      </c>
      <c r="BL158" s="18" t="s">
        <v>95</v>
      </c>
      <c r="BM158" s="185" t="s">
        <v>1075</v>
      </c>
    </row>
    <row r="159" spans="1:65" s="2" customFormat="1" ht="11.25">
      <c r="A159" s="36"/>
      <c r="B159" s="37"/>
      <c r="C159" s="38"/>
      <c r="D159" s="213" t="s">
        <v>648</v>
      </c>
      <c r="E159" s="38"/>
      <c r="F159" s="214" t="s">
        <v>1076</v>
      </c>
      <c r="G159" s="38"/>
      <c r="H159" s="38"/>
      <c r="I159" s="189"/>
      <c r="J159" s="38"/>
      <c r="K159" s="38"/>
      <c r="L159" s="41"/>
      <c r="M159" s="190"/>
      <c r="N159" s="191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8" t="s">
        <v>648</v>
      </c>
      <c r="AU159" s="18" t="s">
        <v>84</v>
      </c>
    </row>
    <row r="160" spans="1:65" s="14" customFormat="1" ht="11.25">
      <c r="B160" s="225"/>
      <c r="C160" s="226"/>
      <c r="D160" s="187" t="s">
        <v>650</v>
      </c>
      <c r="E160" s="227" t="s">
        <v>32</v>
      </c>
      <c r="F160" s="228" t="s">
        <v>1077</v>
      </c>
      <c r="G160" s="226"/>
      <c r="H160" s="229">
        <v>0.93600000000000005</v>
      </c>
      <c r="I160" s="230"/>
      <c r="J160" s="226"/>
      <c r="K160" s="226"/>
      <c r="L160" s="231"/>
      <c r="M160" s="232"/>
      <c r="N160" s="233"/>
      <c r="O160" s="233"/>
      <c r="P160" s="233"/>
      <c r="Q160" s="233"/>
      <c r="R160" s="233"/>
      <c r="S160" s="233"/>
      <c r="T160" s="234"/>
      <c r="AT160" s="235" t="s">
        <v>650</v>
      </c>
      <c r="AU160" s="235" t="s">
        <v>84</v>
      </c>
      <c r="AV160" s="14" t="s">
        <v>84</v>
      </c>
      <c r="AW160" s="14" t="s">
        <v>37</v>
      </c>
      <c r="AX160" s="14" t="s">
        <v>82</v>
      </c>
      <c r="AY160" s="235" t="s">
        <v>176</v>
      </c>
    </row>
    <row r="161" spans="1:65" s="2" customFormat="1" ht="24.2" customHeight="1">
      <c r="A161" s="36"/>
      <c r="B161" s="37"/>
      <c r="C161" s="192" t="s">
        <v>224</v>
      </c>
      <c r="D161" s="192" t="s">
        <v>203</v>
      </c>
      <c r="E161" s="193" t="s">
        <v>1078</v>
      </c>
      <c r="F161" s="194" t="s">
        <v>958</v>
      </c>
      <c r="G161" s="195" t="s">
        <v>667</v>
      </c>
      <c r="H161" s="196">
        <v>6.5279999999999996</v>
      </c>
      <c r="I161" s="197"/>
      <c r="J161" s="198">
        <f>ROUND(I161*H161,2)</f>
        <v>0</v>
      </c>
      <c r="K161" s="194" t="s">
        <v>646</v>
      </c>
      <c r="L161" s="41"/>
      <c r="M161" s="199" t="s">
        <v>32</v>
      </c>
      <c r="N161" s="200" t="s">
        <v>46</v>
      </c>
      <c r="O161" s="66"/>
      <c r="P161" s="183">
        <f>O161*H161</f>
        <v>0</v>
      </c>
      <c r="Q161" s="183">
        <v>0</v>
      </c>
      <c r="R161" s="183">
        <f>Q161*H161</f>
        <v>0</v>
      </c>
      <c r="S161" s="183">
        <v>0</v>
      </c>
      <c r="T161" s="184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5" t="s">
        <v>95</v>
      </c>
      <c r="AT161" s="185" t="s">
        <v>203</v>
      </c>
      <c r="AU161" s="185" t="s">
        <v>84</v>
      </c>
      <c r="AY161" s="18" t="s">
        <v>176</v>
      </c>
      <c r="BE161" s="186">
        <f>IF(N161="základní",J161,0)</f>
        <v>0</v>
      </c>
      <c r="BF161" s="186">
        <f>IF(N161="snížená",J161,0)</f>
        <v>0</v>
      </c>
      <c r="BG161" s="186">
        <f>IF(N161="zákl. přenesená",J161,0)</f>
        <v>0</v>
      </c>
      <c r="BH161" s="186">
        <f>IF(N161="sníž. přenesená",J161,0)</f>
        <v>0</v>
      </c>
      <c r="BI161" s="186">
        <f>IF(N161="nulová",J161,0)</f>
        <v>0</v>
      </c>
      <c r="BJ161" s="18" t="s">
        <v>82</v>
      </c>
      <c r="BK161" s="186">
        <f>ROUND(I161*H161,2)</f>
        <v>0</v>
      </c>
      <c r="BL161" s="18" t="s">
        <v>95</v>
      </c>
      <c r="BM161" s="185" t="s">
        <v>1079</v>
      </c>
    </row>
    <row r="162" spans="1:65" s="2" customFormat="1" ht="11.25">
      <c r="A162" s="36"/>
      <c r="B162" s="37"/>
      <c r="C162" s="38"/>
      <c r="D162" s="213" t="s">
        <v>648</v>
      </c>
      <c r="E162" s="38"/>
      <c r="F162" s="214" t="s">
        <v>1080</v>
      </c>
      <c r="G162" s="38"/>
      <c r="H162" s="38"/>
      <c r="I162" s="189"/>
      <c r="J162" s="38"/>
      <c r="K162" s="38"/>
      <c r="L162" s="41"/>
      <c r="M162" s="190"/>
      <c r="N162" s="191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8" t="s">
        <v>648</v>
      </c>
      <c r="AU162" s="18" t="s">
        <v>84</v>
      </c>
    </row>
    <row r="163" spans="1:65" s="14" customFormat="1" ht="11.25">
      <c r="B163" s="225"/>
      <c r="C163" s="226"/>
      <c r="D163" s="187" t="s">
        <v>650</v>
      </c>
      <c r="E163" s="227" t="s">
        <v>32</v>
      </c>
      <c r="F163" s="228" t="s">
        <v>1081</v>
      </c>
      <c r="G163" s="226"/>
      <c r="H163" s="229">
        <v>6.5279999999999996</v>
      </c>
      <c r="I163" s="230"/>
      <c r="J163" s="226"/>
      <c r="K163" s="226"/>
      <c r="L163" s="231"/>
      <c r="M163" s="232"/>
      <c r="N163" s="233"/>
      <c r="O163" s="233"/>
      <c r="P163" s="233"/>
      <c r="Q163" s="233"/>
      <c r="R163" s="233"/>
      <c r="S163" s="233"/>
      <c r="T163" s="234"/>
      <c r="AT163" s="235" t="s">
        <v>650</v>
      </c>
      <c r="AU163" s="235" t="s">
        <v>84</v>
      </c>
      <c r="AV163" s="14" t="s">
        <v>84</v>
      </c>
      <c r="AW163" s="14" t="s">
        <v>37</v>
      </c>
      <c r="AX163" s="14" t="s">
        <v>75</v>
      </c>
      <c r="AY163" s="235" t="s">
        <v>176</v>
      </c>
    </row>
    <row r="164" spans="1:65" s="15" customFormat="1" ht="11.25">
      <c r="B164" s="236"/>
      <c r="C164" s="237"/>
      <c r="D164" s="187" t="s">
        <v>650</v>
      </c>
      <c r="E164" s="238" t="s">
        <v>32</v>
      </c>
      <c r="F164" s="239" t="s">
        <v>711</v>
      </c>
      <c r="G164" s="237"/>
      <c r="H164" s="240">
        <v>6.5279999999999996</v>
      </c>
      <c r="I164" s="241"/>
      <c r="J164" s="237"/>
      <c r="K164" s="237"/>
      <c r="L164" s="242"/>
      <c r="M164" s="249"/>
      <c r="N164" s="250"/>
      <c r="O164" s="250"/>
      <c r="P164" s="250"/>
      <c r="Q164" s="250"/>
      <c r="R164" s="250"/>
      <c r="S164" s="250"/>
      <c r="T164" s="251"/>
      <c r="AT164" s="246" t="s">
        <v>650</v>
      </c>
      <c r="AU164" s="246" t="s">
        <v>84</v>
      </c>
      <c r="AV164" s="15" t="s">
        <v>95</v>
      </c>
      <c r="AW164" s="15" t="s">
        <v>37</v>
      </c>
      <c r="AX164" s="15" t="s">
        <v>82</v>
      </c>
      <c r="AY164" s="246" t="s">
        <v>176</v>
      </c>
    </row>
    <row r="165" spans="1:65" s="2" customFormat="1" ht="24.2" customHeight="1">
      <c r="A165" s="36"/>
      <c r="B165" s="37"/>
      <c r="C165" s="192" t="s">
        <v>228</v>
      </c>
      <c r="D165" s="192" t="s">
        <v>203</v>
      </c>
      <c r="E165" s="193" t="s">
        <v>936</v>
      </c>
      <c r="F165" s="194" t="s">
        <v>937</v>
      </c>
      <c r="G165" s="195" t="s">
        <v>645</v>
      </c>
      <c r="H165" s="196">
        <v>4.08</v>
      </c>
      <c r="I165" s="197"/>
      <c r="J165" s="198">
        <f>ROUND(I165*H165,2)</f>
        <v>0</v>
      </c>
      <c r="K165" s="194" t="s">
        <v>646</v>
      </c>
      <c r="L165" s="41"/>
      <c r="M165" s="199" t="s">
        <v>32</v>
      </c>
      <c r="N165" s="200" t="s">
        <v>46</v>
      </c>
      <c r="O165" s="66"/>
      <c r="P165" s="183">
        <f>O165*H165</f>
        <v>0</v>
      </c>
      <c r="Q165" s="183">
        <v>0</v>
      </c>
      <c r="R165" s="183">
        <f>Q165*H165</f>
        <v>0</v>
      </c>
      <c r="S165" s="183">
        <v>0</v>
      </c>
      <c r="T165" s="184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5" t="s">
        <v>95</v>
      </c>
      <c r="AT165" s="185" t="s">
        <v>203</v>
      </c>
      <c r="AU165" s="185" t="s">
        <v>84</v>
      </c>
      <c r="AY165" s="18" t="s">
        <v>176</v>
      </c>
      <c r="BE165" s="186">
        <f>IF(N165="základní",J165,0)</f>
        <v>0</v>
      </c>
      <c r="BF165" s="186">
        <f>IF(N165="snížená",J165,0)</f>
        <v>0</v>
      </c>
      <c r="BG165" s="186">
        <f>IF(N165="zákl. přenesená",J165,0)</f>
        <v>0</v>
      </c>
      <c r="BH165" s="186">
        <f>IF(N165="sníž. přenesená",J165,0)</f>
        <v>0</v>
      </c>
      <c r="BI165" s="186">
        <f>IF(N165="nulová",J165,0)</f>
        <v>0</v>
      </c>
      <c r="BJ165" s="18" t="s">
        <v>82</v>
      </c>
      <c r="BK165" s="186">
        <f>ROUND(I165*H165,2)</f>
        <v>0</v>
      </c>
      <c r="BL165" s="18" t="s">
        <v>95</v>
      </c>
      <c r="BM165" s="185" t="s">
        <v>1082</v>
      </c>
    </row>
    <row r="166" spans="1:65" s="2" customFormat="1" ht="11.25">
      <c r="A166" s="36"/>
      <c r="B166" s="37"/>
      <c r="C166" s="38"/>
      <c r="D166" s="213" t="s">
        <v>648</v>
      </c>
      <c r="E166" s="38"/>
      <c r="F166" s="214" t="s">
        <v>939</v>
      </c>
      <c r="G166" s="38"/>
      <c r="H166" s="38"/>
      <c r="I166" s="189"/>
      <c r="J166" s="38"/>
      <c r="K166" s="38"/>
      <c r="L166" s="41"/>
      <c r="M166" s="190"/>
      <c r="N166" s="191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8" t="s">
        <v>648</v>
      </c>
      <c r="AU166" s="18" t="s">
        <v>84</v>
      </c>
    </row>
    <row r="167" spans="1:65" s="14" customFormat="1" ht="11.25">
      <c r="B167" s="225"/>
      <c r="C167" s="226"/>
      <c r="D167" s="187" t="s">
        <v>650</v>
      </c>
      <c r="E167" s="227" t="s">
        <v>32</v>
      </c>
      <c r="F167" s="228" t="s">
        <v>1083</v>
      </c>
      <c r="G167" s="226"/>
      <c r="H167" s="229">
        <v>4.08</v>
      </c>
      <c r="I167" s="230"/>
      <c r="J167" s="226"/>
      <c r="K167" s="226"/>
      <c r="L167" s="231"/>
      <c r="M167" s="232"/>
      <c r="N167" s="233"/>
      <c r="O167" s="233"/>
      <c r="P167" s="233"/>
      <c r="Q167" s="233"/>
      <c r="R167" s="233"/>
      <c r="S167" s="233"/>
      <c r="T167" s="234"/>
      <c r="AT167" s="235" t="s">
        <v>650</v>
      </c>
      <c r="AU167" s="235" t="s">
        <v>84</v>
      </c>
      <c r="AV167" s="14" t="s">
        <v>84</v>
      </c>
      <c r="AW167" s="14" t="s">
        <v>37</v>
      </c>
      <c r="AX167" s="14" t="s">
        <v>82</v>
      </c>
      <c r="AY167" s="235" t="s">
        <v>176</v>
      </c>
    </row>
    <row r="168" spans="1:65" s="2" customFormat="1" ht="24.2" customHeight="1">
      <c r="A168" s="36"/>
      <c r="B168" s="37"/>
      <c r="C168" s="192" t="s">
        <v>232</v>
      </c>
      <c r="D168" s="192" t="s">
        <v>203</v>
      </c>
      <c r="E168" s="193" t="s">
        <v>643</v>
      </c>
      <c r="F168" s="194" t="s">
        <v>644</v>
      </c>
      <c r="G168" s="195" t="s">
        <v>645</v>
      </c>
      <c r="H168" s="196">
        <v>0.93600000000000005</v>
      </c>
      <c r="I168" s="197"/>
      <c r="J168" s="198">
        <f>ROUND(I168*H168,2)</f>
        <v>0</v>
      </c>
      <c r="K168" s="194" t="s">
        <v>646</v>
      </c>
      <c r="L168" s="41"/>
      <c r="M168" s="199" t="s">
        <v>32</v>
      </c>
      <c r="N168" s="200" t="s">
        <v>46</v>
      </c>
      <c r="O168" s="66"/>
      <c r="P168" s="183">
        <f>O168*H168</f>
        <v>0</v>
      </c>
      <c r="Q168" s="183">
        <v>0</v>
      </c>
      <c r="R168" s="183">
        <f>Q168*H168</f>
        <v>0</v>
      </c>
      <c r="S168" s="183">
        <v>0</v>
      </c>
      <c r="T168" s="184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85" t="s">
        <v>95</v>
      </c>
      <c r="AT168" s="185" t="s">
        <v>203</v>
      </c>
      <c r="AU168" s="185" t="s">
        <v>84</v>
      </c>
      <c r="AY168" s="18" t="s">
        <v>176</v>
      </c>
      <c r="BE168" s="186">
        <f>IF(N168="základní",J168,0)</f>
        <v>0</v>
      </c>
      <c r="BF168" s="186">
        <f>IF(N168="snížená",J168,0)</f>
        <v>0</v>
      </c>
      <c r="BG168" s="186">
        <f>IF(N168="zákl. přenesená",J168,0)</f>
        <v>0</v>
      </c>
      <c r="BH168" s="186">
        <f>IF(N168="sníž. přenesená",J168,0)</f>
        <v>0</v>
      </c>
      <c r="BI168" s="186">
        <f>IF(N168="nulová",J168,0)</f>
        <v>0</v>
      </c>
      <c r="BJ168" s="18" t="s">
        <v>82</v>
      </c>
      <c r="BK168" s="186">
        <f>ROUND(I168*H168,2)</f>
        <v>0</v>
      </c>
      <c r="BL168" s="18" t="s">
        <v>95</v>
      </c>
      <c r="BM168" s="185" t="s">
        <v>1084</v>
      </c>
    </row>
    <row r="169" spans="1:65" s="2" customFormat="1" ht="11.25">
      <c r="A169" s="36"/>
      <c r="B169" s="37"/>
      <c r="C169" s="38"/>
      <c r="D169" s="213" t="s">
        <v>648</v>
      </c>
      <c r="E169" s="38"/>
      <c r="F169" s="214" t="s">
        <v>649</v>
      </c>
      <c r="G169" s="38"/>
      <c r="H169" s="38"/>
      <c r="I169" s="189"/>
      <c r="J169" s="38"/>
      <c r="K169" s="38"/>
      <c r="L169" s="41"/>
      <c r="M169" s="190"/>
      <c r="N169" s="191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8" t="s">
        <v>648</v>
      </c>
      <c r="AU169" s="18" t="s">
        <v>84</v>
      </c>
    </row>
    <row r="170" spans="1:65" s="13" customFormat="1" ht="11.25">
      <c r="B170" s="215"/>
      <c r="C170" s="216"/>
      <c r="D170" s="187" t="s">
        <v>650</v>
      </c>
      <c r="E170" s="217" t="s">
        <v>32</v>
      </c>
      <c r="F170" s="218" t="s">
        <v>1050</v>
      </c>
      <c r="G170" s="216"/>
      <c r="H170" s="217" t="s">
        <v>32</v>
      </c>
      <c r="I170" s="219"/>
      <c r="J170" s="216"/>
      <c r="K170" s="216"/>
      <c r="L170" s="220"/>
      <c r="M170" s="221"/>
      <c r="N170" s="222"/>
      <c r="O170" s="222"/>
      <c r="P170" s="222"/>
      <c r="Q170" s="222"/>
      <c r="R170" s="222"/>
      <c r="S170" s="222"/>
      <c r="T170" s="223"/>
      <c r="AT170" s="224" t="s">
        <v>650</v>
      </c>
      <c r="AU170" s="224" t="s">
        <v>84</v>
      </c>
      <c r="AV170" s="13" t="s">
        <v>82</v>
      </c>
      <c r="AW170" s="13" t="s">
        <v>37</v>
      </c>
      <c r="AX170" s="13" t="s">
        <v>75</v>
      </c>
      <c r="AY170" s="224" t="s">
        <v>176</v>
      </c>
    </row>
    <row r="171" spans="1:65" s="14" customFormat="1" ht="11.25">
      <c r="B171" s="225"/>
      <c r="C171" s="226"/>
      <c r="D171" s="187" t="s">
        <v>650</v>
      </c>
      <c r="E171" s="227" t="s">
        <v>32</v>
      </c>
      <c r="F171" s="228" t="s">
        <v>1051</v>
      </c>
      <c r="G171" s="226"/>
      <c r="H171" s="229">
        <v>0.93600000000000005</v>
      </c>
      <c r="I171" s="230"/>
      <c r="J171" s="226"/>
      <c r="K171" s="226"/>
      <c r="L171" s="231"/>
      <c r="M171" s="232"/>
      <c r="N171" s="233"/>
      <c r="O171" s="233"/>
      <c r="P171" s="233"/>
      <c r="Q171" s="233"/>
      <c r="R171" s="233"/>
      <c r="S171" s="233"/>
      <c r="T171" s="234"/>
      <c r="AT171" s="235" t="s">
        <v>650</v>
      </c>
      <c r="AU171" s="235" t="s">
        <v>84</v>
      </c>
      <c r="AV171" s="14" t="s">
        <v>84</v>
      </c>
      <c r="AW171" s="14" t="s">
        <v>37</v>
      </c>
      <c r="AX171" s="14" t="s">
        <v>75</v>
      </c>
      <c r="AY171" s="235" t="s">
        <v>176</v>
      </c>
    </row>
    <row r="172" spans="1:65" s="15" customFormat="1" ht="11.25">
      <c r="B172" s="236"/>
      <c r="C172" s="237"/>
      <c r="D172" s="187" t="s">
        <v>650</v>
      </c>
      <c r="E172" s="238" t="s">
        <v>32</v>
      </c>
      <c r="F172" s="239" t="s">
        <v>711</v>
      </c>
      <c r="G172" s="237"/>
      <c r="H172" s="240">
        <v>0.93600000000000005</v>
      </c>
      <c r="I172" s="241"/>
      <c r="J172" s="237"/>
      <c r="K172" s="237"/>
      <c r="L172" s="242"/>
      <c r="M172" s="249"/>
      <c r="N172" s="250"/>
      <c r="O172" s="250"/>
      <c r="P172" s="250"/>
      <c r="Q172" s="250"/>
      <c r="R172" s="250"/>
      <c r="S172" s="250"/>
      <c r="T172" s="251"/>
      <c r="AT172" s="246" t="s">
        <v>650</v>
      </c>
      <c r="AU172" s="246" t="s">
        <v>84</v>
      </c>
      <c r="AV172" s="15" t="s">
        <v>95</v>
      </c>
      <c r="AW172" s="15" t="s">
        <v>37</v>
      </c>
      <c r="AX172" s="15" t="s">
        <v>82</v>
      </c>
      <c r="AY172" s="246" t="s">
        <v>176</v>
      </c>
    </row>
    <row r="173" spans="1:65" s="2" customFormat="1" ht="16.5" customHeight="1">
      <c r="A173" s="36"/>
      <c r="B173" s="37"/>
      <c r="C173" s="192" t="s">
        <v>236</v>
      </c>
      <c r="D173" s="192" t="s">
        <v>203</v>
      </c>
      <c r="E173" s="193" t="s">
        <v>1085</v>
      </c>
      <c r="F173" s="194" t="s">
        <v>1086</v>
      </c>
      <c r="G173" s="195" t="s">
        <v>645</v>
      </c>
      <c r="H173" s="196">
        <v>0.93600000000000005</v>
      </c>
      <c r="I173" s="197"/>
      <c r="J173" s="198">
        <f>ROUND(I173*H173,2)</f>
        <v>0</v>
      </c>
      <c r="K173" s="194" t="s">
        <v>646</v>
      </c>
      <c r="L173" s="41"/>
      <c r="M173" s="199" t="s">
        <v>32</v>
      </c>
      <c r="N173" s="200" t="s">
        <v>46</v>
      </c>
      <c r="O173" s="66"/>
      <c r="P173" s="183">
        <f>O173*H173</f>
        <v>0</v>
      </c>
      <c r="Q173" s="183">
        <v>0</v>
      </c>
      <c r="R173" s="183">
        <f>Q173*H173</f>
        <v>0</v>
      </c>
      <c r="S173" s="183">
        <v>0</v>
      </c>
      <c r="T173" s="184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85" t="s">
        <v>95</v>
      </c>
      <c r="AT173" s="185" t="s">
        <v>203</v>
      </c>
      <c r="AU173" s="185" t="s">
        <v>84</v>
      </c>
      <c r="AY173" s="18" t="s">
        <v>176</v>
      </c>
      <c r="BE173" s="186">
        <f>IF(N173="základní",J173,0)</f>
        <v>0</v>
      </c>
      <c r="BF173" s="186">
        <f>IF(N173="snížená",J173,0)</f>
        <v>0</v>
      </c>
      <c r="BG173" s="186">
        <f>IF(N173="zákl. přenesená",J173,0)</f>
        <v>0</v>
      </c>
      <c r="BH173" s="186">
        <f>IF(N173="sníž. přenesená",J173,0)</f>
        <v>0</v>
      </c>
      <c r="BI173" s="186">
        <f>IF(N173="nulová",J173,0)</f>
        <v>0</v>
      </c>
      <c r="BJ173" s="18" t="s">
        <v>82</v>
      </c>
      <c r="BK173" s="186">
        <f>ROUND(I173*H173,2)</f>
        <v>0</v>
      </c>
      <c r="BL173" s="18" t="s">
        <v>95</v>
      </c>
      <c r="BM173" s="185" t="s">
        <v>1087</v>
      </c>
    </row>
    <row r="174" spans="1:65" s="2" customFormat="1" ht="11.25">
      <c r="A174" s="36"/>
      <c r="B174" s="37"/>
      <c r="C174" s="38"/>
      <c r="D174" s="213" t="s">
        <v>648</v>
      </c>
      <c r="E174" s="38"/>
      <c r="F174" s="214" t="s">
        <v>1088</v>
      </c>
      <c r="G174" s="38"/>
      <c r="H174" s="38"/>
      <c r="I174" s="189"/>
      <c r="J174" s="38"/>
      <c r="K174" s="38"/>
      <c r="L174" s="41"/>
      <c r="M174" s="190"/>
      <c r="N174" s="191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8" t="s">
        <v>648</v>
      </c>
      <c r="AU174" s="18" t="s">
        <v>84</v>
      </c>
    </row>
    <row r="175" spans="1:65" s="14" customFormat="1" ht="11.25">
      <c r="B175" s="225"/>
      <c r="C175" s="226"/>
      <c r="D175" s="187" t="s">
        <v>650</v>
      </c>
      <c r="E175" s="227" t="s">
        <v>32</v>
      </c>
      <c r="F175" s="228" t="s">
        <v>1077</v>
      </c>
      <c r="G175" s="226"/>
      <c r="H175" s="229">
        <v>0.93600000000000005</v>
      </c>
      <c r="I175" s="230"/>
      <c r="J175" s="226"/>
      <c r="K175" s="226"/>
      <c r="L175" s="231"/>
      <c r="M175" s="232"/>
      <c r="N175" s="233"/>
      <c r="O175" s="233"/>
      <c r="P175" s="233"/>
      <c r="Q175" s="233"/>
      <c r="R175" s="233"/>
      <c r="S175" s="233"/>
      <c r="T175" s="234"/>
      <c r="AT175" s="235" t="s">
        <v>650</v>
      </c>
      <c r="AU175" s="235" t="s">
        <v>84</v>
      </c>
      <c r="AV175" s="14" t="s">
        <v>84</v>
      </c>
      <c r="AW175" s="14" t="s">
        <v>37</v>
      </c>
      <c r="AX175" s="14" t="s">
        <v>75</v>
      </c>
      <c r="AY175" s="235" t="s">
        <v>176</v>
      </c>
    </row>
    <row r="176" spans="1:65" s="15" customFormat="1" ht="11.25">
      <c r="B176" s="236"/>
      <c r="C176" s="237"/>
      <c r="D176" s="187" t="s">
        <v>650</v>
      </c>
      <c r="E176" s="238" t="s">
        <v>32</v>
      </c>
      <c r="F176" s="239" t="s">
        <v>711</v>
      </c>
      <c r="G176" s="237"/>
      <c r="H176" s="240">
        <v>0.93600000000000005</v>
      </c>
      <c r="I176" s="241"/>
      <c r="J176" s="237"/>
      <c r="K176" s="237"/>
      <c r="L176" s="242"/>
      <c r="M176" s="249"/>
      <c r="N176" s="250"/>
      <c r="O176" s="250"/>
      <c r="P176" s="250"/>
      <c r="Q176" s="250"/>
      <c r="R176" s="250"/>
      <c r="S176" s="250"/>
      <c r="T176" s="251"/>
      <c r="AT176" s="246" t="s">
        <v>650</v>
      </c>
      <c r="AU176" s="246" t="s">
        <v>84</v>
      </c>
      <c r="AV176" s="15" t="s">
        <v>95</v>
      </c>
      <c r="AW176" s="15" t="s">
        <v>37</v>
      </c>
      <c r="AX176" s="15" t="s">
        <v>82</v>
      </c>
      <c r="AY176" s="246" t="s">
        <v>176</v>
      </c>
    </row>
    <row r="177" spans="1:65" s="2" customFormat="1" ht="21.75" customHeight="1">
      <c r="A177" s="36"/>
      <c r="B177" s="37"/>
      <c r="C177" s="192" t="s">
        <v>8</v>
      </c>
      <c r="D177" s="192" t="s">
        <v>203</v>
      </c>
      <c r="E177" s="193" t="s">
        <v>1089</v>
      </c>
      <c r="F177" s="194" t="s">
        <v>1090</v>
      </c>
      <c r="G177" s="195" t="s">
        <v>694</v>
      </c>
      <c r="H177" s="196">
        <v>20</v>
      </c>
      <c r="I177" s="197"/>
      <c r="J177" s="198">
        <f>ROUND(I177*H177,2)</f>
        <v>0</v>
      </c>
      <c r="K177" s="194" t="s">
        <v>646</v>
      </c>
      <c r="L177" s="41"/>
      <c r="M177" s="199" t="s">
        <v>32</v>
      </c>
      <c r="N177" s="200" t="s">
        <v>46</v>
      </c>
      <c r="O177" s="66"/>
      <c r="P177" s="183">
        <f>O177*H177</f>
        <v>0</v>
      </c>
      <c r="Q177" s="183">
        <v>0</v>
      </c>
      <c r="R177" s="183">
        <f>Q177*H177</f>
        <v>0</v>
      </c>
      <c r="S177" s="183">
        <v>0</v>
      </c>
      <c r="T177" s="184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85" t="s">
        <v>95</v>
      </c>
      <c r="AT177" s="185" t="s">
        <v>203</v>
      </c>
      <c r="AU177" s="185" t="s">
        <v>84</v>
      </c>
      <c r="AY177" s="18" t="s">
        <v>176</v>
      </c>
      <c r="BE177" s="186">
        <f>IF(N177="základní",J177,0)</f>
        <v>0</v>
      </c>
      <c r="BF177" s="186">
        <f>IF(N177="snížená",J177,0)</f>
        <v>0</v>
      </c>
      <c r="BG177" s="186">
        <f>IF(N177="zákl. přenesená",J177,0)</f>
        <v>0</v>
      </c>
      <c r="BH177" s="186">
        <f>IF(N177="sníž. přenesená",J177,0)</f>
        <v>0</v>
      </c>
      <c r="BI177" s="186">
        <f>IF(N177="nulová",J177,0)</f>
        <v>0</v>
      </c>
      <c r="BJ177" s="18" t="s">
        <v>82</v>
      </c>
      <c r="BK177" s="186">
        <f>ROUND(I177*H177,2)</f>
        <v>0</v>
      </c>
      <c r="BL177" s="18" t="s">
        <v>95</v>
      </c>
      <c r="BM177" s="185" t="s">
        <v>1091</v>
      </c>
    </row>
    <row r="178" spans="1:65" s="2" customFormat="1" ht="11.25">
      <c r="A178" s="36"/>
      <c r="B178" s="37"/>
      <c r="C178" s="38"/>
      <c r="D178" s="213" t="s">
        <v>648</v>
      </c>
      <c r="E178" s="38"/>
      <c r="F178" s="214" t="s">
        <v>1092</v>
      </c>
      <c r="G178" s="38"/>
      <c r="H178" s="38"/>
      <c r="I178" s="189"/>
      <c r="J178" s="38"/>
      <c r="K178" s="38"/>
      <c r="L178" s="41"/>
      <c r="M178" s="190"/>
      <c r="N178" s="191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8" t="s">
        <v>648</v>
      </c>
      <c r="AU178" s="18" t="s">
        <v>84</v>
      </c>
    </row>
    <row r="179" spans="1:65" s="14" customFormat="1" ht="11.25">
      <c r="B179" s="225"/>
      <c r="C179" s="226"/>
      <c r="D179" s="187" t="s">
        <v>650</v>
      </c>
      <c r="E179" s="227" t="s">
        <v>32</v>
      </c>
      <c r="F179" s="228" t="s">
        <v>1093</v>
      </c>
      <c r="G179" s="226"/>
      <c r="H179" s="229">
        <v>20</v>
      </c>
      <c r="I179" s="230"/>
      <c r="J179" s="226"/>
      <c r="K179" s="226"/>
      <c r="L179" s="231"/>
      <c r="M179" s="232"/>
      <c r="N179" s="233"/>
      <c r="O179" s="233"/>
      <c r="P179" s="233"/>
      <c r="Q179" s="233"/>
      <c r="R179" s="233"/>
      <c r="S179" s="233"/>
      <c r="T179" s="234"/>
      <c r="AT179" s="235" t="s">
        <v>650</v>
      </c>
      <c r="AU179" s="235" t="s">
        <v>84</v>
      </c>
      <c r="AV179" s="14" t="s">
        <v>84</v>
      </c>
      <c r="AW179" s="14" t="s">
        <v>37</v>
      </c>
      <c r="AX179" s="14" t="s">
        <v>75</v>
      </c>
      <c r="AY179" s="235" t="s">
        <v>176</v>
      </c>
    </row>
    <row r="180" spans="1:65" s="15" customFormat="1" ht="11.25">
      <c r="B180" s="236"/>
      <c r="C180" s="237"/>
      <c r="D180" s="187" t="s">
        <v>650</v>
      </c>
      <c r="E180" s="238" t="s">
        <v>32</v>
      </c>
      <c r="F180" s="239" t="s">
        <v>711</v>
      </c>
      <c r="G180" s="237"/>
      <c r="H180" s="240">
        <v>20</v>
      </c>
      <c r="I180" s="241"/>
      <c r="J180" s="237"/>
      <c r="K180" s="237"/>
      <c r="L180" s="242"/>
      <c r="M180" s="249"/>
      <c r="N180" s="250"/>
      <c r="O180" s="250"/>
      <c r="P180" s="250"/>
      <c r="Q180" s="250"/>
      <c r="R180" s="250"/>
      <c r="S180" s="250"/>
      <c r="T180" s="251"/>
      <c r="AT180" s="246" t="s">
        <v>650</v>
      </c>
      <c r="AU180" s="246" t="s">
        <v>84</v>
      </c>
      <c r="AV180" s="15" t="s">
        <v>95</v>
      </c>
      <c r="AW180" s="15" t="s">
        <v>37</v>
      </c>
      <c r="AX180" s="15" t="s">
        <v>82</v>
      </c>
      <c r="AY180" s="246" t="s">
        <v>176</v>
      </c>
    </row>
    <row r="181" spans="1:65" s="11" customFormat="1" ht="22.9" customHeight="1">
      <c r="B181" s="159"/>
      <c r="C181" s="160"/>
      <c r="D181" s="161" t="s">
        <v>74</v>
      </c>
      <c r="E181" s="211" t="s">
        <v>84</v>
      </c>
      <c r="F181" s="211" t="s">
        <v>653</v>
      </c>
      <c r="G181" s="160"/>
      <c r="H181" s="160"/>
      <c r="I181" s="163"/>
      <c r="J181" s="212">
        <f>BK181</f>
        <v>0</v>
      </c>
      <c r="K181" s="160"/>
      <c r="L181" s="165"/>
      <c r="M181" s="166"/>
      <c r="N181" s="167"/>
      <c r="O181" s="167"/>
      <c r="P181" s="168">
        <f>SUM(P182:P205)</f>
        <v>0</v>
      </c>
      <c r="Q181" s="167"/>
      <c r="R181" s="168">
        <f>SUM(R182:R205)</f>
        <v>2.72941898334</v>
      </c>
      <c r="S181" s="167"/>
      <c r="T181" s="169">
        <f>SUM(T182:T205)</f>
        <v>0</v>
      </c>
      <c r="AR181" s="170" t="s">
        <v>82</v>
      </c>
      <c r="AT181" s="171" t="s">
        <v>74</v>
      </c>
      <c r="AU181" s="171" t="s">
        <v>82</v>
      </c>
      <c r="AY181" s="170" t="s">
        <v>176</v>
      </c>
      <c r="BK181" s="172">
        <f>SUM(BK182:BK205)</f>
        <v>0</v>
      </c>
    </row>
    <row r="182" spans="1:65" s="2" customFormat="1" ht="24.2" customHeight="1">
      <c r="A182" s="36"/>
      <c r="B182" s="37"/>
      <c r="C182" s="192" t="s">
        <v>243</v>
      </c>
      <c r="D182" s="192" t="s">
        <v>203</v>
      </c>
      <c r="E182" s="193" t="s">
        <v>1094</v>
      </c>
      <c r="F182" s="194" t="s">
        <v>1095</v>
      </c>
      <c r="G182" s="195" t="s">
        <v>694</v>
      </c>
      <c r="H182" s="196">
        <v>20</v>
      </c>
      <c r="I182" s="197"/>
      <c r="J182" s="198">
        <f>ROUND(I182*H182,2)</f>
        <v>0</v>
      </c>
      <c r="K182" s="194" t="s">
        <v>646</v>
      </c>
      <c r="L182" s="41"/>
      <c r="M182" s="199" t="s">
        <v>32</v>
      </c>
      <c r="N182" s="200" t="s">
        <v>46</v>
      </c>
      <c r="O182" s="66"/>
      <c r="P182" s="183">
        <f>O182*H182</f>
        <v>0</v>
      </c>
      <c r="Q182" s="183">
        <v>9.8999999999999994E-5</v>
      </c>
      <c r="R182" s="183">
        <f>Q182*H182</f>
        <v>1.98E-3</v>
      </c>
      <c r="S182" s="183">
        <v>0</v>
      </c>
      <c r="T182" s="184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85" t="s">
        <v>95</v>
      </c>
      <c r="AT182" s="185" t="s">
        <v>203</v>
      </c>
      <c r="AU182" s="185" t="s">
        <v>84</v>
      </c>
      <c r="AY182" s="18" t="s">
        <v>176</v>
      </c>
      <c r="BE182" s="186">
        <f>IF(N182="základní",J182,0)</f>
        <v>0</v>
      </c>
      <c r="BF182" s="186">
        <f>IF(N182="snížená",J182,0)</f>
        <v>0</v>
      </c>
      <c r="BG182" s="186">
        <f>IF(N182="zákl. přenesená",J182,0)</f>
        <v>0</v>
      </c>
      <c r="BH182" s="186">
        <f>IF(N182="sníž. přenesená",J182,0)</f>
        <v>0</v>
      </c>
      <c r="BI182" s="186">
        <f>IF(N182="nulová",J182,0)</f>
        <v>0</v>
      </c>
      <c r="BJ182" s="18" t="s">
        <v>82</v>
      </c>
      <c r="BK182" s="186">
        <f>ROUND(I182*H182,2)</f>
        <v>0</v>
      </c>
      <c r="BL182" s="18" t="s">
        <v>95</v>
      </c>
      <c r="BM182" s="185" t="s">
        <v>1096</v>
      </c>
    </row>
    <row r="183" spans="1:65" s="2" customFormat="1" ht="11.25">
      <c r="A183" s="36"/>
      <c r="B183" s="37"/>
      <c r="C183" s="38"/>
      <c r="D183" s="213" t="s">
        <v>648</v>
      </c>
      <c r="E183" s="38"/>
      <c r="F183" s="214" t="s">
        <v>1097</v>
      </c>
      <c r="G183" s="38"/>
      <c r="H183" s="38"/>
      <c r="I183" s="189"/>
      <c r="J183" s="38"/>
      <c r="K183" s="38"/>
      <c r="L183" s="41"/>
      <c r="M183" s="190"/>
      <c r="N183" s="191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8" t="s">
        <v>648</v>
      </c>
      <c r="AU183" s="18" t="s">
        <v>84</v>
      </c>
    </row>
    <row r="184" spans="1:65" s="13" customFormat="1" ht="11.25">
      <c r="B184" s="215"/>
      <c r="C184" s="216"/>
      <c r="D184" s="187" t="s">
        <v>650</v>
      </c>
      <c r="E184" s="217" t="s">
        <v>32</v>
      </c>
      <c r="F184" s="218" t="s">
        <v>1098</v>
      </c>
      <c r="G184" s="216"/>
      <c r="H184" s="217" t="s">
        <v>32</v>
      </c>
      <c r="I184" s="219"/>
      <c r="J184" s="216"/>
      <c r="K184" s="216"/>
      <c r="L184" s="220"/>
      <c r="M184" s="221"/>
      <c r="N184" s="222"/>
      <c r="O184" s="222"/>
      <c r="P184" s="222"/>
      <c r="Q184" s="222"/>
      <c r="R184" s="222"/>
      <c r="S184" s="222"/>
      <c r="T184" s="223"/>
      <c r="AT184" s="224" t="s">
        <v>650</v>
      </c>
      <c r="AU184" s="224" t="s">
        <v>84</v>
      </c>
      <c r="AV184" s="13" t="s">
        <v>82</v>
      </c>
      <c r="AW184" s="13" t="s">
        <v>37</v>
      </c>
      <c r="AX184" s="13" t="s">
        <v>75</v>
      </c>
      <c r="AY184" s="224" t="s">
        <v>176</v>
      </c>
    </row>
    <row r="185" spans="1:65" s="14" customFormat="1" ht="11.25">
      <c r="B185" s="225"/>
      <c r="C185" s="226"/>
      <c r="D185" s="187" t="s">
        <v>650</v>
      </c>
      <c r="E185" s="227" t="s">
        <v>32</v>
      </c>
      <c r="F185" s="228" t="s">
        <v>1093</v>
      </c>
      <c r="G185" s="226"/>
      <c r="H185" s="229">
        <v>20</v>
      </c>
      <c r="I185" s="230"/>
      <c r="J185" s="226"/>
      <c r="K185" s="226"/>
      <c r="L185" s="231"/>
      <c r="M185" s="232"/>
      <c r="N185" s="233"/>
      <c r="O185" s="233"/>
      <c r="P185" s="233"/>
      <c r="Q185" s="233"/>
      <c r="R185" s="233"/>
      <c r="S185" s="233"/>
      <c r="T185" s="234"/>
      <c r="AT185" s="235" t="s">
        <v>650</v>
      </c>
      <c r="AU185" s="235" t="s">
        <v>84</v>
      </c>
      <c r="AV185" s="14" t="s">
        <v>84</v>
      </c>
      <c r="AW185" s="14" t="s">
        <v>37</v>
      </c>
      <c r="AX185" s="14" t="s">
        <v>75</v>
      </c>
      <c r="AY185" s="235" t="s">
        <v>176</v>
      </c>
    </row>
    <row r="186" spans="1:65" s="15" customFormat="1" ht="11.25">
      <c r="B186" s="236"/>
      <c r="C186" s="237"/>
      <c r="D186" s="187" t="s">
        <v>650</v>
      </c>
      <c r="E186" s="238" t="s">
        <v>32</v>
      </c>
      <c r="F186" s="239" t="s">
        <v>711</v>
      </c>
      <c r="G186" s="237"/>
      <c r="H186" s="240">
        <v>20</v>
      </c>
      <c r="I186" s="241"/>
      <c r="J186" s="237"/>
      <c r="K186" s="237"/>
      <c r="L186" s="242"/>
      <c r="M186" s="249"/>
      <c r="N186" s="250"/>
      <c r="O186" s="250"/>
      <c r="P186" s="250"/>
      <c r="Q186" s="250"/>
      <c r="R186" s="250"/>
      <c r="S186" s="250"/>
      <c r="T186" s="251"/>
      <c r="AT186" s="246" t="s">
        <v>650</v>
      </c>
      <c r="AU186" s="246" t="s">
        <v>84</v>
      </c>
      <c r="AV186" s="15" t="s">
        <v>95</v>
      </c>
      <c r="AW186" s="15" t="s">
        <v>37</v>
      </c>
      <c r="AX186" s="15" t="s">
        <v>82</v>
      </c>
      <c r="AY186" s="246" t="s">
        <v>176</v>
      </c>
    </row>
    <row r="187" spans="1:65" s="2" customFormat="1" ht="16.5" customHeight="1">
      <c r="A187" s="36"/>
      <c r="B187" s="37"/>
      <c r="C187" s="173" t="s">
        <v>247</v>
      </c>
      <c r="D187" s="173" t="s">
        <v>177</v>
      </c>
      <c r="E187" s="174" t="s">
        <v>1099</v>
      </c>
      <c r="F187" s="175" t="s">
        <v>1100</v>
      </c>
      <c r="G187" s="176" t="s">
        <v>694</v>
      </c>
      <c r="H187" s="177">
        <v>20</v>
      </c>
      <c r="I187" s="178"/>
      <c r="J187" s="179">
        <f>ROUND(I187*H187,2)</f>
        <v>0</v>
      </c>
      <c r="K187" s="175" t="s">
        <v>646</v>
      </c>
      <c r="L187" s="180"/>
      <c r="M187" s="181" t="s">
        <v>32</v>
      </c>
      <c r="N187" s="182" t="s">
        <v>46</v>
      </c>
      <c r="O187" s="66"/>
      <c r="P187" s="183">
        <f>O187*H187</f>
        <v>0</v>
      </c>
      <c r="Q187" s="183">
        <v>2.9999999999999997E-4</v>
      </c>
      <c r="R187" s="183">
        <f>Q187*H187</f>
        <v>5.9999999999999993E-3</v>
      </c>
      <c r="S187" s="183">
        <v>0</v>
      </c>
      <c r="T187" s="184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85" t="s">
        <v>212</v>
      </c>
      <c r="AT187" s="185" t="s">
        <v>177</v>
      </c>
      <c r="AU187" s="185" t="s">
        <v>84</v>
      </c>
      <c r="AY187" s="18" t="s">
        <v>176</v>
      </c>
      <c r="BE187" s="186">
        <f>IF(N187="základní",J187,0)</f>
        <v>0</v>
      </c>
      <c r="BF187" s="186">
        <f>IF(N187="snížená",J187,0)</f>
        <v>0</v>
      </c>
      <c r="BG187" s="186">
        <f>IF(N187="zákl. přenesená",J187,0)</f>
        <v>0</v>
      </c>
      <c r="BH187" s="186">
        <f>IF(N187="sníž. přenesená",J187,0)</f>
        <v>0</v>
      </c>
      <c r="BI187" s="186">
        <f>IF(N187="nulová",J187,0)</f>
        <v>0</v>
      </c>
      <c r="BJ187" s="18" t="s">
        <v>82</v>
      </c>
      <c r="BK187" s="186">
        <f>ROUND(I187*H187,2)</f>
        <v>0</v>
      </c>
      <c r="BL187" s="18" t="s">
        <v>95</v>
      </c>
      <c r="BM187" s="185" t="s">
        <v>1101</v>
      </c>
    </row>
    <row r="188" spans="1:65" s="2" customFormat="1" ht="21.75" customHeight="1">
      <c r="A188" s="36"/>
      <c r="B188" s="37"/>
      <c r="C188" s="192" t="s">
        <v>251</v>
      </c>
      <c r="D188" s="192" t="s">
        <v>203</v>
      </c>
      <c r="E188" s="193" t="s">
        <v>1102</v>
      </c>
      <c r="F188" s="194" t="s">
        <v>1103</v>
      </c>
      <c r="G188" s="195" t="s">
        <v>645</v>
      </c>
      <c r="H188" s="196">
        <v>0.22500000000000001</v>
      </c>
      <c r="I188" s="197"/>
      <c r="J188" s="198">
        <f>ROUND(I188*H188,2)</f>
        <v>0</v>
      </c>
      <c r="K188" s="194" t="s">
        <v>646</v>
      </c>
      <c r="L188" s="41"/>
      <c r="M188" s="199" t="s">
        <v>32</v>
      </c>
      <c r="N188" s="200" t="s">
        <v>46</v>
      </c>
      <c r="O188" s="66"/>
      <c r="P188" s="183">
        <f>O188*H188</f>
        <v>0</v>
      </c>
      <c r="Q188" s="183">
        <v>2.16</v>
      </c>
      <c r="R188" s="183">
        <f>Q188*H188</f>
        <v>0.48600000000000004</v>
      </c>
      <c r="S188" s="183">
        <v>0</v>
      </c>
      <c r="T188" s="184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85" t="s">
        <v>95</v>
      </c>
      <c r="AT188" s="185" t="s">
        <v>203</v>
      </c>
      <c r="AU188" s="185" t="s">
        <v>84</v>
      </c>
      <c r="AY188" s="18" t="s">
        <v>176</v>
      </c>
      <c r="BE188" s="186">
        <f>IF(N188="základní",J188,0)</f>
        <v>0</v>
      </c>
      <c r="BF188" s="186">
        <f>IF(N188="snížená",J188,0)</f>
        <v>0</v>
      </c>
      <c r="BG188" s="186">
        <f>IF(N188="zákl. přenesená",J188,0)</f>
        <v>0</v>
      </c>
      <c r="BH188" s="186">
        <f>IF(N188="sníž. přenesená",J188,0)</f>
        <v>0</v>
      </c>
      <c r="BI188" s="186">
        <f>IF(N188="nulová",J188,0)</f>
        <v>0</v>
      </c>
      <c r="BJ188" s="18" t="s">
        <v>82</v>
      </c>
      <c r="BK188" s="186">
        <f>ROUND(I188*H188,2)</f>
        <v>0</v>
      </c>
      <c r="BL188" s="18" t="s">
        <v>95</v>
      </c>
      <c r="BM188" s="185" t="s">
        <v>1104</v>
      </c>
    </row>
    <row r="189" spans="1:65" s="2" customFormat="1" ht="11.25">
      <c r="A189" s="36"/>
      <c r="B189" s="37"/>
      <c r="C189" s="38"/>
      <c r="D189" s="213" t="s">
        <v>648</v>
      </c>
      <c r="E189" s="38"/>
      <c r="F189" s="214" t="s">
        <v>1105</v>
      </c>
      <c r="G189" s="38"/>
      <c r="H189" s="38"/>
      <c r="I189" s="189"/>
      <c r="J189" s="38"/>
      <c r="K189" s="38"/>
      <c r="L189" s="41"/>
      <c r="M189" s="190"/>
      <c r="N189" s="191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8" t="s">
        <v>648</v>
      </c>
      <c r="AU189" s="18" t="s">
        <v>84</v>
      </c>
    </row>
    <row r="190" spans="1:65" s="13" customFormat="1" ht="11.25">
      <c r="B190" s="215"/>
      <c r="C190" s="216"/>
      <c r="D190" s="187" t="s">
        <v>650</v>
      </c>
      <c r="E190" s="217" t="s">
        <v>32</v>
      </c>
      <c r="F190" s="218" t="s">
        <v>1106</v>
      </c>
      <c r="G190" s="216"/>
      <c r="H190" s="217" t="s">
        <v>32</v>
      </c>
      <c r="I190" s="219"/>
      <c r="J190" s="216"/>
      <c r="K190" s="216"/>
      <c r="L190" s="220"/>
      <c r="M190" s="221"/>
      <c r="N190" s="222"/>
      <c r="O190" s="222"/>
      <c r="P190" s="222"/>
      <c r="Q190" s="222"/>
      <c r="R190" s="222"/>
      <c r="S190" s="222"/>
      <c r="T190" s="223"/>
      <c r="AT190" s="224" t="s">
        <v>650</v>
      </c>
      <c r="AU190" s="224" t="s">
        <v>84</v>
      </c>
      <c r="AV190" s="13" t="s">
        <v>82</v>
      </c>
      <c r="AW190" s="13" t="s">
        <v>37</v>
      </c>
      <c r="AX190" s="13" t="s">
        <v>75</v>
      </c>
      <c r="AY190" s="224" t="s">
        <v>176</v>
      </c>
    </row>
    <row r="191" spans="1:65" s="14" customFormat="1" ht="11.25">
      <c r="B191" s="225"/>
      <c r="C191" s="226"/>
      <c r="D191" s="187" t="s">
        <v>650</v>
      </c>
      <c r="E191" s="227" t="s">
        <v>32</v>
      </c>
      <c r="F191" s="228" t="s">
        <v>1107</v>
      </c>
      <c r="G191" s="226"/>
      <c r="H191" s="229">
        <v>0.22500000000000001</v>
      </c>
      <c r="I191" s="230"/>
      <c r="J191" s="226"/>
      <c r="K191" s="226"/>
      <c r="L191" s="231"/>
      <c r="M191" s="232"/>
      <c r="N191" s="233"/>
      <c r="O191" s="233"/>
      <c r="P191" s="233"/>
      <c r="Q191" s="233"/>
      <c r="R191" s="233"/>
      <c r="S191" s="233"/>
      <c r="T191" s="234"/>
      <c r="AT191" s="235" t="s">
        <v>650</v>
      </c>
      <c r="AU191" s="235" t="s">
        <v>84</v>
      </c>
      <c r="AV191" s="14" t="s">
        <v>84</v>
      </c>
      <c r="AW191" s="14" t="s">
        <v>37</v>
      </c>
      <c r="AX191" s="14" t="s">
        <v>82</v>
      </c>
      <c r="AY191" s="235" t="s">
        <v>176</v>
      </c>
    </row>
    <row r="192" spans="1:65" s="2" customFormat="1" ht="16.5" customHeight="1">
      <c r="A192" s="36"/>
      <c r="B192" s="37"/>
      <c r="C192" s="192" t="s">
        <v>255</v>
      </c>
      <c r="D192" s="192" t="s">
        <v>203</v>
      </c>
      <c r="E192" s="193" t="s">
        <v>1108</v>
      </c>
      <c r="F192" s="194" t="s">
        <v>1109</v>
      </c>
      <c r="G192" s="195" t="s">
        <v>645</v>
      </c>
      <c r="H192" s="196">
        <v>0.22500000000000001</v>
      </c>
      <c r="I192" s="197"/>
      <c r="J192" s="198">
        <f>ROUND(I192*H192,2)</f>
        <v>0</v>
      </c>
      <c r="K192" s="194" t="s">
        <v>646</v>
      </c>
      <c r="L192" s="41"/>
      <c r="M192" s="199" t="s">
        <v>32</v>
      </c>
      <c r="N192" s="200" t="s">
        <v>46</v>
      </c>
      <c r="O192" s="66"/>
      <c r="P192" s="183">
        <f>O192*H192</f>
        <v>0</v>
      </c>
      <c r="Q192" s="183">
        <v>2.3010222040000001</v>
      </c>
      <c r="R192" s="183">
        <f>Q192*H192</f>
        <v>0.51772999590000002</v>
      </c>
      <c r="S192" s="183">
        <v>0</v>
      </c>
      <c r="T192" s="184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85" t="s">
        <v>95</v>
      </c>
      <c r="AT192" s="185" t="s">
        <v>203</v>
      </c>
      <c r="AU192" s="185" t="s">
        <v>84</v>
      </c>
      <c r="AY192" s="18" t="s">
        <v>176</v>
      </c>
      <c r="BE192" s="186">
        <f>IF(N192="základní",J192,0)</f>
        <v>0</v>
      </c>
      <c r="BF192" s="186">
        <f>IF(N192="snížená",J192,0)</f>
        <v>0</v>
      </c>
      <c r="BG192" s="186">
        <f>IF(N192="zákl. přenesená",J192,0)</f>
        <v>0</v>
      </c>
      <c r="BH192" s="186">
        <f>IF(N192="sníž. přenesená",J192,0)</f>
        <v>0</v>
      </c>
      <c r="BI192" s="186">
        <f>IF(N192="nulová",J192,0)</f>
        <v>0</v>
      </c>
      <c r="BJ192" s="18" t="s">
        <v>82</v>
      </c>
      <c r="BK192" s="186">
        <f>ROUND(I192*H192,2)</f>
        <v>0</v>
      </c>
      <c r="BL192" s="18" t="s">
        <v>95</v>
      </c>
      <c r="BM192" s="185" t="s">
        <v>1110</v>
      </c>
    </row>
    <row r="193" spans="1:65" s="2" customFormat="1" ht="11.25">
      <c r="A193" s="36"/>
      <c r="B193" s="37"/>
      <c r="C193" s="38"/>
      <c r="D193" s="213" t="s">
        <v>648</v>
      </c>
      <c r="E193" s="38"/>
      <c r="F193" s="214" t="s">
        <v>1111</v>
      </c>
      <c r="G193" s="38"/>
      <c r="H193" s="38"/>
      <c r="I193" s="189"/>
      <c r="J193" s="38"/>
      <c r="K193" s="38"/>
      <c r="L193" s="41"/>
      <c r="M193" s="190"/>
      <c r="N193" s="191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8" t="s">
        <v>648</v>
      </c>
      <c r="AU193" s="18" t="s">
        <v>84</v>
      </c>
    </row>
    <row r="194" spans="1:65" s="13" customFormat="1" ht="11.25">
      <c r="B194" s="215"/>
      <c r="C194" s="216"/>
      <c r="D194" s="187" t="s">
        <v>650</v>
      </c>
      <c r="E194" s="217" t="s">
        <v>32</v>
      </c>
      <c r="F194" s="218" t="s">
        <v>1112</v>
      </c>
      <c r="G194" s="216"/>
      <c r="H194" s="217" t="s">
        <v>32</v>
      </c>
      <c r="I194" s="219"/>
      <c r="J194" s="216"/>
      <c r="K194" s="216"/>
      <c r="L194" s="220"/>
      <c r="M194" s="221"/>
      <c r="N194" s="222"/>
      <c r="O194" s="222"/>
      <c r="P194" s="222"/>
      <c r="Q194" s="222"/>
      <c r="R194" s="222"/>
      <c r="S194" s="222"/>
      <c r="T194" s="223"/>
      <c r="AT194" s="224" t="s">
        <v>650</v>
      </c>
      <c r="AU194" s="224" t="s">
        <v>84</v>
      </c>
      <c r="AV194" s="13" t="s">
        <v>82</v>
      </c>
      <c r="AW194" s="13" t="s">
        <v>37</v>
      </c>
      <c r="AX194" s="13" t="s">
        <v>75</v>
      </c>
      <c r="AY194" s="224" t="s">
        <v>176</v>
      </c>
    </row>
    <row r="195" spans="1:65" s="14" customFormat="1" ht="11.25">
      <c r="B195" s="225"/>
      <c r="C195" s="226"/>
      <c r="D195" s="187" t="s">
        <v>650</v>
      </c>
      <c r="E195" s="227" t="s">
        <v>32</v>
      </c>
      <c r="F195" s="228" t="s">
        <v>1107</v>
      </c>
      <c r="G195" s="226"/>
      <c r="H195" s="229">
        <v>0.22500000000000001</v>
      </c>
      <c r="I195" s="230"/>
      <c r="J195" s="226"/>
      <c r="K195" s="226"/>
      <c r="L195" s="231"/>
      <c r="M195" s="232"/>
      <c r="N195" s="233"/>
      <c r="O195" s="233"/>
      <c r="P195" s="233"/>
      <c r="Q195" s="233"/>
      <c r="R195" s="233"/>
      <c r="S195" s="233"/>
      <c r="T195" s="234"/>
      <c r="AT195" s="235" t="s">
        <v>650</v>
      </c>
      <c r="AU195" s="235" t="s">
        <v>84</v>
      </c>
      <c r="AV195" s="14" t="s">
        <v>84</v>
      </c>
      <c r="AW195" s="14" t="s">
        <v>37</v>
      </c>
      <c r="AX195" s="14" t="s">
        <v>82</v>
      </c>
      <c r="AY195" s="235" t="s">
        <v>176</v>
      </c>
    </row>
    <row r="196" spans="1:65" s="2" customFormat="1" ht="24.2" customHeight="1">
      <c r="A196" s="36"/>
      <c r="B196" s="37"/>
      <c r="C196" s="192" t="s">
        <v>259</v>
      </c>
      <c r="D196" s="192" t="s">
        <v>203</v>
      </c>
      <c r="E196" s="193" t="s">
        <v>1113</v>
      </c>
      <c r="F196" s="194" t="s">
        <v>1114</v>
      </c>
      <c r="G196" s="195" t="s">
        <v>694</v>
      </c>
      <c r="H196" s="196">
        <v>1.5</v>
      </c>
      <c r="I196" s="197"/>
      <c r="J196" s="198">
        <f>ROUND(I196*H196,2)</f>
        <v>0</v>
      </c>
      <c r="K196" s="194" t="s">
        <v>646</v>
      </c>
      <c r="L196" s="41"/>
      <c r="M196" s="199" t="s">
        <v>32</v>
      </c>
      <c r="N196" s="200" t="s">
        <v>46</v>
      </c>
      <c r="O196" s="66"/>
      <c r="P196" s="183">
        <f>O196*H196</f>
        <v>0</v>
      </c>
      <c r="Q196" s="183">
        <v>1.1366641</v>
      </c>
      <c r="R196" s="183">
        <f>Q196*H196</f>
        <v>1.7049961499999999</v>
      </c>
      <c r="S196" s="183">
        <v>0</v>
      </c>
      <c r="T196" s="184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85" t="s">
        <v>95</v>
      </c>
      <c r="AT196" s="185" t="s">
        <v>203</v>
      </c>
      <c r="AU196" s="185" t="s">
        <v>84</v>
      </c>
      <c r="AY196" s="18" t="s">
        <v>176</v>
      </c>
      <c r="BE196" s="186">
        <f>IF(N196="základní",J196,0)</f>
        <v>0</v>
      </c>
      <c r="BF196" s="186">
        <f>IF(N196="snížená",J196,0)</f>
        <v>0</v>
      </c>
      <c r="BG196" s="186">
        <f>IF(N196="zákl. přenesená",J196,0)</f>
        <v>0</v>
      </c>
      <c r="BH196" s="186">
        <f>IF(N196="sníž. přenesená",J196,0)</f>
        <v>0</v>
      </c>
      <c r="BI196" s="186">
        <f>IF(N196="nulová",J196,0)</f>
        <v>0</v>
      </c>
      <c r="BJ196" s="18" t="s">
        <v>82</v>
      </c>
      <c r="BK196" s="186">
        <f>ROUND(I196*H196,2)</f>
        <v>0</v>
      </c>
      <c r="BL196" s="18" t="s">
        <v>95</v>
      </c>
      <c r="BM196" s="185" t="s">
        <v>1115</v>
      </c>
    </row>
    <row r="197" spans="1:65" s="2" customFormat="1" ht="11.25">
      <c r="A197" s="36"/>
      <c r="B197" s="37"/>
      <c r="C197" s="38"/>
      <c r="D197" s="213" t="s">
        <v>648</v>
      </c>
      <c r="E197" s="38"/>
      <c r="F197" s="214" t="s">
        <v>1116</v>
      </c>
      <c r="G197" s="38"/>
      <c r="H197" s="38"/>
      <c r="I197" s="189"/>
      <c r="J197" s="38"/>
      <c r="K197" s="38"/>
      <c r="L197" s="41"/>
      <c r="M197" s="190"/>
      <c r="N197" s="191"/>
      <c r="O197" s="66"/>
      <c r="P197" s="66"/>
      <c r="Q197" s="66"/>
      <c r="R197" s="66"/>
      <c r="S197" s="66"/>
      <c r="T197" s="67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8" t="s">
        <v>648</v>
      </c>
      <c r="AU197" s="18" t="s">
        <v>84</v>
      </c>
    </row>
    <row r="198" spans="1:65" s="13" customFormat="1" ht="11.25">
      <c r="B198" s="215"/>
      <c r="C198" s="216"/>
      <c r="D198" s="187" t="s">
        <v>650</v>
      </c>
      <c r="E198" s="217" t="s">
        <v>32</v>
      </c>
      <c r="F198" s="218" t="s">
        <v>1048</v>
      </c>
      <c r="G198" s="216"/>
      <c r="H198" s="217" t="s">
        <v>32</v>
      </c>
      <c r="I198" s="219"/>
      <c r="J198" s="216"/>
      <c r="K198" s="216"/>
      <c r="L198" s="220"/>
      <c r="M198" s="221"/>
      <c r="N198" s="222"/>
      <c r="O198" s="222"/>
      <c r="P198" s="222"/>
      <c r="Q198" s="222"/>
      <c r="R198" s="222"/>
      <c r="S198" s="222"/>
      <c r="T198" s="223"/>
      <c r="AT198" s="224" t="s">
        <v>650</v>
      </c>
      <c r="AU198" s="224" t="s">
        <v>84</v>
      </c>
      <c r="AV198" s="13" t="s">
        <v>82</v>
      </c>
      <c r="AW198" s="13" t="s">
        <v>37</v>
      </c>
      <c r="AX198" s="13" t="s">
        <v>75</v>
      </c>
      <c r="AY198" s="224" t="s">
        <v>176</v>
      </c>
    </row>
    <row r="199" spans="1:65" s="14" customFormat="1" ht="11.25">
      <c r="B199" s="225"/>
      <c r="C199" s="226"/>
      <c r="D199" s="187" t="s">
        <v>650</v>
      </c>
      <c r="E199" s="227" t="s">
        <v>32</v>
      </c>
      <c r="F199" s="228" t="s">
        <v>1117</v>
      </c>
      <c r="G199" s="226"/>
      <c r="H199" s="229">
        <v>1.5</v>
      </c>
      <c r="I199" s="230"/>
      <c r="J199" s="226"/>
      <c r="K199" s="226"/>
      <c r="L199" s="231"/>
      <c r="M199" s="232"/>
      <c r="N199" s="233"/>
      <c r="O199" s="233"/>
      <c r="P199" s="233"/>
      <c r="Q199" s="233"/>
      <c r="R199" s="233"/>
      <c r="S199" s="233"/>
      <c r="T199" s="234"/>
      <c r="AT199" s="235" t="s">
        <v>650</v>
      </c>
      <c r="AU199" s="235" t="s">
        <v>84</v>
      </c>
      <c r="AV199" s="14" t="s">
        <v>84</v>
      </c>
      <c r="AW199" s="14" t="s">
        <v>37</v>
      </c>
      <c r="AX199" s="14" t="s">
        <v>75</v>
      </c>
      <c r="AY199" s="235" t="s">
        <v>176</v>
      </c>
    </row>
    <row r="200" spans="1:65" s="15" customFormat="1" ht="11.25">
      <c r="B200" s="236"/>
      <c r="C200" s="237"/>
      <c r="D200" s="187" t="s">
        <v>650</v>
      </c>
      <c r="E200" s="238" t="s">
        <v>32</v>
      </c>
      <c r="F200" s="239" t="s">
        <v>711</v>
      </c>
      <c r="G200" s="237"/>
      <c r="H200" s="240">
        <v>1.5</v>
      </c>
      <c r="I200" s="241"/>
      <c r="J200" s="237"/>
      <c r="K200" s="237"/>
      <c r="L200" s="242"/>
      <c r="M200" s="249"/>
      <c r="N200" s="250"/>
      <c r="O200" s="250"/>
      <c r="P200" s="250"/>
      <c r="Q200" s="250"/>
      <c r="R200" s="250"/>
      <c r="S200" s="250"/>
      <c r="T200" s="251"/>
      <c r="AT200" s="246" t="s">
        <v>650</v>
      </c>
      <c r="AU200" s="246" t="s">
        <v>84</v>
      </c>
      <c r="AV200" s="15" t="s">
        <v>95</v>
      </c>
      <c r="AW200" s="15" t="s">
        <v>37</v>
      </c>
      <c r="AX200" s="15" t="s">
        <v>82</v>
      </c>
      <c r="AY200" s="246" t="s">
        <v>176</v>
      </c>
    </row>
    <row r="201" spans="1:65" s="2" customFormat="1" ht="33" customHeight="1">
      <c r="A201" s="36"/>
      <c r="B201" s="37"/>
      <c r="C201" s="192" t="s">
        <v>7</v>
      </c>
      <c r="D201" s="192" t="s">
        <v>203</v>
      </c>
      <c r="E201" s="193" t="s">
        <v>1118</v>
      </c>
      <c r="F201" s="194" t="s">
        <v>1119</v>
      </c>
      <c r="G201" s="195" t="s">
        <v>667</v>
      </c>
      <c r="H201" s="196">
        <v>1.2E-2</v>
      </c>
      <c r="I201" s="197"/>
      <c r="J201" s="198">
        <f>ROUND(I201*H201,2)</f>
        <v>0</v>
      </c>
      <c r="K201" s="194" t="s">
        <v>646</v>
      </c>
      <c r="L201" s="41"/>
      <c r="M201" s="199" t="s">
        <v>32</v>
      </c>
      <c r="N201" s="200" t="s">
        <v>46</v>
      </c>
      <c r="O201" s="66"/>
      <c r="P201" s="183">
        <f>O201*H201</f>
        <v>0</v>
      </c>
      <c r="Q201" s="183">
        <v>1.05940312</v>
      </c>
      <c r="R201" s="183">
        <f>Q201*H201</f>
        <v>1.2712837440000001E-2</v>
      </c>
      <c r="S201" s="183">
        <v>0</v>
      </c>
      <c r="T201" s="184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85" t="s">
        <v>95</v>
      </c>
      <c r="AT201" s="185" t="s">
        <v>203</v>
      </c>
      <c r="AU201" s="185" t="s">
        <v>84</v>
      </c>
      <c r="AY201" s="18" t="s">
        <v>176</v>
      </c>
      <c r="BE201" s="186">
        <f>IF(N201="základní",J201,0)</f>
        <v>0</v>
      </c>
      <c r="BF201" s="186">
        <f>IF(N201="snížená",J201,0)</f>
        <v>0</v>
      </c>
      <c r="BG201" s="186">
        <f>IF(N201="zákl. přenesená",J201,0)</f>
        <v>0</v>
      </c>
      <c r="BH201" s="186">
        <f>IF(N201="sníž. přenesená",J201,0)</f>
        <v>0</v>
      </c>
      <c r="BI201" s="186">
        <f>IF(N201="nulová",J201,0)</f>
        <v>0</v>
      </c>
      <c r="BJ201" s="18" t="s">
        <v>82</v>
      </c>
      <c r="BK201" s="186">
        <f>ROUND(I201*H201,2)</f>
        <v>0</v>
      </c>
      <c r="BL201" s="18" t="s">
        <v>95</v>
      </c>
      <c r="BM201" s="185" t="s">
        <v>1120</v>
      </c>
    </row>
    <row r="202" spans="1:65" s="2" customFormat="1" ht="11.25">
      <c r="A202" s="36"/>
      <c r="B202" s="37"/>
      <c r="C202" s="38"/>
      <c r="D202" s="213" t="s">
        <v>648</v>
      </c>
      <c r="E202" s="38"/>
      <c r="F202" s="214" t="s">
        <v>1121</v>
      </c>
      <c r="G202" s="38"/>
      <c r="H202" s="38"/>
      <c r="I202" s="189"/>
      <c r="J202" s="38"/>
      <c r="K202" s="38"/>
      <c r="L202" s="41"/>
      <c r="M202" s="190"/>
      <c r="N202" s="191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8" t="s">
        <v>648</v>
      </c>
      <c r="AU202" s="18" t="s">
        <v>84</v>
      </c>
    </row>
    <row r="203" spans="1:65" s="13" customFormat="1" ht="11.25">
      <c r="B203" s="215"/>
      <c r="C203" s="216"/>
      <c r="D203" s="187" t="s">
        <v>650</v>
      </c>
      <c r="E203" s="217" t="s">
        <v>32</v>
      </c>
      <c r="F203" s="218" t="s">
        <v>1122</v>
      </c>
      <c r="G203" s="216"/>
      <c r="H203" s="217" t="s">
        <v>32</v>
      </c>
      <c r="I203" s="219"/>
      <c r="J203" s="216"/>
      <c r="K203" s="216"/>
      <c r="L203" s="220"/>
      <c r="M203" s="221"/>
      <c r="N203" s="222"/>
      <c r="O203" s="222"/>
      <c r="P203" s="222"/>
      <c r="Q203" s="222"/>
      <c r="R203" s="222"/>
      <c r="S203" s="222"/>
      <c r="T203" s="223"/>
      <c r="AT203" s="224" t="s">
        <v>650</v>
      </c>
      <c r="AU203" s="224" t="s">
        <v>84</v>
      </c>
      <c r="AV203" s="13" t="s">
        <v>82</v>
      </c>
      <c r="AW203" s="13" t="s">
        <v>37</v>
      </c>
      <c r="AX203" s="13" t="s">
        <v>75</v>
      </c>
      <c r="AY203" s="224" t="s">
        <v>176</v>
      </c>
    </row>
    <row r="204" spans="1:65" s="14" customFormat="1" ht="11.25">
      <c r="B204" s="225"/>
      <c r="C204" s="226"/>
      <c r="D204" s="187" t="s">
        <v>650</v>
      </c>
      <c r="E204" s="227" t="s">
        <v>32</v>
      </c>
      <c r="F204" s="228" t="s">
        <v>1123</v>
      </c>
      <c r="G204" s="226"/>
      <c r="H204" s="229">
        <v>1.2E-2</v>
      </c>
      <c r="I204" s="230"/>
      <c r="J204" s="226"/>
      <c r="K204" s="226"/>
      <c r="L204" s="231"/>
      <c r="M204" s="232"/>
      <c r="N204" s="233"/>
      <c r="O204" s="233"/>
      <c r="P204" s="233"/>
      <c r="Q204" s="233"/>
      <c r="R204" s="233"/>
      <c r="S204" s="233"/>
      <c r="T204" s="234"/>
      <c r="AT204" s="235" t="s">
        <v>650</v>
      </c>
      <c r="AU204" s="235" t="s">
        <v>84</v>
      </c>
      <c r="AV204" s="14" t="s">
        <v>84</v>
      </c>
      <c r="AW204" s="14" t="s">
        <v>37</v>
      </c>
      <c r="AX204" s="14" t="s">
        <v>75</v>
      </c>
      <c r="AY204" s="235" t="s">
        <v>176</v>
      </c>
    </row>
    <row r="205" spans="1:65" s="15" customFormat="1" ht="11.25">
      <c r="B205" s="236"/>
      <c r="C205" s="237"/>
      <c r="D205" s="187" t="s">
        <v>650</v>
      </c>
      <c r="E205" s="238" t="s">
        <v>32</v>
      </c>
      <c r="F205" s="239" t="s">
        <v>711</v>
      </c>
      <c r="G205" s="237"/>
      <c r="H205" s="240">
        <v>1.2E-2</v>
      </c>
      <c r="I205" s="241"/>
      <c r="J205" s="237"/>
      <c r="K205" s="237"/>
      <c r="L205" s="242"/>
      <c r="M205" s="249"/>
      <c r="N205" s="250"/>
      <c r="O205" s="250"/>
      <c r="P205" s="250"/>
      <c r="Q205" s="250"/>
      <c r="R205" s="250"/>
      <c r="S205" s="250"/>
      <c r="T205" s="251"/>
      <c r="AT205" s="246" t="s">
        <v>650</v>
      </c>
      <c r="AU205" s="246" t="s">
        <v>84</v>
      </c>
      <c r="AV205" s="15" t="s">
        <v>95</v>
      </c>
      <c r="AW205" s="15" t="s">
        <v>37</v>
      </c>
      <c r="AX205" s="15" t="s">
        <v>82</v>
      </c>
      <c r="AY205" s="246" t="s">
        <v>176</v>
      </c>
    </row>
    <row r="206" spans="1:65" s="11" customFormat="1" ht="22.9" customHeight="1">
      <c r="B206" s="159"/>
      <c r="C206" s="160"/>
      <c r="D206" s="161" t="s">
        <v>74</v>
      </c>
      <c r="E206" s="211" t="s">
        <v>198</v>
      </c>
      <c r="F206" s="211" t="s">
        <v>863</v>
      </c>
      <c r="G206" s="160"/>
      <c r="H206" s="160"/>
      <c r="I206" s="163"/>
      <c r="J206" s="212">
        <f>BK206</f>
        <v>0</v>
      </c>
      <c r="K206" s="160"/>
      <c r="L206" s="165"/>
      <c r="M206" s="166"/>
      <c r="N206" s="167"/>
      <c r="O206" s="167"/>
      <c r="P206" s="168">
        <f>SUM(P207:P217)</f>
        <v>0</v>
      </c>
      <c r="Q206" s="167"/>
      <c r="R206" s="168">
        <f>SUM(R207:R217)</f>
        <v>8.7405599999999986</v>
      </c>
      <c r="S206" s="167"/>
      <c r="T206" s="169">
        <f>SUM(T207:T217)</f>
        <v>0</v>
      </c>
      <c r="AR206" s="170" t="s">
        <v>82</v>
      </c>
      <c r="AT206" s="171" t="s">
        <v>74</v>
      </c>
      <c r="AU206" s="171" t="s">
        <v>82</v>
      </c>
      <c r="AY206" s="170" t="s">
        <v>176</v>
      </c>
      <c r="BK206" s="172">
        <f>SUM(BK207:BK217)</f>
        <v>0</v>
      </c>
    </row>
    <row r="207" spans="1:65" s="2" customFormat="1" ht="24.2" customHeight="1">
      <c r="A207" s="36"/>
      <c r="B207" s="37"/>
      <c r="C207" s="192" t="s">
        <v>266</v>
      </c>
      <c r="D207" s="192" t="s">
        <v>203</v>
      </c>
      <c r="E207" s="193" t="s">
        <v>1124</v>
      </c>
      <c r="F207" s="194" t="s">
        <v>1125</v>
      </c>
      <c r="G207" s="195" t="s">
        <v>694</v>
      </c>
      <c r="H207" s="196">
        <v>20</v>
      </c>
      <c r="I207" s="197"/>
      <c r="J207" s="198">
        <f>ROUND(I207*H207,2)</f>
        <v>0</v>
      </c>
      <c r="K207" s="194" t="s">
        <v>646</v>
      </c>
      <c r="L207" s="41"/>
      <c r="M207" s="199" t="s">
        <v>32</v>
      </c>
      <c r="N207" s="200" t="s">
        <v>46</v>
      </c>
      <c r="O207" s="66"/>
      <c r="P207" s="183">
        <f>O207*H207</f>
        <v>0</v>
      </c>
      <c r="Q207" s="183">
        <v>0.29699999999999999</v>
      </c>
      <c r="R207" s="183">
        <f>Q207*H207</f>
        <v>5.9399999999999995</v>
      </c>
      <c r="S207" s="183">
        <v>0</v>
      </c>
      <c r="T207" s="184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85" t="s">
        <v>95</v>
      </c>
      <c r="AT207" s="185" t="s">
        <v>203</v>
      </c>
      <c r="AU207" s="185" t="s">
        <v>84</v>
      </c>
      <c r="AY207" s="18" t="s">
        <v>176</v>
      </c>
      <c r="BE207" s="186">
        <f>IF(N207="základní",J207,0)</f>
        <v>0</v>
      </c>
      <c r="BF207" s="186">
        <f>IF(N207="snížená",J207,0)</f>
        <v>0</v>
      </c>
      <c r="BG207" s="186">
        <f>IF(N207="zákl. přenesená",J207,0)</f>
        <v>0</v>
      </c>
      <c r="BH207" s="186">
        <f>IF(N207="sníž. přenesená",J207,0)</f>
        <v>0</v>
      </c>
      <c r="BI207" s="186">
        <f>IF(N207="nulová",J207,0)</f>
        <v>0</v>
      </c>
      <c r="BJ207" s="18" t="s">
        <v>82</v>
      </c>
      <c r="BK207" s="186">
        <f>ROUND(I207*H207,2)</f>
        <v>0</v>
      </c>
      <c r="BL207" s="18" t="s">
        <v>95</v>
      </c>
      <c r="BM207" s="185" t="s">
        <v>1126</v>
      </c>
    </row>
    <row r="208" spans="1:65" s="2" customFormat="1" ht="11.25">
      <c r="A208" s="36"/>
      <c r="B208" s="37"/>
      <c r="C208" s="38"/>
      <c r="D208" s="213" t="s">
        <v>648</v>
      </c>
      <c r="E208" s="38"/>
      <c r="F208" s="214" t="s">
        <v>1127</v>
      </c>
      <c r="G208" s="38"/>
      <c r="H208" s="38"/>
      <c r="I208" s="189"/>
      <c r="J208" s="38"/>
      <c r="K208" s="38"/>
      <c r="L208" s="41"/>
      <c r="M208" s="190"/>
      <c r="N208" s="191"/>
      <c r="O208" s="66"/>
      <c r="P208" s="66"/>
      <c r="Q208" s="66"/>
      <c r="R208" s="66"/>
      <c r="S208" s="66"/>
      <c r="T208" s="67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8" t="s">
        <v>648</v>
      </c>
      <c r="AU208" s="18" t="s">
        <v>84</v>
      </c>
    </row>
    <row r="209" spans="1:65" s="13" customFormat="1" ht="11.25">
      <c r="B209" s="215"/>
      <c r="C209" s="216"/>
      <c r="D209" s="187" t="s">
        <v>650</v>
      </c>
      <c r="E209" s="217" t="s">
        <v>32</v>
      </c>
      <c r="F209" s="218" t="s">
        <v>1128</v>
      </c>
      <c r="G209" s="216"/>
      <c r="H209" s="217" t="s">
        <v>32</v>
      </c>
      <c r="I209" s="219"/>
      <c r="J209" s="216"/>
      <c r="K209" s="216"/>
      <c r="L209" s="220"/>
      <c r="M209" s="221"/>
      <c r="N209" s="222"/>
      <c r="O209" s="222"/>
      <c r="P209" s="222"/>
      <c r="Q209" s="222"/>
      <c r="R209" s="222"/>
      <c r="S209" s="222"/>
      <c r="T209" s="223"/>
      <c r="AT209" s="224" t="s">
        <v>650</v>
      </c>
      <c r="AU209" s="224" t="s">
        <v>84</v>
      </c>
      <c r="AV209" s="13" t="s">
        <v>82</v>
      </c>
      <c r="AW209" s="13" t="s">
        <v>37</v>
      </c>
      <c r="AX209" s="13" t="s">
        <v>75</v>
      </c>
      <c r="AY209" s="224" t="s">
        <v>176</v>
      </c>
    </row>
    <row r="210" spans="1:65" s="14" customFormat="1" ht="11.25">
      <c r="B210" s="225"/>
      <c r="C210" s="226"/>
      <c r="D210" s="187" t="s">
        <v>650</v>
      </c>
      <c r="E210" s="227" t="s">
        <v>32</v>
      </c>
      <c r="F210" s="228" t="s">
        <v>1093</v>
      </c>
      <c r="G210" s="226"/>
      <c r="H210" s="229">
        <v>20</v>
      </c>
      <c r="I210" s="230"/>
      <c r="J210" s="226"/>
      <c r="K210" s="226"/>
      <c r="L210" s="231"/>
      <c r="M210" s="232"/>
      <c r="N210" s="233"/>
      <c r="O210" s="233"/>
      <c r="P210" s="233"/>
      <c r="Q210" s="233"/>
      <c r="R210" s="233"/>
      <c r="S210" s="233"/>
      <c r="T210" s="234"/>
      <c r="AT210" s="235" t="s">
        <v>650</v>
      </c>
      <c r="AU210" s="235" t="s">
        <v>84</v>
      </c>
      <c r="AV210" s="14" t="s">
        <v>84</v>
      </c>
      <c r="AW210" s="14" t="s">
        <v>37</v>
      </c>
      <c r="AX210" s="14" t="s">
        <v>75</v>
      </c>
      <c r="AY210" s="235" t="s">
        <v>176</v>
      </c>
    </row>
    <row r="211" spans="1:65" s="15" customFormat="1" ht="11.25">
      <c r="B211" s="236"/>
      <c r="C211" s="237"/>
      <c r="D211" s="187" t="s">
        <v>650</v>
      </c>
      <c r="E211" s="238" t="s">
        <v>32</v>
      </c>
      <c r="F211" s="239" t="s">
        <v>711</v>
      </c>
      <c r="G211" s="237"/>
      <c r="H211" s="240">
        <v>20</v>
      </c>
      <c r="I211" s="241"/>
      <c r="J211" s="237"/>
      <c r="K211" s="237"/>
      <c r="L211" s="242"/>
      <c r="M211" s="249"/>
      <c r="N211" s="250"/>
      <c r="O211" s="250"/>
      <c r="P211" s="250"/>
      <c r="Q211" s="250"/>
      <c r="R211" s="250"/>
      <c r="S211" s="250"/>
      <c r="T211" s="251"/>
      <c r="AT211" s="246" t="s">
        <v>650</v>
      </c>
      <c r="AU211" s="246" t="s">
        <v>84</v>
      </c>
      <c r="AV211" s="15" t="s">
        <v>95</v>
      </c>
      <c r="AW211" s="15" t="s">
        <v>37</v>
      </c>
      <c r="AX211" s="15" t="s">
        <v>82</v>
      </c>
      <c r="AY211" s="246" t="s">
        <v>176</v>
      </c>
    </row>
    <row r="212" spans="1:65" s="2" customFormat="1" ht="37.9" customHeight="1">
      <c r="A212" s="36"/>
      <c r="B212" s="37"/>
      <c r="C212" s="192" t="s">
        <v>270</v>
      </c>
      <c r="D212" s="192" t="s">
        <v>203</v>
      </c>
      <c r="E212" s="193" t="s">
        <v>1129</v>
      </c>
      <c r="F212" s="194" t="s">
        <v>1130</v>
      </c>
      <c r="G212" s="195" t="s">
        <v>694</v>
      </c>
      <c r="H212" s="196">
        <v>14</v>
      </c>
      <c r="I212" s="197"/>
      <c r="J212" s="198">
        <f>ROUND(I212*H212,2)</f>
        <v>0</v>
      </c>
      <c r="K212" s="194" t="s">
        <v>646</v>
      </c>
      <c r="L212" s="41"/>
      <c r="M212" s="199" t="s">
        <v>32</v>
      </c>
      <c r="N212" s="200" t="s">
        <v>46</v>
      </c>
      <c r="O212" s="66"/>
      <c r="P212" s="183">
        <f>O212*H212</f>
        <v>0</v>
      </c>
      <c r="Q212" s="183">
        <v>8.8800000000000004E-2</v>
      </c>
      <c r="R212" s="183">
        <f>Q212*H212</f>
        <v>1.2432000000000001</v>
      </c>
      <c r="S212" s="183">
        <v>0</v>
      </c>
      <c r="T212" s="184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85" t="s">
        <v>95</v>
      </c>
      <c r="AT212" s="185" t="s">
        <v>203</v>
      </c>
      <c r="AU212" s="185" t="s">
        <v>84</v>
      </c>
      <c r="AY212" s="18" t="s">
        <v>176</v>
      </c>
      <c r="BE212" s="186">
        <f>IF(N212="základní",J212,0)</f>
        <v>0</v>
      </c>
      <c r="BF212" s="186">
        <f>IF(N212="snížená",J212,0)</f>
        <v>0</v>
      </c>
      <c r="BG212" s="186">
        <f>IF(N212="zákl. přenesená",J212,0)</f>
        <v>0</v>
      </c>
      <c r="BH212" s="186">
        <f>IF(N212="sníž. přenesená",J212,0)</f>
        <v>0</v>
      </c>
      <c r="BI212" s="186">
        <f>IF(N212="nulová",J212,0)</f>
        <v>0</v>
      </c>
      <c r="BJ212" s="18" t="s">
        <v>82</v>
      </c>
      <c r="BK212" s="186">
        <f>ROUND(I212*H212,2)</f>
        <v>0</v>
      </c>
      <c r="BL212" s="18" t="s">
        <v>95</v>
      </c>
      <c r="BM212" s="185" t="s">
        <v>1131</v>
      </c>
    </row>
    <row r="213" spans="1:65" s="2" customFormat="1" ht="11.25">
      <c r="A213" s="36"/>
      <c r="B213" s="37"/>
      <c r="C213" s="38"/>
      <c r="D213" s="213" t="s">
        <v>648</v>
      </c>
      <c r="E213" s="38"/>
      <c r="F213" s="214" t="s">
        <v>1132</v>
      </c>
      <c r="G213" s="38"/>
      <c r="H213" s="38"/>
      <c r="I213" s="189"/>
      <c r="J213" s="38"/>
      <c r="K213" s="38"/>
      <c r="L213" s="41"/>
      <c r="M213" s="190"/>
      <c r="N213" s="191"/>
      <c r="O213" s="66"/>
      <c r="P213" s="66"/>
      <c r="Q213" s="66"/>
      <c r="R213" s="66"/>
      <c r="S213" s="66"/>
      <c r="T213" s="67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8" t="s">
        <v>648</v>
      </c>
      <c r="AU213" s="18" t="s">
        <v>84</v>
      </c>
    </row>
    <row r="214" spans="1:65" s="14" customFormat="1" ht="11.25">
      <c r="B214" s="225"/>
      <c r="C214" s="226"/>
      <c r="D214" s="187" t="s">
        <v>650</v>
      </c>
      <c r="E214" s="227" t="s">
        <v>32</v>
      </c>
      <c r="F214" s="228" t="s">
        <v>1133</v>
      </c>
      <c r="G214" s="226"/>
      <c r="H214" s="229">
        <v>14</v>
      </c>
      <c r="I214" s="230"/>
      <c r="J214" s="226"/>
      <c r="K214" s="226"/>
      <c r="L214" s="231"/>
      <c r="M214" s="232"/>
      <c r="N214" s="233"/>
      <c r="O214" s="233"/>
      <c r="P214" s="233"/>
      <c r="Q214" s="233"/>
      <c r="R214" s="233"/>
      <c r="S214" s="233"/>
      <c r="T214" s="234"/>
      <c r="AT214" s="235" t="s">
        <v>650</v>
      </c>
      <c r="AU214" s="235" t="s">
        <v>84</v>
      </c>
      <c r="AV214" s="14" t="s">
        <v>84</v>
      </c>
      <c r="AW214" s="14" t="s">
        <v>37</v>
      </c>
      <c r="AX214" s="14" t="s">
        <v>75</v>
      </c>
      <c r="AY214" s="235" t="s">
        <v>176</v>
      </c>
    </row>
    <row r="215" spans="1:65" s="15" customFormat="1" ht="11.25">
      <c r="B215" s="236"/>
      <c r="C215" s="237"/>
      <c r="D215" s="187" t="s">
        <v>650</v>
      </c>
      <c r="E215" s="238" t="s">
        <v>32</v>
      </c>
      <c r="F215" s="239" t="s">
        <v>711</v>
      </c>
      <c r="G215" s="237"/>
      <c r="H215" s="240">
        <v>14</v>
      </c>
      <c r="I215" s="241"/>
      <c r="J215" s="237"/>
      <c r="K215" s="237"/>
      <c r="L215" s="242"/>
      <c r="M215" s="249"/>
      <c r="N215" s="250"/>
      <c r="O215" s="250"/>
      <c r="P215" s="250"/>
      <c r="Q215" s="250"/>
      <c r="R215" s="250"/>
      <c r="S215" s="250"/>
      <c r="T215" s="251"/>
      <c r="AT215" s="246" t="s">
        <v>650</v>
      </c>
      <c r="AU215" s="246" t="s">
        <v>84</v>
      </c>
      <c r="AV215" s="15" t="s">
        <v>95</v>
      </c>
      <c r="AW215" s="15" t="s">
        <v>37</v>
      </c>
      <c r="AX215" s="15" t="s">
        <v>82</v>
      </c>
      <c r="AY215" s="246" t="s">
        <v>176</v>
      </c>
    </row>
    <row r="216" spans="1:65" s="2" customFormat="1" ht="16.5" customHeight="1">
      <c r="A216" s="36"/>
      <c r="B216" s="37"/>
      <c r="C216" s="173" t="s">
        <v>274</v>
      </c>
      <c r="D216" s="173" t="s">
        <v>177</v>
      </c>
      <c r="E216" s="174" t="s">
        <v>1134</v>
      </c>
      <c r="F216" s="175" t="s">
        <v>1135</v>
      </c>
      <c r="G216" s="176" t="s">
        <v>694</v>
      </c>
      <c r="H216" s="177">
        <v>14.42</v>
      </c>
      <c r="I216" s="178"/>
      <c r="J216" s="179">
        <f>ROUND(I216*H216,2)</f>
        <v>0</v>
      </c>
      <c r="K216" s="175" t="s">
        <v>32</v>
      </c>
      <c r="L216" s="180"/>
      <c r="M216" s="181" t="s">
        <v>32</v>
      </c>
      <c r="N216" s="182" t="s">
        <v>46</v>
      </c>
      <c r="O216" s="66"/>
      <c r="P216" s="183">
        <f>O216*H216</f>
        <v>0</v>
      </c>
      <c r="Q216" s="183">
        <v>0.108</v>
      </c>
      <c r="R216" s="183">
        <f>Q216*H216</f>
        <v>1.5573600000000001</v>
      </c>
      <c r="S216" s="183">
        <v>0</v>
      </c>
      <c r="T216" s="184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85" t="s">
        <v>212</v>
      </c>
      <c r="AT216" s="185" t="s">
        <v>177</v>
      </c>
      <c r="AU216" s="185" t="s">
        <v>84</v>
      </c>
      <c r="AY216" s="18" t="s">
        <v>176</v>
      </c>
      <c r="BE216" s="186">
        <f>IF(N216="základní",J216,0)</f>
        <v>0</v>
      </c>
      <c r="BF216" s="186">
        <f>IF(N216="snížená",J216,0)</f>
        <v>0</v>
      </c>
      <c r="BG216" s="186">
        <f>IF(N216="zákl. přenesená",J216,0)</f>
        <v>0</v>
      </c>
      <c r="BH216" s="186">
        <f>IF(N216="sníž. přenesená",J216,0)</f>
        <v>0</v>
      </c>
      <c r="BI216" s="186">
        <f>IF(N216="nulová",J216,0)</f>
        <v>0</v>
      </c>
      <c r="BJ216" s="18" t="s">
        <v>82</v>
      </c>
      <c r="BK216" s="186">
        <f>ROUND(I216*H216,2)</f>
        <v>0</v>
      </c>
      <c r="BL216" s="18" t="s">
        <v>95</v>
      </c>
      <c r="BM216" s="185" t="s">
        <v>1136</v>
      </c>
    </row>
    <row r="217" spans="1:65" s="14" customFormat="1" ht="11.25">
      <c r="B217" s="225"/>
      <c r="C217" s="226"/>
      <c r="D217" s="187" t="s">
        <v>650</v>
      </c>
      <c r="E217" s="226"/>
      <c r="F217" s="228" t="s">
        <v>1137</v>
      </c>
      <c r="G217" s="226"/>
      <c r="H217" s="229">
        <v>14.42</v>
      </c>
      <c r="I217" s="230"/>
      <c r="J217" s="226"/>
      <c r="K217" s="226"/>
      <c r="L217" s="231"/>
      <c r="M217" s="232"/>
      <c r="N217" s="233"/>
      <c r="O217" s="233"/>
      <c r="P217" s="233"/>
      <c r="Q217" s="233"/>
      <c r="R217" s="233"/>
      <c r="S217" s="233"/>
      <c r="T217" s="234"/>
      <c r="AT217" s="235" t="s">
        <v>650</v>
      </c>
      <c r="AU217" s="235" t="s">
        <v>84</v>
      </c>
      <c r="AV217" s="14" t="s">
        <v>84</v>
      </c>
      <c r="AW217" s="14" t="s">
        <v>4</v>
      </c>
      <c r="AX217" s="14" t="s">
        <v>82</v>
      </c>
      <c r="AY217" s="235" t="s">
        <v>176</v>
      </c>
    </row>
    <row r="218" spans="1:65" s="11" customFormat="1" ht="22.9" customHeight="1">
      <c r="B218" s="159"/>
      <c r="C218" s="160"/>
      <c r="D218" s="161" t="s">
        <v>74</v>
      </c>
      <c r="E218" s="211" t="s">
        <v>216</v>
      </c>
      <c r="F218" s="211" t="s">
        <v>658</v>
      </c>
      <c r="G218" s="160"/>
      <c r="H218" s="160"/>
      <c r="I218" s="163"/>
      <c r="J218" s="212">
        <f>BK218</f>
        <v>0</v>
      </c>
      <c r="K218" s="160"/>
      <c r="L218" s="165"/>
      <c r="M218" s="166"/>
      <c r="N218" s="167"/>
      <c r="O218" s="167"/>
      <c r="P218" s="168">
        <f>SUM(P219:P224)</f>
        <v>0</v>
      </c>
      <c r="Q218" s="167"/>
      <c r="R218" s="168">
        <f>SUM(R219:R224)</f>
        <v>6.0617368000000003</v>
      </c>
      <c r="S218" s="167"/>
      <c r="T218" s="169">
        <f>SUM(T219:T224)</f>
        <v>0</v>
      </c>
      <c r="AR218" s="170" t="s">
        <v>82</v>
      </c>
      <c r="AT218" s="171" t="s">
        <v>74</v>
      </c>
      <c r="AU218" s="171" t="s">
        <v>82</v>
      </c>
      <c r="AY218" s="170" t="s">
        <v>176</v>
      </c>
      <c r="BK218" s="172">
        <f>SUM(BK219:BK224)</f>
        <v>0</v>
      </c>
    </row>
    <row r="219" spans="1:65" s="2" customFormat="1" ht="24.2" customHeight="1">
      <c r="A219" s="36"/>
      <c r="B219" s="37"/>
      <c r="C219" s="192" t="s">
        <v>278</v>
      </c>
      <c r="D219" s="192" t="s">
        <v>203</v>
      </c>
      <c r="E219" s="193" t="s">
        <v>1138</v>
      </c>
      <c r="F219" s="194" t="s">
        <v>1139</v>
      </c>
      <c r="G219" s="195" t="s">
        <v>795</v>
      </c>
      <c r="H219" s="196">
        <v>28</v>
      </c>
      <c r="I219" s="197"/>
      <c r="J219" s="198">
        <f>ROUND(I219*H219,2)</f>
        <v>0</v>
      </c>
      <c r="K219" s="194" t="s">
        <v>646</v>
      </c>
      <c r="L219" s="41"/>
      <c r="M219" s="199" t="s">
        <v>32</v>
      </c>
      <c r="N219" s="200" t="s">
        <v>46</v>
      </c>
      <c r="O219" s="66"/>
      <c r="P219" s="183">
        <f>O219*H219</f>
        <v>0</v>
      </c>
      <c r="Q219" s="183">
        <v>0.16849059999999999</v>
      </c>
      <c r="R219" s="183">
        <f>Q219*H219</f>
        <v>4.7177368</v>
      </c>
      <c r="S219" s="183">
        <v>0</v>
      </c>
      <c r="T219" s="184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85" t="s">
        <v>95</v>
      </c>
      <c r="AT219" s="185" t="s">
        <v>203</v>
      </c>
      <c r="AU219" s="185" t="s">
        <v>84</v>
      </c>
      <c r="AY219" s="18" t="s">
        <v>176</v>
      </c>
      <c r="BE219" s="186">
        <f>IF(N219="základní",J219,0)</f>
        <v>0</v>
      </c>
      <c r="BF219" s="186">
        <f>IF(N219="snížená",J219,0)</f>
        <v>0</v>
      </c>
      <c r="BG219" s="186">
        <f>IF(N219="zákl. přenesená",J219,0)</f>
        <v>0</v>
      </c>
      <c r="BH219" s="186">
        <f>IF(N219="sníž. přenesená",J219,0)</f>
        <v>0</v>
      </c>
      <c r="BI219" s="186">
        <f>IF(N219="nulová",J219,0)</f>
        <v>0</v>
      </c>
      <c r="BJ219" s="18" t="s">
        <v>82</v>
      </c>
      <c r="BK219" s="186">
        <f>ROUND(I219*H219,2)</f>
        <v>0</v>
      </c>
      <c r="BL219" s="18" t="s">
        <v>95</v>
      </c>
      <c r="BM219" s="185" t="s">
        <v>1140</v>
      </c>
    </row>
    <row r="220" spans="1:65" s="2" customFormat="1" ht="11.25">
      <c r="A220" s="36"/>
      <c r="B220" s="37"/>
      <c r="C220" s="38"/>
      <c r="D220" s="213" t="s">
        <v>648</v>
      </c>
      <c r="E220" s="38"/>
      <c r="F220" s="214" t="s">
        <v>1141</v>
      </c>
      <c r="G220" s="38"/>
      <c r="H220" s="38"/>
      <c r="I220" s="189"/>
      <c r="J220" s="38"/>
      <c r="K220" s="38"/>
      <c r="L220" s="41"/>
      <c r="M220" s="190"/>
      <c r="N220" s="191"/>
      <c r="O220" s="66"/>
      <c r="P220" s="66"/>
      <c r="Q220" s="66"/>
      <c r="R220" s="66"/>
      <c r="S220" s="66"/>
      <c r="T220" s="67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8" t="s">
        <v>648</v>
      </c>
      <c r="AU220" s="18" t="s">
        <v>84</v>
      </c>
    </row>
    <row r="221" spans="1:65" s="13" customFormat="1" ht="11.25">
      <c r="B221" s="215"/>
      <c r="C221" s="216"/>
      <c r="D221" s="187" t="s">
        <v>650</v>
      </c>
      <c r="E221" s="217" t="s">
        <v>32</v>
      </c>
      <c r="F221" s="218" t="s">
        <v>1142</v>
      </c>
      <c r="G221" s="216"/>
      <c r="H221" s="217" t="s">
        <v>32</v>
      </c>
      <c r="I221" s="219"/>
      <c r="J221" s="216"/>
      <c r="K221" s="216"/>
      <c r="L221" s="220"/>
      <c r="M221" s="221"/>
      <c r="N221" s="222"/>
      <c r="O221" s="222"/>
      <c r="P221" s="222"/>
      <c r="Q221" s="222"/>
      <c r="R221" s="222"/>
      <c r="S221" s="222"/>
      <c r="T221" s="223"/>
      <c r="AT221" s="224" t="s">
        <v>650</v>
      </c>
      <c r="AU221" s="224" t="s">
        <v>84</v>
      </c>
      <c r="AV221" s="13" t="s">
        <v>82</v>
      </c>
      <c r="AW221" s="13" t="s">
        <v>37</v>
      </c>
      <c r="AX221" s="13" t="s">
        <v>75</v>
      </c>
      <c r="AY221" s="224" t="s">
        <v>176</v>
      </c>
    </row>
    <row r="222" spans="1:65" s="14" customFormat="1" ht="11.25">
      <c r="B222" s="225"/>
      <c r="C222" s="226"/>
      <c r="D222" s="187" t="s">
        <v>650</v>
      </c>
      <c r="E222" s="227" t="s">
        <v>32</v>
      </c>
      <c r="F222" s="228" t="s">
        <v>1143</v>
      </c>
      <c r="G222" s="226"/>
      <c r="H222" s="229">
        <v>28</v>
      </c>
      <c r="I222" s="230"/>
      <c r="J222" s="226"/>
      <c r="K222" s="226"/>
      <c r="L222" s="231"/>
      <c r="M222" s="232"/>
      <c r="N222" s="233"/>
      <c r="O222" s="233"/>
      <c r="P222" s="233"/>
      <c r="Q222" s="233"/>
      <c r="R222" s="233"/>
      <c r="S222" s="233"/>
      <c r="T222" s="234"/>
      <c r="AT222" s="235" t="s">
        <v>650</v>
      </c>
      <c r="AU222" s="235" t="s">
        <v>84</v>
      </c>
      <c r="AV222" s="14" t="s">
        <v>84</v>
      </c>
      <c r="AW222" s="14" t="s">
        <v>37</v>
      </c>
      <c r="AX222" s="14" t="s">
        <v>75</v>
      </c>
      <c r="AY222" s="235" t="s">
        <v>176</v>
      </c>
    </row>
    <row r="223" spans="1:65" s="15" customFormat="1" ht="11.25">
      <c r="B223" s="236"/>
      <c r="C223" s="237"/>
      <c r="D223" s="187" t="s">
        <v>650</v>
      </c>
      <c r="E223" s="238" t="s">
        <v>32</v>
      </c>
      <c r="F223" s="239" t="s">
        <v>711</v>
      </c>
      <c r="G223" s="237"/>
      <c r="H223" s="240">
        <v>28</v>
      </c>
      <c r="I223" s="241"/>
      <c r="J223" s="237"/>
      <c r="K223" s="237"/>
      <c r="L223" s="242"/>
      <c r="M223" s="249"/>
      <c r="N223" s="250"/>
      <c r="O223" s="250"/>
      <c r="P223" s="250"/>
      <c r="Q223" s="250"/>
      <c r="R223" s="250"/>
      <c r="S223" s="250"/>
      <c r="T223" s="251"/>
      <c r="AT223" s="246" t="s">
        <v>650</v>
      </c>
      <c r="AU223" s="246" t="s">
        <v>84</v>
      </c>
      <c r="AV223" s="15" t="s">
        <v>95</v>
      </c>
      <c r="AW223" s="15" t="s">
        <v>37</v>
      </c>
      <c r="AX223" s="15" t="s">
        <v>82</v>
      </c>
      <c r="AY223" s="246" t="s">
        <v>176</v>
      </c>
    </row>
    <row r="224" spans="1:65" s="2" customFormat="1" ht="16.5" customHeight="1">
      <c r="A224" s="36"/>
      <c r="B224" s="37"/>
      <c r="C224" s="173" t="s">
        <v>282</v>
      </c>
      <c r="D224" s="173" t="s">
        <v>177</v>
      </c>
      <c r="E224" s="174" t="s">
        <v>1144</v>
      </c>
      <c r="F224" s="175" t="s">
        <v>1145</v>
      </c>
      <c r="G224" s="176" t="s">
        <v>795</v>
      </c>
      <c r="H224" s="177">
        <v>28</v>
      </c>
      <c r="I224" s="178"/>
      <c r="J224" s="179">
        <f>ROUND(I224*H224,2)</f>
        <v>0</v>
      </c>
      <c r="K224" s="175" t="s">
        <v>646</v>
      </c>
      <c r="L224" s="180"/>
      <c r="M224" s="181" t="s">
        <v>32</v>
      </c>
      <c r="N224" s="182" t="s">
        <v>46</v>
      </c>
      <c r="O224" s="66"/>
      <c r="P224" s="183">
        <f>O224*H224</f>
        <v>0</v>
      </c>
      <c r="Q224" s="183">
        <v>4.8000000000000001E-2</v>
      </c>
      <c r="R224" s="183">
        <f>Q224*H224</f>
        <v>1.3440000000000001</v>
      </c>
      <c r="S224" s="183">
        <v>0</v>
      </c>
      <c r="T224" s="184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85" t="s">
        <v>181</v>
      </c>
      <c r="AT224" s="185" t="s">
        <v>177</v>
      </c>
      <c r="AU224" s="185" t="s">
        <v>84</v>
      </c>
      <c r="AY224" s="18" t="s">
        <v>176</v>
      </c>
      <c r="BE224" s="186">
        <f>IF(N224="základní",J224,0)</f>
        <v>0</v>
      </c>
      <c r="BF224" s="186">
        <f>IF(N224="snížená",J224,0)</f>
        <v>0</v>
      </c>
      <c r="BG224" s="186">
        <f>IF(N224="zákl. přenesená",J224,0)</f>
        <v>0</v>
      </c>
      <c r="BH224" s="186">
        <f>IF(N224="sníž. přenesená",J224,0)</f>
        <v>0</v>
      </c>
      <c r="BI224" s="186">
        <f>IF(N224="nulová",J224,0)</f>
        <v>0</v>
      </c>
      <c r="BJ224" s="18" t="s">
        <v>82</v>
      </c>
      <c r="BK224" s="186">
        <f>ROUND(I224*H224,2)</f>
        <v>0</v>
      </c>
      <c r="BL224" s="18" t="s">
        <v>181</v>
      </c>
      <c r="BM224" s="185" t="s">
        <v>1146</v>
      </c>
    </row>
    <row r="225" spans="1:65" s="11" customFormat="1" ht="22.9" customHeight="1">
      <c r="B225" s="159"/>
      <c r="C225" s="160"/>
      <c r="D225" s="161" t="s">
        <v>74</v>
      </c>
      <c r="E225" s="211" t="s">
        <v>663</v>
      </c>
      <c r="F225" s="211" t="s">
        <v>664</v>
      </c>
      <c r="G225" s="160"/>
      <c r="H225" s="160"/>
      <c r="I225" s="163"/>
      <c r="J225" s="212">
        <f>BK225</f>
        <v>0</v>
      </c>
      <c r="K225" s="160"/>
      <c r="L225" s="165"/>
      <c r="M225" s="166"/>
      <c r="N225" s="167"/>
      <c r="O225" s="167"/>
      <c r="P225" s="168">
        <f>SUM(P226:P235)</f>
        <v>0</v>
      </c>
      <c r="Q225" s="167"/>
      <c r="R225" s="168">
        <f>SUM(R226:R235)</f>
        <v>0</v>
      </c>
      <c r="S225" s="167"/>
      <c r="T225" s="169">
        <f>SUM(T226:T235)</f>
        <v>0</v>
      </c>
      <c r="AR225" s="170" t="s">
        <v>82</v>
      </c>
      <c r="AT225" s="171" t="s">
        <v>74</v>
      </c>
      <c r="AU225" s="171" t="s">
        <v>82</v>
      </c>
      <c r="AY225" s="170" t="s">
        <v>176</v>
      </c>
      <c r="BK225" s="172">
        <f>SUM(BK226:BK235)</f>
        <v>0</v>
      </c>
    </row>
    <row r="226" spans="1:65" s="2" customFormat="1" ht="24.2" customHeight="1">
      <c r="A226" s="36"/>
      <c r="B226" s="37"/>
      <c r="C226" s="192" t="s">
        <v>286</v>
      </c>
      <c r="D226" s="192" t="s">
        <v>203</v>
      </c>
      <c r="E226" s="193" t="s">
        <v>665</v>
      </c>
      <c r="F226" s="194" t="s">
        <v>666</v>
      </c>
      <c r="G226" s="195" t="s">
        <v>667</v>
      </c>
      <c r="H226" s="196">
        <v>24.5</v>
      </c>
      <c r="I226" s="197"/>
      <c r="J226" s="198">
        <f>ROUND(I226*H226,2)</f>
        <v>0</v>
      </c>
      <c r="K226" s="194" t="s">
        <v>646</v>
      </c>
      <c r="L226" s="41"/>
      <c r="M226" s="199" t="s">
        <v>32</v>
      </c>
      <c r="N226" s="200" t="s">
        <v>46</v>
      </c>
      <c r="O226" s="66"/>
      <c r="P226" s="183">
        <f>O226*H226</f>
        <v>0</v>
      </c>
      <c r="Q226" s="183">
        <v>0</v>
      </c>
      <c r="R226" s="183">
        <f>Q226*H226</f>
        <v>0</v>
      </c>
      <c r="S226" s="183">
        <v>0</v>
      </c>
      <c r="T226" s="184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85" t="s">
        <v>95</v>
      </c>
      <c r="AT226" s="185" t="s">
        <v>203</v>
      </c>
      <c r="AU226" s="185" t="s">
        <v>84</v>
      </c>
      <c r="AY226" s="18" t="s">
        <v>176</v>
      </c>
      <c r="BE226" s="186">
        <f>IF(N226="základní",J226,0)</f>
        <v>0</v>
      </c>
      <c r="BF226" s="186">
        <f>IF(N226="snížená",J226,0)</f>
        <v>0</v>
      </c>
      <c r="BG226" s="186">
        <f>IF(N226="zákl. přenesená",J226,0)</f>
        <v>0</v>
      </c>
      <c r="BH226" s="186">
        <f>IF(N226="sníž. přenesená",J226,0)</f>
        <v>0</v>
      </c>
      <c r="BI226" s="186">
        <f>IF(N226="nulová",J226,0)</f>
        <v>0</v>
      </c>
      <c r="BJ226" s="18" t="s">
        <v>82</v>
      </c>
      <c r="BK226" s="186">
        <f>ROUND(I226*H226,2)</f>
        <v>0</v>
      </c>
      <c r="BL226" s="18" t="s">
        <v>95</v>
      </c>
      <c r="BM226" s="185" t="s">
        <v>1147</v>
      </c>
    </row>
    <row r="227" spans="1:65" s="2" customFormat="1" ht="11.25">
      <c r="A227" s="36"/>
      <c r="B227" s="37"/>
      <c r="C227" s="38"/>
      <c r="D227" s="213" t="s">
        <v>648</v>
      </c>
      <c r="E227" s="38"/>
      <c r="F227" s="214" t="s">
        <v>669</v>
      </c>
      <c r="G227" s="38"/>
      <c r="H227" s="38"/>
      <c r="I227" s="189"/>
      <c r="J227" s="38"/>
      <c r="K227" s="38"/>
      <c r="L227" s="41"/>
      <c r="M227" s="190"/>
      <c r="N227" s="191"/>
      <c r="O227" s="66"/>
      <c r="P227" s="66"/>
      <c r="Q227" s="66"/>
      <c r="R227" s="66"/>
      <c r="S227" s="66"/>
      <c r="T227" s="67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8" t="s">
        <v>648</v>
      </c>
      <c r="AU227" s="18" t="s">
        <v>84</v>
      </c>
    </row>
    <row r="228" spans="1:65" s="2" customFormat="1" ht="24.2" customHeight="1">
      <c r="A228" s="36"/>
      <c r="B228" s="37"/>
      <c r="C228" s="192" t="s">
        <v>290</v>
      </c>
      <c r="D228" s="192" t="s">
        <v>203</v>
      </c>
      <c r="E228" s="193" t="s">
        <v>670</v>
      </c>
      <c r="F228" s="194" t="s">
        <v>671</v>
      </c>
      <c r="G228" s="195" t="s">
        <v>667</v>
      </c>
      <c r="H228" s="196">
        <v>24.5</v>
      </c>
      <c r="I228" s="197"/>
      <c r="J228" s="198">
        <f>ROUND(I228*H228,2)</f>
        <v>0</v>
      </c>
      <c r="K228" s="194" t="s">
        <v>646</v>
      </c>
      <c r="L228" s="41"/>
      <c r="M228" s="199" t="s">
        <v>32</v>
      </c>
      <c r="N228" s="200" t="s">
        <v>46</v>
      </c>
      <c r="O228" s="66"/>
      <c r="P228" s="183">
        <f>O228*H228</f>
        <v>0</v>
      </c>
      <c r="Q228" s="183">
        <v>0</v>
      </c>
      <c r="R228" s="183">
        <f>Q228*H228</f>
        <v>0</v>
      </c>
      <c r="S228" s="183">
        <v>0</v>
      </c>
      <c r="T228" s="184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85" t="s">
        <v>95</v>
      </c>
      <c r="AT228" s="185" t="s">
        <v>203</v>
      </c>
      <c r="AU228" s="185" t="s">
        <v>84</v>
      </c>
      <c r="AY228" s="18" t="s">
        <v>176</v>
      </c>
      <c r="BE228" s="186">
        <f>IF(N228="základní",J228,0)</f>
        <v>0</v>
      </c>
      <c r="BF228" s="186">
        <f>IF(N228="snížená",J228,0)</f>
        <v>0</v>
      </c>
      <c r="BG228" s="186">
        <f>IF(N228="zákl. přenesená",J228,0)</f>
        <v>0</v>
      </c>
      <c r="BH228" s="186">
        <f>IF(N228="sníž. přenesená",J228,0)</f>
        <v>0</v>
      </c>
      <c r="BI228" s="186">
        <f>IF(N228="nulová",J228,0)</f>
        <v>0</v>
      </c>
      <c r="BJ228" s="18" t="s">
        <v>82</v>
      </c>
      <c r="BK228" s="186">
        <f>ROUND(I228*H228,2)</f>
        <v>0</v>
      </c>
      <c r="BL228" s="18" t="s">
        <v>95</v>
      </c>
      <c r="BM228" s="185" t="s">
        <v>1148</v>
      </c>
    </row>
    <row r="229" spans="1:65" s="2" customFormat="1" ht="11.25">
      <c r="A229" s="36"/>
      <c r="B229" s="37"/>
      <c r="C229" s="38"/>
      <c r="D229" s="213" t="s">
        <v>648</v>
      </c>
      <c r="E229" s="38"/>
      <c r="F229" s="214" t="s">
        <v>673</v>
      </c>
      <c r="G229" s="38"/>
      <c r="H229" s="38"/>
      <c r="I229" s="189"/>
      <c r="J229" s="38"/>
      <c r="K229" s="38"/>
      <c r="L229" s="41"/>
      <c r="M229" s="190"/>
      <c r="N229" s="191"/>
      <c r="O229" s="66"/>
      <c r="P229" s="66"/>
      <c r="Q229" s="66"/>
      <c r="R229" s="66"/>
      <c r="S229" s="66"/>
      <c r="T229" s="67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8" t="s">
        <v>648</v>
      </c>
      <c r="AU229" s="18" t="s">
        <v>84</v>
      </c>
    </row>
    <row r="230" spans="1:65" s="2" customFormat="1" ht="16.5" customHeight="1">
      <c r="A230" s="36"/>
      <c r="B230" s="37"/>
      <c r="C230" s="192" t="s">
        <v>294</v>
      </c>
      <c r="D230" s="192" t="s">
        <v>203</v>
      </c>
      <c r="E230" s="193" t="s">
        <v>1149</v>
      </c>
      <c r="F230" s="194" t="s">
        <v>1150</v>
      </c>
      <c r="G230" s="195" t="s">
        <v>667</v>
      </c>
      <c r="H230" s="196">
        <v>24.5</v>
      </c>
      <c r="I230" s="197"/>
      <c r="J230" s="198">
        <f>ROUND(I230*H230,2)</f>
        <v>0</v>
      </c>
      <c r="K230" s="194" t="s">
        <v>646</v>
      </c>
      <c r="L230" s="41"/>
      <c r="M230" s="199" t="s">
        <v>32</v>
      </c>
      <c r="N230" s="200" t="s">
        <v>46</v>
      </c>
      <c r="O230" s="66"/>
      <c r="P230" s="183">
        <f>O230*H230</f>
        <v>0</v>
      </c>
      <c r="Q230" s="183">
        <v>0</v>
      </c>
      <c r="R230" s="183">
        <f>Q230*H230</f>
        <v>0</v>
      </c>
      <c r="S230" s="183">
        <v>0</v>
      </c>
      <c r="T230" s="184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85" t="s">
        <v>95</v>
      </c>
      <c r="AT230" s="185" t="s">
        <v>203</v>
      </c>
      <c r="AU230" s="185" t="s">
        <v>84</v>
      </c>
      <c r="AY230" s="18" t="s">
        <v>176</v>
      </c>
      <c r="BE230" s="186">
        <f>IF(N230="základní",J230,0)</f>
        <v>0</v>
      </c>
      <c r="BF230" s="186">
        <f>IF(N230="snížená",J230,0)</f>
        <v>0</v>
      </c>
      <c r="BG230" s="186">
        <f>IF(N230="zákl. přenesená",J230,0)</f>
        <v>0</v>
      </c>
      <c r="BH230" s="186">
        <f>IF(N230="sníž. přenesená",J230,0)</f>
        <v>0</v>
      </c>
      <c r="BI230" s="186">
        <f>IF(N230="nulová",J230,0)</f>
        <v>0</v>
      </c>
      <c r="BJ230" s="18" t="s">
        <v>82</v>
      </c>
      <c r="BK230" s="186">
        <f>ROUND(I230*H230,2)</f>
        <v>0</v>
      </c>
      <c r="BL230" s="18" t="s">
        <v>95</v>
      </c>
      <c r="BM230" s="185" t="s">
        <v>1151</v>
      </c>
    </row>
    <row r="231" spans="1:65" s="2" customFormat="1" ht="11.25">
      <c r="A231" s="36"/>
      <c r="B231" s="37"/>
      <c r="C231" s="38"/>
      <c r="D231" s="213" t="s">
        <v>648</v>
      </c>
      <c r="E231" s="38"/>
      <c r="F231" s="214" t="s">
        <v>1152</v>
      </c>
      <c r="G231" s="38"/>
      <c r="H231" s="38"/>
      <c r="I231" s="189"/>
      <c r="J231" s="38"/>
      <c r="K231" s="38"/>
      <c r="L231" s="41"/>
      <c r="M231" s="190"/>
      <c r="N231" s="191"/>
      <c r="O231" s="66"/>
      <c r="P231" s="66"/>
      <c r="Q231" s="66"/>
      <c r="R231" s="66"/>
      <c r="S231" s="66"/>
      <c r="T231" s="67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8" t="s">
        <v>648</v>
      </c>
      <c r="AU231" s="18" t="s">
        <v>84</v>
      </c>
    </row>
    <row r="232" spans="1:65" s="2" customFormat="1" ht="24.2" customHeight="1">
      <c r="A232" s="36"/>
      <c r="B232" s="37"/>
      <c r="C232" s="192" t="s">
        <v>299</v>
      </c>
      <c r="D232" s="192" t="s">
        <v>203</v>
      </c>
      <c r="E232" s="193" t="s">
        <v>675</v>
      </c>
      <c r="F232" s="194" t="s">
        <v>676</v>
      </c>
      <c r="G232" s="195" t="s">
        <v>667</v>
      </c>
      <c r="H232" s="196">
        <v>7.1</v>
      </c>
      <c r="I232" s="197"/>
      <c r="J232" s="198">
        <f>ROUND(I232*H232,2)</f>
        <v>0</v>
      </c>
      <c r="K232" s="194" t="s">
        <v>646</v>
      </c>
      <c r="L232" s="41"/>
      <c r="M232" s="199" t="s">
        <v>32</v>
      </c>
      <c r="N232" s="200" t="s">
        <v>46</v>
      </c>
      <c r="O232" s="66"/>
      <c r="P232" s="183">
        <f>O232*H232</f>
        <v>0</v>
      </c>
      <c r="Q232" s="183">
        <v>0</v>
      </c>
      <c r="R232" s="183">
        <f>Q232*H232</f>
        <v>0</v>
      </c>
      <c r="S232" s="183">
        <v>0</v>
      </c>
      <c r="T232" s="184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85" t="s">
        <v>95</v>
      </c>
      <c r="AT232" s="185" t="s">
        <v>203</v>
      </c>
      <c r="AU232" s="185" t="s">
        <v>84</v>
      </c>
      <c r="AY232" s="18" t="s">
        <v>176</v>
      </c>
      <c r="BE232" s="186">
        <f>IF(N232="základní",J232,0)</f>
        <v>0</v>
      </c>
      <c r="BF232" s="186">
        <f>IF(N232="snížená",J232,0)</f>
        <v>0</v>
      </c>
      <c r="BG232" s="186">
        <f>IF(N232="zákl. přenesená",J232,0)</f>
        <v>0</v>
      </c>
      <c r="BH232" s="186">
        <f>IF(N232="sníž. přenesená",J232,0)</f>
        <v>0</v>
      </c>
      <c r="BI232" s="186">
        <f>IF(N232="nulová",J232,0)</f>
        <v>0</v>
      </c>
      <c r="BJ232" s="18" t="s">
        <v>82</v>
      </c>
      <c r="BK232" s="186">
        <f>ROUND(I232*H232,2)</f>
        <v>0</v>
      </c>
      <c r="BL232" s="18" t="s">
        <v>95</v>
      </c>
      <c r="BM232" s="185" t="s">
        <v>1153</v>
      </c>
    </row>
    <row r="233" spans="1:65" s="2" customFormat="1" ht="11.25">
      <c r="A233" s="36"/>
      <c r="B233" s="37"/>
      <c r="C233" s="38"/>
      <c r="D233" s="213" t="s">
        <v>648</v>
      </c>
      <c r="E233" s="38"/>
      <c r="F233" s="214" t="s">
        <v>678</v>
      </c>
      <c r="G233" s="38"/>
      <c r="H233" s="38"/>
      <c r="I233" s="189"/>
      <c r="J233" s="38"/>
      <c r="K233" s="38"/>
      <c r="L233" s="41"/>
      <c r="M233" s="190"/>
      <c r="N233" s="191"/>
      <c r="O233" s="66"/>
      <c r="P233" s="66"/>
      <c r="Q233" s="66"/>
      <c r="R233" s="66"/>
      <c r="S233" s="66"/>
      <c r="T233" s="67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8" t="s">
        <v>648</v>
      </c>
      <c r="AU233" s="18" t="s">
        <v>84</v>
      </c>
    </row>
    <row r="234" spans="1:65" s="2" customFormat="1" ht="24.2" customHeight="1">
      <c r="A234" s="36"/>
      <c r="B234" s="37"/>
      <c r="C234" s="192" t="s">
        <v>303</v>
      </c>
      <c r="D234" s="192" t="s">
        <v>203</v>
      </c>
      <c r="E234" s="193" t="s">
        <v>1154</v>
      </c>
      <c r="F234" s="194" t="s">
        <v>958</v>
      </c>
      <c r="G234" s="195" t="s">
        <v>667</v>
      </c>
      <c r="H234" s="196">
        <v>17.399999999999999</v>
      </c>
      <c r="I234" s="197"/>
      <c r="J234" s="198">
        <f>ROUND(I234*H234,2)</f>
        <v>0</v>
      </c>
      <c r="K234" s="194" t="s">
        <v>646</v>
      </c>
      <c r="L234" s="41"/>
      <c r="M234" s="199" t="s">
        <v>32</v>
      </c>
      <c r="N234" s="200" t="s">
        <v>46</v>
      </c>
      <c r="O234" s="66"/>
      <c r="P234" s="183">
        <f>O234*H234</f>
        <v>0</v>
      </c>
      <c r="Q234" s="183">
        <v>0</v>
      </c>
      <c r="R234" s="183">
        <f>Q234*H234</f>
        <v>0</v>
      </c>
      <c r="S234" s="183">
        <v>0</v>
      </c>
      <c r="T234" s="184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85" t="s">
        <v>95</v>
      </c>
      <c r="AT234" s="185" t="s">
        <v>203</v>
      </c>
      <c r="AU234" s="185" t="s">
        <v>84</v>
      </c>
      <c r="AY234" s="18" t="s">
        <v>176</v>
      </c>
      <c r="BE234" s="186">
        <f>IF(N234="základní",J234,0)</f>
        <v>0</v>
      </c>
      <c r="BF234" s="186">
        <f>IF(N234="snížená",J234,0)</f>
        <v>0</v>
      </c>
      <c r="BG234" s="186">
        <f>IF(N234="zákl. přenesená",J234,0)</f>
        <v>0</v>
      </c>
      <c r="BH234" s="186">
        <f>IF(N234="sníž. přenesená",J234,0)</f>
        <v>0</v>
      </c>
      <c r="BI234" s="186">
        <f>IF(N234="nulová",J234,0)</f>
        <v>0</v>
      </c>
      <c r="BJ234" s="18" t="s">
        <v>82</v>
      </c>
      <c r="BK234" s="186">
        <f>ROUND(I234*H234,2)</f>
        <v>0</v>
      </c>
      <c r="BL234" s="18" t="s">
        <v>95</v>
      </c>
      <c r="BM234" s="185" t="s">
        <v>1155</v>
      </c>
    </row>
    <row r="235" spans="1:65" s="2" customFormat="1" ht="11.25">
      <c r="A235" s="36"/>
      <c r="B235" s="37"/>
      <c r="C235" s="38"/>
      <c r="D235" s="213" t="s">
        <v>648</v>
      </c>
      <c r="E235" s="38"/>
      <c r="F235" s="214" t="s">
        <v>1156</v>
      </c>
      <c r="G235" s="38"/>
      <c r="H235" s="38"/>
      <c r="I235" s="189"/>
      <c r="J235" s="38"/>
      <c r="K235" s="38"/>
      <c r="L235" s="41"/>
      <c r="M235" s="190"/>
      <c r="N235" s="191"/>
      <c r="O235" s="66"/>
      <c r="P235" s="66"/>
      <c r="Q235" s="66"/>
      <c r="R235" s="66"/>
      <c r="S235" s="66"/>
      <c r="T235" s="67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8" t="s">
        <v>648</v>
      </c>
      <c r="AU235" s="18" t="s">
        <v>84</v>
      </c>
    </row>
    <row r="236" spans="1:65" s="11" customFormat="1" ht="22.9" customHeight="1">
      <c r="B236" s="159"/>
      <c r="C236" s="160"/>
      <c r="D236" s="161" t="s">
        <v>74</v>
      </c>
      <c r="E236" s="211" t="s">
        <v>1157</v>
      </c>
      <c r="F236" s="211" t="s">
        <v>1158</v>
      </c>
      <c r="G236" s="160"/>
      <c r="H236" s="160"/>
      <c r="I236" s="163"/>
      <c r="J236" s="212">
        <f>BK236</f>
        <v>0</v>
      </c>
      <c r="K236" s="160"/>
      <c r="L236" s="165"/>
      <c r="M236" s="166"/>
      <c r="N236" s="167"/>
      <c r="O236" s="167"/>
      <c r="P236" s="168">
        <f>SUM(P237:P238)</f>
        <v>0</v>
      </c>
      <c r="Q236" s="167"/>
      <c r="R236" s="168">
        <f>SUM(R237:R238)</f>
        <v>0</v>
      </c>
      <c r="S236" s="167"/>
      <c r="T236" s="169">
        <f>SUM(T237:T238)</f>
        <v>0</v>
      </c>
      <c r="AR236" s="170" t="s">
        <v>82</v>
      </c>
      <c r="AT236" s="171" t="s">
        <v>74</v>
      </c>
      <c r="AU236" s="171" t="s">
        <v>82</v>
      </c>
      <c r="AY236" s="170" t="s">
        <v>176</v>
      </c>
      <c r="BK236" s="172">
        <f>SUM(BK237:BK238)</f>
        <v>0</v>
      </c>
    </row>
    <row r="237" spans="1:65" s="2" customFormat="1" ht="37.9" customHeight="1">
      <c r="A237" s="36"/>
      <c r="B237" s="37"/>
      <c r="C237" s="192" t="s">
        <v>307</v>
      </c>
      <c r="D237" s="192" t="s">
        <v>203</v>
      </c>
      <c r="E237" s="193" t="s">
        <v>1159</v>
      </c>
      <c r="F237" s="194" t="s">
        <v>1160</v>
      </c>
      <c r="G237" s="195" t="s">
        <v>667</v>
      </c>
      <c r="H237" s="196">
        <v>16.187999999999999</v>
      </c>
      <c r="I237" s="197"/>
      <c r="J237" s="198">
        <f>ROUND(I237*H237,2)</f>
        <v>0</v>
      </c>
      <c r="K237" s="194" t="s">
        <v>646</v>
      </c>
      <c r="L237" s="41"/>
      <c r="M237" s="199" t="s">
        <v>32</v>
      </c>
      <c r="N237" s="200" t="s">
        <v>46</v>
      </c>
      <c r="O237" s="66"/>
      <c r="P237" s="183">
        <f>O237*H237</f>
        <v>0</v>
      </c>
      <c r="Q237" s="183">
        <v>0</v>
      </c>
      <c r="R237" s="183">
        <f>Q237*H237</f>
        <v>0</v>
      </c>
      <c r="S237" s="183">
        <v>0</v>
      </c>
      <c r="T237" s="184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85" t="s">
        <v>95</v>
      </c>
      <c r="AT237" s="185" t="s">
        <v>203</v>
      </c>
      <c r="AU237" s="185" t="s">
        <v>84</v>
      </c>
      <c r="AY237" s="18" t="s">
        <v>176</v>
      </c>
      <c r="BE237" s="186">
        <f>IF(N237="základní",J237,0)</f>
        <v>0</v>
      </c>
      <c r="BF237" s="186">
        <f>IF(N237="snížená",J237,0)</f>
        <v>0</v>
      </c>
      <c r="BG237" s="186">
        <f>IF(N237="zákl. přenesená",J237,0)</f>
        <v>0</v>
      </c>
      <c r="BH237" s="186">
        <f>IF(N237="sníž. přenesená",J237,0)</f>
        <v>0</v>
      </c>
      <c r="BI237" s="186">
        <f>IF(N237="nulová",J237,0)</f>
        <v>0</v>
      </c>
      <c r="BJ237" s="18" t="s">
        <v>82</v>
      </c>
      <c r="BK237" s="186">
        <f>ROUND(I237*H237,2)</f>
        <v>0</v>
      </c>
      <c r="BL237" s="18" t="s">
        <v>95</v>
      </c>
      <c r="BM237" s="185" t="s">
        <v>1161</v>
      </c>
    </row>
    <row r="238" spans="1:65" s="2" customFormat="1" ht="11.25">
      <c r="A238" s="36"/>
      <c r="B238" s="37"/>
      <c r="C238" s="38"/>
      <c r="D238" s="213" t="s">
        <v>648</v>
      </c>
      <c r="E238" s="38"/>
      <c r="F238" s="214" t="s">
        <v>1162</v>
      </c>
      <c r="G238" s="38"/>
      <c r="H238" s="38"/>
      <c r="I238" s="189"/>
      <c r="J238" s="38"/>
      <c r="K238" s="38"/>
      <c r="L238" s="41"/>
      <c r="M238" s="190"/>
      <c r="N238" s="191"/>
      <c r="O238" s="66"/>
      <c r="P238" s="66"/>
      <c r="Q238" s="66"/>
      <c r="R238" s="66"/>
      <c r="S238" s="66"/>
      <c r="T238" s="67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8" t="s">
        <v>648</v>
      </c>
      <c r="AU238" s="18" t="s">
        <v>84</v>
      </c>
    </row>
    <row r="239" spans="1:65" s="11" customFormat="1" ht="25.9" customHeight="1">
      <c r="B239" s="159"/>
      <c r="C239" s="160"/>
      <c r="D239" s="161" t="s">
        <v>74</v>
      </c>
      <c r="E239" s="162" t="s">
        <v>177</v>
      </c>
      <c r="F239" s="162" t="s">
        <v>700</v>
      </c>
      <c r="G239" s="160"/>
      <c r="H239" s="160"/>
      <c r="I239" s="163"/>
      <c r="J239" s="164">
        <f>BK239</f>
        <v>0</v>
      </c>
      <c r="K239" s="160"/>
      <c r="L239" s="165"/>
      <c r="M239" s="166"/>
      <c r="N239" s="167"/>
      <c r="O239" s="167"/>
      <c r="P239" s="168">
        <f>P240</f>
        <v>0</v>
      </c>
      <c r="Q239" s="167"/>
      <c r="R239" s="168">
        <f>R240</f>
        <v>3.3059999999999999E-2</v>
      </c>
      <c r="S239" s="167"/>
      <c r="T239" s="169">
        <f>T240</f>
        <v>0</v>
      </c>
      <c r="AR239" s="170" t="s">
        <v>90</v>
      </c>
      <c r="AT239" s="171" t="s">
        <v>74</v>
      </c>
      <c r="AU239" s="171" t="s">
        <v>75</v>
      </c>
      <c r="AY239" s="170" t="s">
        <v>176</v>
      </c>
      <c r="BK239" s="172">
        <f>BK240</f>
        <v>0</v>
      </c>
    </row>
    <row r="240" spans="1:65" s="11" customFormat="1" ht="22.9" customHeight="1">
      <c r="B240" s="159"/>
      <c r="C240" s="160"/>
      <c r="D240" s="161" t="s">
        <v>74</v>
      </c>
      <c r="E240" s="211" t="s">
        <v>1163</v>
      </c>
      <c r="F240" s="211" t="s">
        <v>1164</v>
      </c>
      <c r="G240" s="160"/>
      <c r="H240" s="160"/>
      <c r="I240" s="163"/>
      <c r="J240" s="212">
        <f>BK240</f>
        <v>0</v>
      </c>
      <c r="K240" s="160"/>
      <c r="L240" s="165"/>
      <c r="M240" s="166"/>
      <c r="N240" s="167"/>
      <c r="O240" s="167"/>
      <c r="P240" s="168">
        <f>SUM(P241:P246)</f>
        <v>0</v>
      </c>
      <c r="Q240" s="167"/>
      <c r="R240" s="168">
        <f>SUM(R241:R246)</f>
        <v>3.3059999999999999E-2</v>
      </c>
      <c r="S240" s="167"/>
      <c r="T240" s="169">
        <f>SUM(T241:T246)</f>
        <v>0</v>
      </c>
      <c r="AR240" s="170" t="s">
        <v>90</v>
      </c>
      <c r="AT240" s="171" t="s">
        <v>74</v>
      </c>
      <c r="AU240" s="171" t="s">
        <v>82</v>
      </c>
      <c r="AY240" s="170" t="s">
        <v>176</v>
      </c>
      <c r="BK240" s="172">
        <f>SUM(BK241:BK246)</f>
        <v>0</v>
      </c>
    </row>
    <row r="241" spans="1:65" s="2" customFormat="1" ht="24.2" customHeight="1">
      <c r="A241" s="36"/>
      <c r="B241" s="37"/>
      <c r="C241" s="192" t="s">
        <v>311</v>
      </c>
      <c r="D241" s="192" t="s">
        <v>203</v>
      </c>
      <c r="E241" s="193" t="s">
        <v>1165</v>
      </c>
      <c r="F241" s="194" t="s">
        <v>1166</v>
      </c>
      <c r="G241" s="195" t="s">
        <v>795</v>
      </c>
      <c r="H241" s="196">
        <v>30</v>
      </c>
      <c r="I241" s="197"/>
      <c r="J241" s="198">
        <f>ROUND(I241*H241,2)</f>
        <v>0</v>
      </c>
      <c r="K241" s="194" t="s">
        <v>646</v>
      </c>
      <c r="L241" s="41"/>
      <c r="M241" s="199" t="s">
        <v>32</v>
      </c>
      <c r="N241" s="200" t="s">
        <v>46</v>
      </c>
      <c r="O241" s="66"/>
      <c r="P241" s="183">
        <f>O241*H241</f>
        <v>0</v>
      </c>
      <c r="Q241" s="183">
        <v>0</v>
      </c>
      <c r="R241" s="183">
        <f>Q241*H241</f>
        <v>0</v>
      </c>
      <c r="S241" s="183">
        <v>0</v>
      </c>
      <c r="T241" s="184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85" t="s">
        <v>206</v>
      </c>
      <c r="AT241" s="185" t="s">
        <v>203</v>
      </c>
      <c r="AU241" s="185" t="s">
        <v>84</v>
      </c>
      <c r="AY241" s="18" t="s">
        <v>176</v>
      </c>
      <c r="BE241" s="186">
        <f>IF(N241="základní",J241,0)</f>
        <v>0</v>
      </c>
      <c r="BF241" s="186">
        <f>IF(N241="snížená",J241,0)</f>
        <v>0</v>
      </c>
      <c r="BG241" s="186">
        <f>IF(N241="zákl. přenesená",J241,0)</f>
        <v>0</v>
      </c>
      <c r="BH241" s="186">
        <f>IF(N241="sníž. přenesená",J241,0)</f>
        <v>0</v>
      </c>
      <c r="BI241" s="186">
        <f>IF(N241="nulová",J241,0)</f>
        <v>0</v>
      </c>
      <c r="BJ241" s="18" t="s">
        <v>82</v>
      </c>
      <c r="BK241" s="186">
        <f>ROUND(I241*H241,2)</f>
        <v>0</v>
      </c>
      <c r="BL241" s="18" t="s">
        <v>206</v>
      </c>
      <c r="BM241" s="185" t="s">
        <v>1167</v>
      </c>
    </row>
    <row r="242" spans="1:65" s="2" customFormat="1" ht="11.25">
      <c r="A242" s="36"/>
      <c r="B242" s="37"/>
      <c r="C242" s="38"/>
      <c r="D242" s="213" t="s">
        <v>648</v>
      </c>
      <c r="E242" s="38"/>
      <c r="F242" s="214" t="s">
        <v>1168</v>
      </c>
      <c r="G242" s="38"/>
      <c r="H242" s="38"/>
      <c r="I242" s="189"/>
      <c r="J242" s="38"/>
      <c r="K242" s="38"/>
      <c r="L242" s="41"/>
      <c r="M242" s="190"/>
      <c r="N242" s="191"/>
      <c r="O242" s="66"/>
      <c r="P242" s="66"/>
      <c r="Q242" s="66"/>
      <c r="R242" s="66"/>
      <c r="S242" s="66"/>
      <c r="T242" s="67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8" t="s">
        <v>648</v>
      </c>
      <c r="AU242" s="18" t="s">
        <v>84</v>
      </c>
    </row>
    <row r="243" spans="1:65" s="14" customFormat="1" ht="11.25">
      <c r="B243" s="225"/>
      <c r="C243" s="226"/>
      <c r="D243" s="187" t="s">
        <v>650</v>
      </c>
      <c r="E243" s="227" t="s">
        <v>32</v>
      </c>
      <c r="F243" s="228" t="s">
        <v>299</v>
      </c>
      <c r="G243" s="226"/>
      <c r="H243" s="229">
        <v>30</v>
      </c>
      <c r="I243" s="230"/>
      <c r="J243" s="226"/>
      <c r="K243" s="226"/>
      <c r="L243" s="231"/>
      <c r="M243" s="232"/>
      <c r="N243" s="233"/>
      <c r="O243" s="233"/>
      <c r="P243" s="233"/>
      <c r="Q243" s="233"/>
      <c r="R243" s="233"/>
      <c r="S243" s="233"/>
      <c r="T243" s="234"/>
      <c r="AT243" s="235" t="s">
        <v>650</v>
      </c>
      <c r="AU243" s="235" t="s">
        <v>84</v>
      </c>
      <c r="AV243" s="14" t="s">
        <v>84</v>
      </c>
      <c r="AW243" s="14" t="s">
        <v>37</v>
      </c>
      <c r="AX243" s="14" t="s">
        <v>82</v>
      </c>
      <c r="AY243" s="235" t="s">
        <v>176</v>
      </c>
    </row>
    <row r="244" spans="1:65" s="2" customFormat="1" ht="16.5" customHeight="1">
      <c r="A244" s="36"/>
      <c r="B244" s="37"/>
      <c r="C244" s="173" t="s">
        <v>315</v>
      </c>
      <c r="D244" s="173" t="s">
        <v>177</v>
      </c>
      <c r="E244" s="174" t="s">
        <v>1169</v>
      </c>
      <c r="F244" s="175" t="s">
        <v>1170</v>
      </c>
      <c r="G244" s="176" t="s">
        <v>1171</v>
      </c>
      <c r="H244" s="177">
        <v>31.5</v>
      </c>
      <c r="I244" s="178"/>
      <c r="J244" s="179">
        <f>ROUND(I244*H244,2)</f>
        <v>0</v>
      </c>
      <c r="K244" s="175" t="s">
        <v>646</v>
      </c>
      <c r="L244" s="180"/>
      <c r="M244" s="181" t="s">
        <v>32</v>
      </c>
      <c r="N244" s="182" t="s">
        <v>46</v>
      </c>
      <c r="O244" s="66"/>
      <c r="P244" s="183">
        <f>O244*H244</f>
        <v>0</v>
      </c>
      <c r="Q244" s="183">
        <v>1E-3</v>
      </c>
      <c r="R244" s="183">
        <f>Q244*H244</f>
        <v>3.15E-2</v>
      </c>
      <c r="S244" s="183">
        <v>0</v>
      </c>
      <c r="T244" s="184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85" t="s">
        <v>181</v>
      </c>
      <c r="AT244" s="185" t="s">
        <v>177</v>
      </c>
      <c r="AU244" s="185" t="s">
        <v>84</v>
      </c>
      <c r="AY244" s="18" t="s">
        <v>176</v>
      </c>
      <c r="BE244" s="186">
        <f>IF(N244="základní",J244,0)</f>
        <v>0</v>
      </c>
      <c r="BF244" s="186">
        <f>IF(N244="snížená",J244,0)</f>
        <v>0</v>
      </c>
      <c r="BG244" s="186">
        <f>IF(N244="zákl. přenesená",J244,0)</f>
        <v>0</v>
      </c>
      <c r="BH244" s="186">
        <f>IF(N244="sníž. přenesená",J244,0)</f>
        <v>0</v>
      </c>
      <c r="BI244" s="186">
        <f>IF(N244="nulová",J244,0)</f>
        <v>0</v>
      </c>
      <c r="BJ244" s="18" t="s">
        <v>82</v>
      </c>
      <c r="BK244" s="186">
        <f>ROUND(I244*H244,2)</f>
        <v>0</v>
      </c>
      <c r="BL244" s="18" t="s">
        <v>181</v>
      </c>
      <c r="BM244" s="185" t="s">
        <v>1172</v>
      </c>
    </row>
    <row r="245" spans="1:65" s="14" customFormat="1" ht="11.25">
      <c r="B245" s="225"/>
      <c r="C245" s="226"/>
      <c r="D245" s="187" t="s">
        <v>650</v>
      </c>
      <c r="E245" s="227" t="s">
        <v>32</v>
      </c>
      <c r="F245" s="228" t="s">
        <v>1173</v>
      </c>
      <c r="G245" s="226"/>
      <c r="H245" s="229">
        <v>31.5</v>
      </c>
      <c r="I245" s="230"/>
      <c r="J245" s="226"/>
      <c r="K245" s="226"/>
      <c r="L245" s="231"/>
      <c r="M245" s="232"/>
      <c r="N245" s="233"/>
      <c r="O245" s="233"/>
      <c r="P245" s="233"/>
      <c r="Q245" s="233"/>
      <c r="R245" s="233"/>
      <c r="S245" s="233"/>
      <c r="T245" s="234"/>
      <c r="AT245" s="235" t="s">
        <v>650</v>
      </c>
      <c r="AU245" s="235" t="s">
        <v>84</v>
      </c>
      <c r="AV245" s="14" t="s">
        <v>84</v>
      </c>
      <c r="AW245" s="14" t="s">
        <v>37</v>
      </c>
      <c r="AX245" s="14" t="s">
        <v>82</v>
      </c>
      <c r="AY245" s="235" t="s">
        <v>176</v>
      </c>
    </row>
    <row r="246" spans="1:65" s="2" customFormat="1" ht="16.5" customHeight="1">
      <c r="A246" s="36"/>
      <c r="B246" s="37"/>
      <c r="C246" s="173" t="s">
        <v>319</v>
      </c>
      <c r="D246" s="173" t="s">
        <v>177</v>
      </c>
      <c r="E246" s="174" t="s">
        <v>1174</v>
      </c>
      <c r="F246" s="175" t="s">
        <v>1175</v>
      </c>
      <c r="G246" s="176" t="s">
        <v>180</v>
      </c>
      <c r="H246" s="177">
        <v>6</v>
      </c>
      <c r="I246" s="178"/>
      <c r="J246" s="179">
        <f>ROUND(I246*H246,2)</f>
        <v>0</v>
      </c>
      <c r="K246" s="175" t="s">
        <v>646</v>
      </c>
      <c r="L246" s="180"/>
      <c r="M246" s="247" t="s">
        <v>32</v>
      </c>
      <c r="N246" s="248" t="s">
        <v>46</v>
      </c>
      <c r="O246" s="203"/>
      <c r="P246" s="204">
        <f>O246*H246</f>
        <v>0</v>
      </c>
      <c r="Q246" s="204">
        <v>2.5999999999999998E-4</v>
      </c>
      <c r="R246" s="204">
        <f>Q246*H246</f>
        <v>1.5599999999999998E-3</v>
      </c>
      <c r="S246" s="204">
        <v>0</v>
      </c>
      <c r="T246" s="205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85" t="s">
        <v>181</v>
      </c>
      <c r="AT246" s="185" t="s">
        <v>177</v>
      </c>
      <c r="AU246" s="185" t="s">
        <v>84</v>
      </c>
      <c r="AY246" s="18" t="s">
        <v>176</v>
      </c>
      <c r="BE246" s="186">
        <f>IF(N246="základní",J246,0)</f>
        <v>0</v>
      </c>
      <c r="BF246" s="186">
        <f>IF(N246="snížená",J246,0)</f>
        <v>0</v>
      </c>
      <c r="BG246" s="186">
        <f>IF(N246="zákl. přenesená",J246,0)</f>
        <v>0</v>
      </c>
      <c r="BH246" s="186">
        <f>IF(N246="sníž. přenesená",J246,0)</f>
        <v>0</v>
      </c>
      <c r="BI246" s="186">
        <f>IF(N246="nulová",J246,0)</f>
        <v>0</v>
      </c>
      <c r="BJ246" s="18" t="s">
        <v>82</v>
      </c>
      <c r="BK246" s="186">
        <f>ROUND(I246*H246,2)</f>
        <v>0</v>
      </c>
      <c r="BL246" s="18" t="s">
        <v>181</v>
      </c>
      <c r="BM246" s="185" t="s">
        <v>1176</v>
      </c>
    </row>
    <row r="247" spans="1:65" s="2" customFormat="1" ht="6.95" customHeight="1">
      <c r="A247" s="36"/>
      <c r="B247" s="49"/>
      <c r="C247" s="50"/>
      <c r="D247" s="50"/>
      <c r="E247" s="50"/>
      <c r="F247" s="50"/>
      <c r="G247" s="50"/>
      <c r="H247" s="50"/>
      <c r="I247" s="50"/>
      <c r="J247" s="50"/>
      <c r="K247" s="50"/>
      <c r="L247" s="41"/>
      <c r="M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</row>
  </sheetData>
  <sheetProtection algorithmName="SHA-512" hashValue="VzwT7RMmcxjeY2V67h9Mue5Gh2Dq85PsfrlL/bkzckU69dKjWSjLNK1w7CKV1aDDMDMujzHTiyJ2Ylq37bHCnA==" saltValue="drMK5ei+k/dFnSllhYbrneKxIRU1hmZTmPLIt2MBjJ6dw7/cwK8nJ0b48icO9hE0vye7HurfTnBvWjJTC0CFbA==" spinCount="100000" sheet="1" objects="1" scenarios="1" formatColumns="0" formatRows="0" autoFilter="0"/>
  <autoFilter ref="C99:K246" xr:uid="{00000000-0009-0000-0000-000007000000}"/>
  <mergeCells count="15">
    <mergeCell ref="E86:H86"/>
    <mergeCell ref="E90:H90"/>
    <mergeCell ref="E88:H88"/>
    <mergeCell ref="E92:H92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4" r:id="rId1" xr:uid="{00000000-0004-0000-0700-000000000000}"/>
    <hyperlink ref="F109" r:id="rId2" xr:uid="{00000000-0004-0000-0700-000001000000}"/>
    <hyperlink ref="F114" r:id="rId3" xr:uid="{00000000-0004-0000-0700-000002000000}"/>
    <hyperlink ref="F119" r:id="rId4" xr:uid="{00000000-0004-0000-0700-000003000000}"/>
    <hyperlink ref="F128" r:id="rId5" xr:uid="{00000000-0004-0000-0700-000004000000}"/>
    <hyperlink ref="F133" r:id="rId6" xr:uid="{00000000-0004-0000-0700-000005000000}"/>
    <hyperlink ref="F138" r:id="rId7" xr:uid="{00000000-0004-0000-0700-000006000000}"/>
    <hyperlink ref="F143" r:id="rId8" xr:uid="{00000000-0004-0000-0700-000007000000}"/>
    <hyperlink ref="F154" r:id="rId9" xr:uid="{00000000-0004-0000-0700-000008000000}"/>
    <hyperlink ref="F159" r:id="rId10" xr:uid="{00000000-0004-0000-0700-000009000000}"/>
    <hyperlink ref="F162" r:id="rId11" xr:uid="{00000000-0004-0000-0700-00000A000000}"/>
    <hyperlink ref="F166" r:id="rId12" xr:uid="{00000000-0004-0000-0700-00000B000000}"/>
    <hyperlink ref="F169" r:id="rId13" xr:uid="{00000000-0004-0000-0700-00000C000000}"/>
    <hyperlink ref="F174" r:id="rId14" xr:uid="{00000000-0004-0000-0700-00000D000000}"/>
    <hyperlink ref="F178" r:id="rId15" xr:uid="{00000000-0004-0000-0700-00000E000000}"/>
    <hyperlink ref="F183" r:id="rId16" xr:uid="{00000000-0004-0000-0700-00000F000000}"/>
    <hyperlink ref="F189" r:id="rId17" xr:uid="{00000000-0004-0000-0700-000010000000}"/>
    <hyperlink ref="F193" r:id="rId18" xr:uid="{00000000-0004-0000-0700-000011000000}"/>
    <hyperlink ref="F197" r:id="rId19" xr:uid="{00000000-0004-0000-0700-000012000000}"/>
    <hyperlink ref="F202" r:id="rId20" xr:uid="{00000000-0004-0000-0700-000013000000}"/>
    <hyperlink ref="F208" r:id="rId21" xr:uid="{00000000-0004-0000-0700-000014000000}"/>
    <hyperlink ref="F213" r:id="rId22" xr:uid="{00000000-0004-0000-0700-000015000000}"/>
    <hyperlink ref="F220" r:id="rId23" xr:uid="{00000000-0004-0000-0700-000016000000}"/>
    <hyperlink ref="F227" r:id="rId24" xr:uid="{00000000-0004-0000-0700-000017000000}"/>
    <hyperlink ref="F229" r:id="rId25" xr:uid="{00000000-0004-0000-0700-000018000000}"/>
    <hyperlink ref="F231" r:id="rId26" xr:uid="{00000000-0004-0000-0700-000019000000}"/>
    <hyperlink ref="F233" r:id="rId27" xr:uid="{00000000-0004-0000-0700-00001A000000}"/>
    <hyperlink ref="F235" r:id="rId28" xr:uid="{00000000-0004-0000-0700-00001B000000}"/>
    <hyperlink ref="F238" r:id="rId29" xr:uid="{00000000-0004-0000-0700-00001C000000}"/>
    <hyperlink ref="F242" r:id="rId30" xr:uid="{00000000-0004-0000-0700-00001D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232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AT2" s="18" t="s">
        <v>122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84</v>
      </c>
    </row>
    <row r="4" spans="1:46" s="1" customFormat="1" ht="24.95" customHeight="1">
      <c r="B4" s="21"/>
      <c r="D4" s="112" t="s">
        <v>149</v>
      </c>
      <c r="L4" s="21"/>
      <c r="M4" s="113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82" t="str">
        <f>'Rekapitulace stavby'!K6</f>
        <v>Oprava PZS v ŽST Litoměřice horní nádraží_OPRAVA č. 1</v>
      </c>
      <c r="F7" s="383"/>
      <c r="G7" s="383"/>
      <c r="H7" s="383"/>
      <c r="L7" s="21"/>
    </row>
    <row r="8" spans="1:46">
      <c r="B8" s="21"/>
      <c r="D8" s="114" t="s">
        <v>150</v>
      </c>
      <c r="L8" s="21"/>
    </row>
    <row r="9" spans="1:46" s="1" customFormat="1" ht="16.5" customHeight="1">
      <c r="B9" s="21"/>
      <c r="E9" s="382" t="s">
        <v>151</v>
      </c>
      <c r="F9" s="381"/>
      <c r="G9" s="381"/>
      <c r="H9" s="381"/>
      <c r="L9" s="21"/>
    </row>
    <row r="10" spans="1:46" s="1" customFormat="1" ht="12" customHeight="1">
      <c r="B10" s="21"/>
      <c r="D10" s="114" t="s">
        <v>152</v>
      </c>
      <c r="L10" s="21"/>
    </row>
    <row r="11" spans="1:46" s="2" customFormat="1" ht="16.5" customHeight="1">
      <c r="A11" s="36"/>
      <c r="B11" s="41"/>
      <c r="C11" s="36"/>
      <c r="D11" s="36"/>
      <c r="E11" s="384" t="s">
        <v>1177</v>
      </c>
      <c r="F11" s="385"/>
      <c r="G11" s="385"/>
      <c r="H11" s="385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154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386" t="s">
        <v>155</v>
      </c>
      <c r="F13" s="385"/>
      <c r="G13" s="385"/>
      <c r="H13" s="385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4" t="s">
        <v>32</v>
      </c>
      <c r="G15" s="36"/>
      <c r="H15" s="36"/>
      <c r="I15" s="114" t="s">
        <v>20</v>
      </c>
      <c r="J15" s="104" t="s">
        <v>32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22</v>
      </c>
      <c r="E16" s="36"/>
      <c r="F16" s="104" t="s">
        <v>23</v>
      </c>
      <c r="G16" s="36"/>
      <c r="H16" s="36"/>
      <c r="I16" s="114" t="s">
        <v>24</v>
      </c>
      <c r="J16" s="117" t="str">
        <f>'Rekapitulace stavby'!AN8</f>
        <v>28. 2. 2022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30</v>
      </c>
      <c r="E18" s="36"/>
      <c r="F18" s="36"/>
      <c r="G18" s="36"/>
      <c r="H18" s="36"/>
      <c r="I18" s="114" t="s">
        <v>31</v>
      </c>
      <c r="J18" s="104" t="s">
        <v>32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23</v>
      </c>
      <c r="F19" s="36"/>
      <c r="G19" s="36"/>
      <c r="H19" s="36"/>
      <c r="I19" s="114" t="s">
        <v>33</v>
      </c>
      <c r="J19" s="104" t="s">
        <v>32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34</v>
      </c>
      <c r="E21" s="36"/>
      <c r="F21" s="36"/>
      <c r="G21" s="36"/>
      <c r="H21" s="36"/>
      <c r="I21" s="114" t="s">
        <v>31</v>
      </c>
      <c r="J21" s="31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387" t="str">
        <f>'Rekapitulace stavby'!E14</f>
        <v>Vyplň údaj</v>
      </c>
      <c r="F22" s="388"/>
      <c r="G22" s="388"/>
      <c r="H22" s="388"/>
      <c r="I22" s="114" t="s">
        <v>33</v>
      </c>
      <c r="J22" s="31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36</v>
      </c>
      <c r="E24" s="36"/>
      <c r="F24" s="36"/>
      <c r="G24" s="36"/>
      <c r="H24" s="36"/>
      <c r="I24" s="114" t="s">
        <v>31</v>
      </c>
      <c r="J24" s="104" t="s">
        <v>32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23</v>
      </c>
      <c r="F25" s="36"/>
      <c r="G25" s="36"/>
      <c r="H25" s="36"/>
      <c r="I25" s="114" t="s">
        <v>33</v>
      </c>
      <c r="J25" s="104" t="s">
        <v>32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38</v>
      </c>
      <c r="E27" s="36"/>
      <c r="F27" s="36"/>
      <c r="G27" s="36"/>
      <c r="H27" s="36"/>
      <c r="I27" s="114" t="s">
        <v>31</v>
      </c>
      <c r="J27" s="104" t="s">
        <v>32</v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">
        <v>23</v>
      </c>
      <c r="F28" s="36"/>
      <c r="G28" s="36"/>
      <c r="H28" s="36"/>
      <c r="I28" s="114" t="s">
        <v>33</v>
      </c>
      <c r="J28" s="104" t="s">
        <v>32</v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39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>
      <c r="A31" s="118"/>
      <c r="B31" s="119"/>
      <c r="C31" s="118"/>
      <c r="D31" s="118"/>
      <c r="E31" s="389" t="s">
        <v>32</v>
      </c>
      <c r="F31" s="389"/>
      <c r="G31" s="389"/>
      <c r="H31" s="389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2" t="s">
        <v>41</v>
      </c>
      <c r="E34" s="36"/>
      <c r="F34" s="36"/>
      <c r="G34" s="36"/>
      <c r="H34" s="36"/>
      <c r="I34" s="36"/>
      <c r="J34" s="123">
        <f>ROUND(J92,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1"/>
      <c r="E35" s="121"/>
      <c r="F35" s="121"/>
      <c r="G35" s="121"/>
      <c r="H35" s="121"/>
      <c r="I35" s="121"/>
      <c r="J35" s="121"/>
      <c r="K35" s="121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4" t="s">
        <v>43</v>
      </c>
      <c r="G36" s="36"/>
      <c r="H36" s="36"/>
      <c r="I36" s="124" t="s">
        <v>42</v>
      </c>
      <c r="J36" s="124" t="s">
        <v>44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5" t="s">
        <v>45</v>
      </c>
      <c r="E37" s="114" t="s">
        <v>46</v>
      </c>
      <c r="F37" s="125">
        <f>ROUND((SUM(BE92:BE231)),  2)</f>
        <v>0</v>
      </c>
      <c r="G37" s="36"/>
      <c r="H37" s="36"/>
      <c r="I37" s="126">
        <v>0.21</v>
      </c>
      <c r="J37" s="125">
        <f>ROUND(((SUM(BE92:BE231))*I37),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47</v>
      </c>
      <c r="F38" s="125">
        <f>ROUND((SUM(BF92:BF231)),  2)</f>
        <v>0</v>
      </c>
      <c r="G38" s="36"/>
      <c r="H38" s="36"/>
      <c r="I38" s="126">
        <v>0.15</v>
      </c>
      <c r="J38" s="125">
        <f>ROUND(((SUM(BF92:BF231))*I38),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ROUND((SUM(BG92:BG231)),  2)</f>
        <v>0</v>
      </c>
      <c r="G39" s="36"/>
      <c r="H39" s="36"/>
      <c r="I39" s="126">
        <v>0.21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49</v>
      </c>
      <c r="F40" s="125">
        <f>ROUND((SUM(BH92:BH231)),  2)</f>
        <v>0</v>
      </c>
      <c r="G40" s="36"/>
      <c r="H40" s="36"/>
      <c r="I40" s="126">
        <v>0.15</v>
      </c>
      <c r="J40" s="125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50</v>
      </c>
      <c r="F41" s="125">
        <f>ROUND((SUM(BI92:BI231)),  2)</f>
        <v>0</v>
      </c>
      <c r="G41" s="36"/>
      <c r="H41" s="36"/>
      <c r="I41" s="126">
        <v>0</v>
      </c>
      <c r="J41" s="125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51</v>
      </c>
      <c r="E43" s="129"/>
      <c r="F43" s="129"/>
      <c r="G43" s="130" t="s">
        <v>52</v>
      </c>
      <c r="H43" s="131" t="s">
        <v>53</v>
      </c>
      <c r="I43" s="129"/>
      <c r="J43" s="132">
        <f>SUM(J34:J41)</f>
        <v>0</v>
      </c>
      <c r="K43" s="133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4" t="s">
        <v>156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0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390" t="str">
        <f>E7</f>
        <v>Oprava PZS v ŽST Litoměřice horní nádraží_OPRAVA č. 1</v>
      </c>
      <c r="F52" s="391"/>
      <c r="G52" s="391"/>
      <c r="H52" s="391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2"/>
      <c r="C53" s="30" t="s">
        <v>150</v>
      </c>
      <c r="D53" s="23"/>
      <c r="E53" s="23"/>
      <c r="F53" s="23"/>
      <c r="G53" s="23"/>
      <c r="H53" s="23"/>
      <c r="I53" s="23"/>
      <c r="J53" s="23"/>
      <c r="K53" s="23"/>
      <c r="L53" s="21"/>
    </row>
    <row r="54" spans="1:31" s="1" customFormat="1" ht="16.5" customHeight="1">
      <c r="B54" s="22"/>
      <c r="C54" s="23"/>
      <c r="D54" s="23"/>
      <c r="E54" s="390" t="s">
        <v>151</v>
      </c>
      <c r="F54" s="366"/>
      <c r="G54" s="366"/>
      <c r="H54" s="366"/>
      <c r="I54" s="23"/>
      <c r="J54" s="23"/>
      <c r="K54" s="23"/>
      <c r="L54" s="21"/>
    </row>
    <row r="55" spans="1:31" s="1" customFormat="1" ht="12" customHeight="1">
      <c r="B55" s="22"/>
      <c r="C55" s="30" t="s">
        <v>152</v>
      </c>
      <c r="D55" s="23"/>
      <c r="E55" s="23"/>
      <c r="F55" s="23"/>
      <c r="G55" s="23"/>
      <c r="H55" s="23"/>
      <c r="I55" s="23"/>
      <c r="J55" s="23"/>
      <c r="K55" s="23"/>
      <c r="L55" s="21"/>
    </row>
    <row r="56" spans="1:31" s="2" customFormat="1" ht="16.5" customHeight="1">
      <c r="A56" s="36"/>
      <c r="B56" s="37"/>
      <c r="C56" s="38"/>
      <c r="D56" s="38"/>
      <c r="E56" s="392" t="s">
        <v>1177</v>
      </c>
      <c r="F56" s="393"/>
      <c r="G56" s="393"/>
      <c r="H56" s="393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0" t="s">
        <v>154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45" t="str">
        <f>E13</f>
        <v>01.1 - Technologická část - ÚOŽI</v>
      </c>
      <c r="F58" s="393"/>
      <c r="G58" s="393"/>
      <c r="H58" s="393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0" t="s">
        <v>22</v>
      </c>
      <c r="D60" s="38"/>
      <c r="E60" s="38"/>
      <c r="F60" s="28" t="str">
        <f>F16</f>
        <v xml:space="preserve"> </v>
      </c>
      <c r="G60" s="38"/>
      <c r="H60" s="38"/>
      <c r="I60" s="30" t="s">
        <v>24</v>
      </c>
      <c r="J60" s="61" t="str">
        <f>IF(J16="","",J16)</f>
        <v>28. 2. 2022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0" t="s">
        <v>30</v>
      </c>
      <c r="D62" s="38"/>
      <c r="E62" s="38"/>
      <c r="F62" s="28" t="str">
        <f>E19</f>
        <v xml:space="preserve"> </v>
      </c>
      <c r="G62" s="38"/>
      <c r="H62" s="38"/>
      <c r="I62" s="30" t="s">
        <v>36</v>
      </c>
      <c r="J62" s="34" t="str">
        <f>E25</f>
        <v xml:space="preserve"> 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0" t="s">
        <v>34</v>
      </c>
      <c r="D63" s="38"/>
      <c r="E63" s="38"/>
      <c r="F63" s="28" t="str">
        <f>IF(E22="","",E22)</f>
        <v>Vyplň údaj</v>
      </c>
      <c r="G63" s="38"/>
      <c r="H63" s="38"/>
      <c r="I63" s="30" t="s">
        <v>38</v>
      </c>
      <c r="J63" s="34" t="str">
        <f>E28</f>
        <v xml:space="preserve"> 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157</v>
      </c>
      <c r="D65" s="139"/>
      <c r="E65" s="139"/>
      <c r="F65" s="139"/>
      <c r="G65" s="139"/>
      <c r="H65" s="139"/>
      <c r="I65" s="139"/>
      <c r="J65" s="140" t="s">
        <v>158</v>
      </c>
      <c r="K65" s="139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73</v>
      </c>
      <c r="D67" s="38"/>
      <c r="E67" s="38"/>
      <c r="F67" s="38"/>
      <c r="G67" s="38"/>
      <c r="H67" s="38"/>
      <c r="I67" s="38"/>
      <c r="J67" s="79">
        <f>J92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8" t="s">
        <v>159</v>
      </c>
    </row>
    <row r="68" spans="1:47" s="9" customFormat="1" ht="24.95" customHeight="1">
      <c r="B68" s="142"/>
      <c r="C68" s="143"/>
      <c r="D68" s="144" t="s">
        <v>160</v>
      </c>
      <c r="E68" s="145"/>
      <c r="F68" s="145"/>
      <c r="G68" s="145"/>
      <c r="H68" s="145"/>
      <c r="I68" s="145"/>
      <c r="J68" s="146">
        <f>J93</f>
        <v>0</v>
      </c>
      <c r="K68" s="143"/>
      <c r="L68" s="147"/>
    </row>
    <row r="69" spans="1:47" s="2" customFormat="1" ht="21.7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1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47" s="2" customFormat="1" ht="6.95" customHeight="1">
      <c r="A70" s="36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1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pans="1:47" s="2" customFormat="1" ht="6.95" customHeight="1">
      <c r="A74" s="36"/>
      <c r="B74" s="51"/>
      <c r="C74" s="52"/>
      <c r="D74" s="52"/>
      <c r="E74" s="52"/>
      <c r="F74" s="52"/>
      <c r="G74" s="52"/>
      <c r="H74" s="52"/>
      <c r="I74" s="52"/>
      <c r="J74" s="52"/>
      <c r="K74" s="52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47" s="2" customFormat="1" ht="24.95" customHeight="1">
      <c r="A75" s="36"/>
      <c r="B75" s="37"/>
      <c r="C75" s="24" t="s">
        <v>161</v>
      </c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47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47" s="2" customFormat="1" ht="12" customHeight="1">
      <c r="A77" s="36"/>
      <c r="B77" s="37"/>
      <c r="C77" s="30" t="s">
        <v>16</v>
      </c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47" s="2" customFormat="1" ht="16.5" customHeight="1">
      <c r="A78" s="36"/>
      <c r="B78" s="37"/>
      <c r="C78" s="38"/>
      <c r="D78" s="38"/>
      <c r="E78" s="390" t="str">
        <f>E7</f>
        <v>Oprava PZS v ŽST Litoměřice horní nádraží_OPRAVA č. 1</v>
      </c>
      <c r="F78" s="391"/>
      <c r="G78" s="391"/>
      <c r="H78" s="391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1" customFormat="1" ht="12" customHeight="1">
      <c r="B79" s="22"/>
      <c r="C79" s="30" t="s">
        <v>150</v>
      </c>
      <c r="D79" s="23"/>
      <c r="E79" s="23"/>
      <c r="F79" s="23"/>
      <c r="G79" s="23"/>
      <c r="H79" s="23"/>
      <c r="I79" s="23"/>
      <c r="J79" s="23"/>
      <c r="K79" s="23"/>
      <c r="L79" s="21"/>
    </row>
    <row r="80" spans="1:47" s="1" customFormat="1" ht="16.5" customHeight="1">
      <c r="B80" s="22"/>
      <c r="C80" s="23"/>
      <c r="D80" s="23"/>
      <c r="E80" s="390" t="s">
        <v>151</v>
      </c>
      <c r="F80" s="366"/>
      <c r="G80" s="366"/>
      <c r="H80" s="366"/>
      <c r="I80" s="23"/>
      <c r="J80" s="23"/>
      <c r="K80" s="23"/>
      <c r="L80" s="21"/>
    </row>
    <row r="81" spans="1:65" s="1" customFormat="1" ht="12" customHeight="1">
      <c r="B81" s="22"/>
      <c r="C81" s="30" t="s">
        <v>152</v>
      </c>
      <c r="D81" s="23"/>
      <c r="E81" s="23"/>
      <c r="F81" s="23"/>
      <c r="G81" s="23"/>
      <c r="H81" s="23"/>
      <c r="I81" s="23"/>
      <c r="J81" s="23"/>
      <c r="K81" s="23"/>
      <c r="L81" s="21"/>
    </row>
    <row r="82" spans="1:65" s="2" customFormat="1" ht="16.5" customHeight="1">
      <c r="A82" s="36"/>
      <c r="B82" s="37"/>
      <c r="C82" s="38"/>
      <c r="D82" s="38"/>
      <c r="E82" s="392" t="s">
        <v>1177</v>
      </c>
      <c r="F82" s="393"/>
      <c r="G82" s="393"/>
      <c r="H82" s="393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0" t="s">
        <v>154</v>
      </c>
      <c r="D83" s="38"/>
      <c r="E83" s="38"/>
      <c r="F83" s="38"/>
      <c r="G83" s="38"/>
      <c r="H83" s="38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6.5" customHeight="1">
      <c r="A84" s="36"/>
      <c r="B84" s="37"/>
      <c r="C84" s="38"/>
      <c r="D84" s="38"/>
      <c r="E84" s="345" t="str">
        <f>E13</f>
        <v>01.1 - Technologická část - ÚOŽI</v>
      </c>
      <c r="F84" s="393"/>
      <c r="G84" s="393"/>
      <c r="H84" s="393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2" customHeight="1">
      <c r="A86" s="36"/>
      <c r="B86" s="37"/>
      <c r="C86" s="30" t="s">
        <v>22</v>
      </c>
      <c r="D86" s="38"/>
      <c r="E86" s="38"/>
      <c r="F86" s="28" t="str">
        <f>F16</f>
        <v xml:space="preserve"> </v>
      </c>
      <c r="G86" s="38"/>
      <c r="H86" s="38"/>
      <c r="I86" s="30" t="s">
        <v>24</v>
      </c>
      <c r="J86" s="61" t="str">
        <f>IF(J16="","",J16)</f>
        <v>28. 2. 2022</v>
      </c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5.2" customHeight="1">
      <c r="A88" s="36"/>
      <c r="B88" s="37"/>
      <c r="C88" s="30" t="s">
        <v>30</v>
      </c>
      <c r="D88" s="38"/>
      <c r="E88" s="38"/>
      <c r="F88" s="28" t="str">
        <f>E19</f>
        <v xml:space="preserve"> </v>
      </c>
      <c r="G88" s="38"/>
      <c r="H88" s="38"/>
      <c r="I88" s="30" t="s">
        <v>36</v>
      </c>
      <c r="J88" s="34" t="str">
        <f>E25</f>
        <v xml:space="preserve"> </v>
      </c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2" customHeight="1">
      <c r="A89" s="36"/>
      <c r="B89" s="37"/>
      <c r="C89" s="30" t="s">
        <v>34</v>
      </c>
      <c r="D89" s="38"/>
      <c r="E89" s="38"/>
      <c r="F89" s="28" t="str">
        <f>IF(E22="","",E22)</f>
        <v>Vyplň údaj</v>
      </c>
      <c r="G89" s="38"/>
      <c r="H89" s="38"/>
      <c r="I89" s="30" t="s">
        <v>38</v>
      </c>
      <c r="J89" s="34" t="str">
        <f>E28</f>
        <v xml:space="preserve"> </v>
      </c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0.3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10" customFormat="1" ht="29.25" customHeight="1">
      <c r="A91" s="148"/>
      <c r="B91" s="149"/>
      <c r="C91" s="150" t="s">
        <v>162</v>
      </c>
      <c r="D91" s="151" t="s">
        <v>60</v>
      </c>
      <c r="E91" s="151" t="s">
        <v>56</v>
      </c>
      <c r="F91" s="151" t="s">
        <v>57</v>
      </c>
      <c r="G91" s="151" t="s">
        <v>163</v>
      </c>
      <c r="H91" s="151" t="s">
        <v>164</v>
      </c>
      <c r="I91" s="151" t="s">
        <v>165</v>
      </c>
      <c r="J91" s="151" t="s">
        <v>158</v>
      </c>
      <c r="K91" s="152" t="s">
        <v>166</v>
      </c>
      <c r="L91" s="153"/>
      <c r="M91" s="70" t="s">
        <v>32</v>
      </c>
      <c r="N91" s="71" t="s">
        <v>45</v>
      </c>
      <c r="O91" s="71" t="s">
        <v>167</v>
      </c>
      <c r="P91" s="71" t="s">
        <v>168</v>
      </c>
      <c r="Q91" s="71" t="s">
        <v>169</v>
      </c>
      <c r="R91" s="71" t="s">
        <v>170</v>
      </c>
      <c r="S91" s="71" t="s">
        <v>171</v>
      </c>
      <c r="T91" s="72" t="s">
        <v>172</v>
      </c>
      <c r="U91" s="148"/>
      <c r="V91" s="148"/>
      <c r="W91" s="148"/>
      <c r="X91" s="148"/>
      <c r="Y91" s="148"/>
      <c r="Z91" s="148"/>
      <c r="AA91" s="148"/>
      <c r="AB91" s="148"/>
      <c r="AC91" s="148"/>
      <c r="AD91" s="148"/>
      <c r="AE91" s="148"/>
    </row>
    <row r="92" spans="1:65" s="2" customFormat="1" ht="22.9" customHeight="1">
      <c r="A92" s="36"/>
      <c r="B92" s="37"/>
      <c r="C92" s="77" t="s">
        <v>173</v>
      </c>
      <c r="D92" s="38"/>
      <c r="E92" s="38"/>
      <c r="F92" s="38"/>
      <c r="G92" s="38"/>
      <c r="H92" s="38"/>
      <c r="I92" s="38"/>
      <c r="J92" s="154">
        <f>BK92</f>
        <v>0</v>
      </c>
      <c r="K92" s="38"/>
      <c r="L92" s="41"/>
      <c r="M92" s="73"/>
      <c r="N92" s="155"/>
      <c r="O92" s="74"/>
      <c r="P92" s="156">
        <f>P93</f>
        <v>0</v>
      </c>
      <c r="Q92" s="74"/>
      <c r="R92" s="156">
        <f>R93</f>
        <v>0</v>
      </c>
      <c r="S92" s="74"/>
      <c r="T92" s="157">
        <f>T93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8" t="s">
        <v>74</v>
      </c>
      <c r="AU92" s="18" t="s">
        <v>159</v>
      </c>
      <c r="BK92" s="158">
        <f>BK93</f>
        <v>0</v>
      </c>
    </row>
    <row r="93" spans="1:65" s="11" customFormat="1" ht="25.9" customHeight="1">
      <c r="B93" s="159"/>
      <c r="C93" s="160"/>
      <c r="D93" s="161" t="s">
        <v>74</v>
      </c>
      <c r="E93" s="162" t="s">
        <v>174</v>
      </c>
      <c r="F93" s="162" t="s">
        <v>175</v>
      </c>
      <c r="G93" s="160"/>
      <c r="H93" s="160"/>
      <c r="I93" s="163"/>
      <c r="J93" s="164">
        <f>BK93</f>
        <v>0</v>
      </c>
      <c r="K93" s="160"/>
      <c r="L93" s="165"/>
      <c r="M93" s="166"/>
      <c r="N93" s="167"/>
      <c r="O93" s="167"/>
      <c r="P93" s="168">
        <f>SUM(P94:P231)</f>
        <v>0</v>
      </c>
      <c r="Q93" s="167"/>
      <c r="R93" s="168">
        <f>SUM(R94:R231)</f>
        <v>0</v>
      </c>
      <c r="S93" s="167"/>
      <c r="T93" s="169">
        <f>SUM(T94:T231)</f>
        <v>0</v>
      </c>
      <c r="AR93" s="170" t="s">
        <v>95</v>
      </c>
      <c r="AT93" s="171" t="s">
        <v>74</v>
      </c>
      <c r="AU93" s="171" t="s">
        <v>75</v>
      </c>
      <c r="AY93" s="170" t="s">
        <v>176</v>
      </c>
      <c r="BK93" s="172">
        <f>SUM(BK94:BK231)</f>
        <v>0</v>
      </c>
    </row>
    <row r="94" spans="1:65" s="2" customFormat="1" ht="16.5" customHeight="1">
      <c r="A94" s="36"/>
      <c r="B94" s="37"/>
      <c r="C94" s="173" t="s">
        <v>82</v>
      </c>
      <c r="D94" s="173" t="s">
        <v>177</v>
      </c>
      <c r="E94" s="174" t="s">
        <v>178</v>
      </c>
      <c r="F94" s="175" t="s">
        <v>179</v>
      </c>
      <c r="G94" s="176" t="s">
        <v>180</v>
      </c>
      <c r="H94" s="177">
        <v>1</v>
      </c>
      <c r="I94" s="178"/>
      <c r="J94" s="179">
        <f>ROUND(I94*H94,2)</f>
        <v>0</v>
      </c>
      <c r="K94" s="175" t="s">
        <v>32</v>
      </c>
      <c r="L94" s="180"/>
      <c r="M94" s="181" t="s">
        <v>32</v>
      </c>
      <c r="N94" s="182" t="s">
        <v>46</v>
      </c>
      <c r="O94" s="66"/>
      <c r="P94" s="183">
        <f>O94*H94</f>
        <v>0</v>
      </c>
      <c r="Q94" s="183">
        <v>0</v>
      </c>
      <c r="R94" s="183">
        <f>Q94*H94</f>
        <v>0</v>
      </c>
      <c r="S94" s="183">
        <v>0</v>
      </c>
      <c r="T94" s="184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5" t="s">
        <v>181</v>
      </c>
      <c r="AT94" s="185" t="s">
        <v>177</v>
      </c>
      <c r="AU94" s="185" t="s">
        <v>82</v>
      </c>
      <c r="AY94" s="18" t="s">
        <v>176</v>
      </c>
      <c r="BE94" s="186">
        <f>IF(N94="základní",J94,0)</f>
        <v>0</v>
      </c>
      <c r="BF94" s="186">
        <f>IF(N94="snížená",J94,0)</f>
        <v>0</v>
      </c>
      <c r="BG94" s="186">
        <f>IF(N94="zákl. přenesená",J94,0)</f>
        <v>0</v>
      </c>
      <c r="BH94" s="186">
        <f>IF(N94="sníž. přenesená",J94,0)</f>
        <v>0</v>
      </c>
      <c r="BI94" s="186">
        <f>IF(N94="nulová",J94,0)</f>
        <v>0</v>
      </c>
      <c r="BJ94" s="18" t="s">
        <v>82</v>
      </c>
      <c r="BK94" s="186">
        <f>ROUND(I94*H94,2)</f>
        <v>0</v>
      </c>
      <c r="BL94" s="18" t="s">
        <v>181</v>
      </c>
      <c r="BM94" s="185" t="s">
        <v>182</v>
      </c>
    </row>
    <row r="95" spans="1:65" s="2" customFormat="1" ht="19.5">
      <c r="A95" s="36"/>
      <c r="B95" s="37"/>
      <c r="C95" s="38"/>
      <c r="D95" s="187" t="s">
        <v>183</v>
      </c>
      <c r="E95" s="38"/>
      <c r="F95" s="188" t="s">
        <v>184</v>
      </c>
      <c r="G95" s="38"/>
      <c r="H95" s="38"/>
      <c r="I95" s="189"/>
      <c r="J95" s="38"/>
      <c r="K95" s="38"/>
      <c r="L95" s="41"/>
      <c r="M95" s="190"/>
      <c r="N95" s="191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8" t="s">
        <v>183</v>
      </c>
      <c r="AU95" s="18" t="s">
        <v>82</v>
      </c>
    </row>
    <row r="96" spans="1:65" s="2" customFormat="1" ht="16.5" customHeight="1">
      <c r="A96" s="36"/>
      <c r="B96" s="37"/>
      <c r="C96" s="173" t="s">
        <v>84</v>
      </c>
      <c r="D96" s="173" t="s">
        <v>177</v>
      </c>
      <c r="E96" s="174" t="s">
        <v>185</v>
      </c>
      <c r="F96" s="175" t="s">
        <v>186</v>
      </c>
      <c r="G96" s="176" t="s">
        <v>180</v>
      </c>
      <c r="H96" s="177">
        <v>1</v>
      </c>
      <c r="I96" s="178"/>
      <c r="J96" s="179">
        <f>ROUND(I96*H96,2)</f>
        <v>0</v>
      </c>
      <c r="K96" s="175" t="s">
        <v>187</v>
      </c>
      <c r="L96" s="180"/>
      <c r="M96" s="181" t="s">
        <v>32</v>
      </c>
      <c r="N96" s="182" t="s">
        <v>46</v>
      </c>
      <c r="O96" s="66"/>
      <c r="P96" s="183">
        <f>O96*H96</f>
        <v>0</v>
      </c>
      <c r="Q96" s="183">
        <v>0</v>
      </c>
      <c r="R96" s="183">
        <f>Q96*H96</f>
        <v>0</v>
      </c>
      <c r="S96" s="183">
        <v>0</v>
      </c>
      <c r="T96" s="184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5" t="s">
        <v>181</v>
      </c>
      <c r="AT96" s="185" t="s">
        <v>177</v>
      </c>
      <c r="AU96" s="185" t="s">
        <v>82</v>
      </c>
      <c r="AY96" s="18" t="s">
        <v>176</v>
      </c>
      <c r="BE96" s="186">
        <f>IF(N96="základní",J96,0)</f>
        <v>0</v>
      </c>
      <c r="BF96" s="186">
        <f>IF(N96="snížená",J96,0)</f>
        <v>0</v>
      </c>
      <c r="BG96" s="186">
        <f>IF(N96="zákl. přenesená",J96,0)</f>
        <v>0</v>
      </c>
      <c r="BH96" s="186">
        <f>IF(N96="sníž. přenesená",J96,0)</f>
        <v>0</v>
      </c>
      <c r="BI96" s="186">
        <f>IF(N96="nulová",J96,0)</f>
        <v>0</v>
      </c>
      <c r="BJ96" s="18" t="s">
        <v>82</v>
      </c>
      <c r="BK96" s="186">
        <f>ROUND(I96*H96,2)</f>
        <v>0</v>
      </c>
      <c r="BL96" s="18" t="s">
        <v>181</v>
      </c>
      <c r="BM96" s="185" t="s">
        <v>188</v>
      </c>
    </row>
    <row r="97" spans="1:65" s="2" customFormat="1" ht="19.5">
      <c r="A97" s="36"/>
      <c r="B97" s="37"/>
      <c r="C97" s="38"/>
      <c r="D97" s="187" t="s">
        <v>183</v>
      </c>
      <c r="E97" s="38"/>
      <c r="F97" s="188" t="s">
        <v>189</v>
      </c>
      <c r="G97" s="38"/>
      <c r="H97" s="38"/>
      <c r="I97" s="189"/>
      <c r="J97" s="38"/>
      <c r="K97" s="38"/>
      <c r="L97" s="41"/>
      <c r="M97" s="190"/>
      <c r="N97" s="191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8" t="s">
        <v>183</v>
      </c>
      <c r="AU97" s="18" t="s">
        <v>82</v>
      </c>
    </row>
    <row r="98" spans="1:65" s="2" customFormat="1" ht="24.2" customHeight="1">
      <c r="A98" s="36"/>
      <c r="B98" s="37"/>
      <c r="C98" s="173" t="s">
        <v>90</v>
      </c>
      <c r="D98" s="173" t="s">
        <v>177</v>
      </c>
      <c r="E98" s="174" t="s">
        <v>190</v>
      </c>
      <c r="F98" s="175" t="s">
        <v>191</v>
      </c>
      <c r="G98" s="176" t="s">
        <v>180</v>
      </c>
      <c r="H98" s="177">
        <v>2</v>
      </c>
      <c r="I98" s="178"/>
      <c r="J98" s="179">
        <f>ROUND(I98*H98,2)</f>
        <v>0</v>
      </c>
      <c r="K98" s="175" t="s">
        <v>192</v>
      </c>
      <c r="L98" s="180"/>
      <c r="M98" s="181" t="s">
        <v>32</v>
      </c>
      <c r="N98" s="182" t="s">
        <v>46</v>
      </c>
      <c r="O98" s="66"/>
      <c r="P98" s="183">
        <f>O98*H98</f>
        <v>0</v>
      </c>
      <c r="Q98" s="183">
        <v>0</v>
      </c>
      <c r="R98" s="183">
        <f>Q98*H98</f>
        <v>0</v>
      </c>
      <c r="S98" s="183">
        <v>0</v>
      </c>
      <c r="T98" s="184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5" t="s">
        <v>181</v>
      </c>
      <c r="AT98" s="185" t="s">
        <v>177</v>
      </c>
      <c r="AU98" s="185" t="s">
        <v>82</v>
      </c>
      <c r="AY98" s="18" t="s">
        <v>176</v>
      </c>
      <c r="BE98" s="186">
        <f>IF(N98="základní",J98,0)</f>
        <v>0</v>
      </c>
      <c r="BF98" s="186">
        <f>IF(N98="snížená",J98,0)</f>
        <v>0</v>
      </c>
      <c r="BG98" s="186">
        <f>IF(N98="zákl. přenesená",J98,0)</f>
        <v>0</v>
      </c>
      <c r="BH98" s="186">
        <f>IF(N98="sníž. přenesená",J98,0)</f>
        <v>0</v>
      </c>
      <c r="BI98" s="186">
        <f>IF(N98="nulová",J98,0)</f>
        <v>0</v>
      </c>
      <c r="BJ98" s="18" t="s">
        <v>82</v>
      </c>
      <c r="BK98" s="186">
        <f>ROUND(I98*H98,2)</f>
        <v>0</v>
      </c>
      <c r="BL98" s="18" t="s">
        <v>181</v>
      </c>
      <c r="BM98" s="185" t="s">
        <v>193</v>
      </c>
    </row>
    <row r="99" spans="1:65" s="2" customFormat="1" ht="16.5" customHeight="1">
      <c r="A99" s="36"/>
      <c r="B99" s="37"/>
      <c r="C99" s="173" t="s">
        <v>95</v>
      </c>
      <c r="D99" s="173" t="s">
        <v>177</v>
      </c>
      <c r="E99" s="174" t="s">
        <v>194</v>
      </c>
      <c r="F99" s="175" t="s">
        <v>195</v>
      </c>
      <c r="G99" s="176" t="s">
        <v>180</v>
      </c>
      <c r="H99" s="177">
        <v>1</v>
      </c>
      <c r="I99" s="178"/>
      <c r="J99" s="179">
        <f>ROUND(I99*H99,2)</f>
        <v>0</v>
      </c>
      <c r="K99" s="175" t="s">
        <v>32</v>
      </c>
      <c r="L99" s="180"/>
      <c r="M99" s="181" t="s">
        <v>32</v>
      </c>
      <c r="N99" s="182" t="s">
        <v>46</v>
      </c>
      <c r="O99" s="66"/>
      <c r="P99" s="183">
        <f>O99*H99</f>
        <v>0</v>
      </c>
      <c r="Q99" s="183">
        <v>0</v>
      </c>
      <c r="R99" s="183">
        <f>Q99*H99</f>
        <v>0</v>
      </c>
      <c r="S99" s="183">
        <v>0</v>
      </c>
      <c r="T99" s="184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5" t="s">
        <v>181</v>
      </c>
      <c r="AT99" s="185" t="s">
        <v>177</v>
      </c>
      <c r="AU99" s="185" t="s">
        <v>82</v>
      </c>
      <c r="AY99" s="18" t="s">
        <v>176</v>
      </c>
      <c r="BE99" s="186">
        <f>IF(N99="základní",J99,0)</f>
        <v>0</v>
      </c>
      <c r="BF99" s="186">
        <f>IF(N99="snížená",J99,0)</f>
        <v>0</v>
      </c>
      <c r="BG99" s="186">
        <f>IF(N99="zákl. přenesená",J99,0)</f>
        <v>0</v>
      </c>
      <c r="BH99" s="186">
        <f>IF(N99="sníž. přenesená",J99,0)</f>
        <v>0</v>
      </c>
      <c r="BI99" s="186">
        <f>IF(N99="nulová",J99,0)</f>
        <v>0</v>
      </c>
      <c r="BJ99" s="18" t="s">
        <v>82</v>
      </c>
      <c r="BK99" s="186">
        <f>ROUND(I99*H99,2)</f>
        <v>0</v>
      </c>
      <c r="BL99" s="18" t="s">
        <v>181</v>
      </c>
      <c r="BM99" s="185" t="s">
        <v>196</v>
      </c>
    </row>
    <row r="100" spans="1:65" s="2" customFormat="1" ht="19.5">
      <c r="A100" s="36"/>
      <c r="B100" s="37"/>
      <c r="C100" s="38"/>
      <c r="D100" s="187" t="s">
        <v>183</v>
      </c>
      <c r="E100" s="38"/>
      <c r="F100" s="188" t="s">
        <v>197</v>
      </c>
      <c r="G100" s="38"/>
      <c r="H100" s="38"/>
      <c r="I100" s="189"/>
      <c r="J100" s="38"/>
      <c r="K100" s="38"/>
      <c r="L100" s="41"/>
      <c r="M100" s="190"/>
      <c r="N100" s="191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8" t="s">
        <v>183</v>
      </c>
      <c r="AU100" s="18" t="s">
        <v>82</v>
      </c>
    </row>
    <row r="101" spans="1:65" s="2" customFormat="1" ht="21.75" customHeight="1">
      <c r="A101" s="36"/>
      <c r="B101" s="37"/>
      <c r="C101" s="173" t="s">
        <v>198</v>
      </c>
      <c r="D101" s="173" t="s">
        <v>177</v>
      </c>
      <c r="E101" s="174" t="s">
        <v>199</v>
      </c>
      <c r="F101" s="175" t="s">
        <v>200</v>
      </c>
      <c r="G101" s="176" t="s">
        <v>180</v>
      </c>
      <c r="H101" s="177">
        <v>2</v>
      </c>
      <c r="I101" s="178"/>
      <c r="J101" s="179">
        <f t="shared" ref="J101:J125" si="0">ROUND(I101*H101,2)</f>
        <v>0</v>
      </c>
      <c r="K101" s="175" t="s">
        <v>187</v>
      </c>
      <c r="L101" s="180"/>
      <c r="M101" s="181" t="s">
        <v>32</v>
      </c>
      <c r="N101" s="182" t="s">
        <v>46</v>
      </c>
      <c r="O101" s="66"/>
      <c r="P101" s="183">
        <f t="shared" ref="P101:P125" si="1">O101*H101</f>
        <v>0</v>
      </c>
      <c r="Q101" s="183">
        <v>0</v>
      </c>
      <c r="R101" s="183">
        <f t="shared" ref="R101:R125" si="2">Q101*H101</f>
        <v>0</v>
      </c>
      <c r="S101" s="183">
        <v>0</v>
      </c>
      <c r="T101" s="184">
        <f t="shared" ref="T101:T125" si="3"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5" t="s">
        <v>181</v>
      </c>
      <c r="AT101" s="185" t="s">
        <v>177</v>
      </c>
      <c r="AU101" s="185" t="s">
        <v>82</v>
      </c>
      <c r="AY101" s="18" t="s">
        <v>176</v>
      </c>
      <c r="BE101" s="186">
        <f t="shared" ref="BE101:BE125" si="4">IF(N101="základní",J101,0)</f>
        <v>0</v>
      </c>
      <c r="BF101" s="186">
        <f t="shared" ref="BF101:BF125" si="5">IF(N101="snížená",J101,0)</f>
        <v>0</v>
      </c>
      <c r="BG101" s="186">
        <f t="shared" ref="BG101:BG125" si="6">IF(N101="zákl. přenesená",J101,0)</f>
        <v>0</v>
      </c>
      <c r="BH101" s="186">
        <f t="shared" ref="BH101:BH125" si="7">IF(N101="sníž. přenesená",J101,0)</f>
        <v>0</v>
      </c>
      <c r="BI101" s="186">
        <f t="shared" ref="BI101:BI125" si="8">IF(N101="nulová",J101,0)</f>
        <v>0</v>
      </c>
      <c r="BJ101" s="18" t="s">
        <v>82</v>
      </c>
      <c r="BK101" s="186">
        <f t="shared" ref="BK101:BK125" si="9">ROUND(I101*H101,2)</f>
        <v>0</v>
      </c>
      <c r="BL101" s="18" t="s">
        <v>181</v>
      </c>
      <c r="BM101" s="185" t="s">
        <v>201</v>
      </c>
    </row>
    <row r="102" spans="1:65" s="2" customFormat="1" ht="16.5" customHeight="1">
      <c r="A102" s="36"/>
      <c r="B102" s="37"/>
      <c r="C102" s="192" t="s">
        <v>202</v>
      </c>
      <c r="D102" s="192" t="s">
        <v>203</v>
      </c>
      <c r="E102" s="193" t="s">
        <v>204</v>
      </c>
      <c r="F102" s="194" t="s">
        <v>205</v>
      </c>
      <c r="G102" s="195" t="s">
        <v>180</v>
      </c>
      <c r="H102" s="196">
        <v>1</v>
      </c>
      <c r="I102" s="197"/>
      <c r="J102" s="198">
        <f t="shared" si="0"/>
        <v>0</v>
      </c>
      <c r="K102" s="194" t="s">
        <v>192</v>
      </c>
      <c r="L102" s="41"/>
      <c r="M102" s="199" t="s">
        <v>32</v>
      </c>
      <c r="N102" s="200" t="s">
        <v>46</v>
      </c>
      <c r="O102" s="66"/>
      <c r="P102" s="183">
        <f t="shared" si="1"/>
        <v>0</v>
      </c>
      <c r="Q102" s="183">
        <v>0</v>
      </c>
      <c r="R102" s="183">
        <f t="shared" si="2"/>
        <v>0</v>
      </c>
      <c r="S102" s="183">
        <v>0</v>
      </c>
      <c r="T102" s="184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5" t="s">
        <v>206</v>
      </c>
      <c r="AT102" s="185" t="s">
        <v>203</v>
      </c>
      <c r="AU102" s="185" t="s">
        <v>82</v>
      </c>
      <c r="AY102" s="18" t="s">
        <v>176</v>
      </c>
      <c r="BE102" s="186">
        <f t="shared" si="4"/>
        <v>0</v>
      </c>
      <c r="BF102" s="186">
        <f t="shared" si="5"/>
        <v>0</v>
      </c>
      <c r="BG102" s="186">
        <f t="shared" si="6"/>
        <v>0</v>
      </c>
      <c r="BH102" s="186">
        <f t="shared" si="7"/>
        <v>0</v>
      </c>
      <c r="BI102" s="186">
        <f t="shared" si="8"/>
        <v>0</v>
      </c>
      <c r="BJ102" s="18" t="s">
        <v>82</v>
      </c>
      <c r="BK102" s="186">
        <f t="shared" si="9"/>
        <v>0</v>
      </c>
      <c r="BL102" s="18" t="s">
        <v>206</v>
      </c>
      <c r="BM102" s="185" t="s">
        <v>207</v>
      </c>
    </row>
    <row r="103" spans="1:65" s="2" customFormat="1" ht="37.9" customHeight="1">
      <c r="A103" s="36"/>
      <c r="B103" s="37"/>
      <c r="C103" s="173" t="s">
        <v>208</v>
      </c>
      <c r="D103" s="173" t="s">
        <v>177</v>
      </c>
      <c r="E103" s="174" t="s">
        <v>209</v>
      </c>
      <c r="F103" s="175" t="s">
        <v>210</v>
      </c>
      <c r="G103" s="176" t="s">
        <v>180</v>
      </c>
      <c r="H103" s="177">
        <v>1</v>
      </c>
      <c r="I103" s="178"/>
      <c r="J103" s="179">
        <f t="shared" si="0"/>
        <v>0</v>
      </c>
      <c r="K103" s="175" t="s">
        <v>192</v>
      </c>
      <c r="L103" s="180"/>
      <c r="M103" s="181" t="s">
        <v>32</v>
      </c>
      <c r="N103" s="182" t="s">
        <v>46</v>
      </c>
      <c r="O103" s="66"/>
      <c r="P103" s="183">
        <f t="shared" si="1"/>
        <v>0</v>
      </c>
      <c r="Q103" s="183">
        <v>0</v>
      </c>
      <c r="R103" s="183">
        <f t="shared" si="2"/>
        <v>0</v>
      </c>
      <c r="S103" s="183">
        <v>0</v>
      </c>
      <c r="T103" s="184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5" t="s">
        <v>181</v>
      </c>
      <c r="AT103" s="185" t="s">
        <v>177</v>
      </c>
      <c r="AU103" s="185" t="s">
        <v>82</v>
      </c>
      <c r="AY103" s="18" t="s">
        <v>176</v>
      </c>
      <c r="BE103" s="186">
        <f t="shared" si="4"/>
        <v>0</v>
      </c>
      <c r="BF103" s="186">
        <f t="shared" si="5"/>
        <v>0</v>
      </c>
      <c r="BG103" s="186">
        <f t="shared" si="6"/>
        <v>0</v>
      </c>
      <c r="BH103" s="186">
        <f t="shared" si="7"/>
        <v>0</v>
      </c>
      <c r="BI103" s="186">
        <f t="shared" si="8"/>
        <v>0</v>
      </c>
      <c r="BJ103" s="18" t="s">
        <v>82</v>
      </c>
      <c r="BK103" s="186">
        <f t="shared" si="9"/>
        <v>0</v>
      </c>
      <c r="BL103" s="18" t="s">
        <v>181</v>
      </c>
      <c r="BM103" s="185" t="s">
        <v>211</v>
      </c>
    </row>
    <row r="104" spans="1:65" s="2" customFormat="1" ht="24.2" customHeight="1">
      <c r="A104" s="36"/>
      <c r="B104" s="37"/>
      <c r="C104" s="192" t="s">
        <v>212</v>
      </c>
      <c r="D104" s="192" t="s">
        <v>203</v>
      </c>
      <c r="E104" s="193" t="s">
        <v>213</v>
      </c>
      <c r="F104" s="194" t="s">
        <v>214</v>
      </c>
      <c r="G104" s="195" t="s">
        <v>180</v>
      </c>
      <c r="H104" s="196">
        <v>1</v>
      </c>
      <c r="I104" s="197"/>
      <c r="J104" s="198">
        <f t="shared" si="0"/>
        <v>0</v>
      </c>
      <c r="K104" s="194" t="s">
        <v>192</v>
      </c>
      <c r="L104" s="41"/>
      <c r="M104" s="199" t="s">
        <v>32</v>
      </c>
      <c r="N104" s="200" t="s">
        <v>46</v>
      </c>
      <c r="O104" s="66"/>
      <c r="P104" s="183">
        <f t="shared" si="1"/>
        <v>0</v>
      </c>
      <c r="Q104" s="183">
        <v>0</v>
      </c>
      <c r="R104" s="183">
        <f t="shared" si="2"/>
        <v>0</v>
      </c>
      <c r="S104" s="183">
        <v>0</v>
      </c>
      <c r="T104" s="184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5" t="s">
        <v>206</v>
      </c>
      <c r="AT104" s="185" t="s">
        <v>203</v>
      </c>
      <c r="AU104" s="185" t="s">
        <v>82</v>
      </c>
      <c r="AY104" s="18" t="s">
        <v>176</v>
      </c>
      <c r="BE104" s="186">
        <f t="shared" si="4"/>
        <v>0</v>
      </c>
      <c r="BF104" s="186">
        <f t="shared" si="5"/>
        <v>0</v>
      </c>
      <c r="BG104" s="186">
        <f t="shared" si="6"/>
        <v>0</v>
      </c>
      <c r="BH104" s="186">
        <f t="shared" si="7"/>
        <v>0</v>
      </c>
      <c r="BI104" s="186">
        <f t="shared" si="8"/>
        <v>0</v>
      </c>
      <c r="BJ104" s="18" t="s">
        <v>82</v>
      </c>
      <c r="BK104" s="186">
        <f t="shared" si="9"/>
        <v>0</v>
      </c>
      <c r="BL104" s="18" t="s">
        <v>206</v>
      </c>
      <c r="BM104" s="185" t="s">
        <v>215</v>
      </c>
    </row>
    <row r="105" spans="1:65" s="2" customFormat="1" ht="33" customHeight="1">
      <c r="A105" s="36"/>
      <c r="B105" s="37"/>
      <c r="C105" s="173" t="s">
        <v>216</v>
      </c>
      <c r="D105" s="173" t="s">
        <v>177</v>
      </c>
      <c r="E105" s="174" t="s">
        <v>217</v>
      </c>
      <c r="F105" s="175" t="s">
        <v>218</v>
      </c>
      <c r="G105" s="176" t="s">
        <v>180</v>
      </c>
      <c r="H105" s="177">
        <v>1</v>
      </c>
      <c r="I105" s="178"/>
      <c r="J105" s="179">
        <f t="shared" si="0"/>
        <v>0</v>
      </c>
      <c r="K105" s="175" t="s">
        <v>192</v>
      </c>
      <c r="L105" s="180"/>
      <c r="M105" s="181" t="s">
        <v>32</v>
      </c>
      <c r="N105" s="182" t="s">
        <v>46</v>
      </c>
      <c r="O105" s="66"/>
      <c r="P105" s="183">
        <f t="shared" si="1"/>
        <v>0</v>
      </c>
      <c r="Q105" s="183">
        <v>0</v>
      </c>
      <c r="R105" s="183">
        <f t="shared" si="2"/>
        <v>0</v>
      </c>
      <c r="S105" s="183">
        <v>0</v>
      </c>
      <c r="T105" s="184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5" t="s">
        <v>181</v>
      </c>
      <c r="AT105" s="185" t="s">
        <v>177</v>
      </c>
      <c r="AU105" s="185" t="s">
        <v>82</v>
      </c>
      <c r="AY105" s="18" t="s">
        <v>176</v>
      </c>
      <c r="BE105" s="186">
        <f t="shared" si="4"/>
        <v>0</v>
      </c>
      <c r="BF105" s="186">
        <f t="shared" si="5"/>
        <v>0</v>
      </c>
      <c r="BG105" s="186">
        <f t="shared" si="6"/>
        <v>0</v>
      </c>
      <c r="BH105" s="186">
        <f t="shared" si="7"/>
        <v>0</v>
      </c>
      <c r="BI105" s="186">
        <f t="shared" si="8"/>
        <v>0</v>
      </c>
      <c r="BJ105" s="18" t="s">
        <v>82</v>
      </c>
      <c r="BK105" s="186">
        <f t="shared" si="9"/>
        <v>0</v>
      </c>
      <c r="BL105" s="18" t="s">
        <v>181</v>
      </c>
      <c r="BM105" s="185" t="s">
        <v>219</v>
      </c>
    </row>
    <row r="106" spans="1:65" s="2" customFormat="1" ht="24.2" customHeight="1">
      <c r="A106" s="36"/>
      <c r="B106" s="37"/>
      <c r="C106" s="173" t="s">
        <v>220</v>
      </c>
      <c r="D106" s="173" t="s">
        <v>177</v>
      </c>
      <c r="E106" s="174" t="s">
        <v>221</v>
      </c>
      <c r="F106" s="175" t="s">
        <v>222</v>
      </c>
      <c r="G106" s="176" t="s">
        <v>180</v>
      </c>
      <c r="H106" s="177">
        <v>1</v>
      </c>
      <c r="I106" s="178"/>
      <c r="J106" s="179">
        <f t="shared" si="0"/>
        <v>0</v>
      </c>
      <c r="K106" s="175" t="s">
        <v>32</v>
      </c>
      <c r="L106" s="180"/>
      <c r="M106" s="181" t="s">
        <v>32</v>
      </c>
      <c r="N106" s="182" t="s">
        <v>46</v>
      </c>
      <c r="O106" s="66"/>
      <c r="P106" s="183">
        <f t="shared" si="1"/>
        <v>0</v>
      </c>
      <c r="Q106" s="183">
        <v>0</v>
      </c>
      <c r="R106" s="183">
        <f t="shared" si="2"/>
        <v>0</v>
      </c>
      <c r="S106" s="183">
        <v>0</v>
      </c>
      <c r="T106" s="184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5" t="s">
        <v>181</v>
      </c>
      <c r="AT106" s="185" t="s">
        <v>177</v>
      </c>
      <c r="AU106" s="185" t="s">
        <v>82</v>
      </c>
      <c r="AY106" s="18" t="s">
        <v>176</v>
      </c>
      <c r="BE106" s="186">
        <f t="shared" si="4"/>
        <v>0</v>
      </c>
      <c r="BF106" s="186">
        <f t="shared" si="5"/>
        <v>0</v>
      </c>
      <c r="BG106" s="186">
        <f t="shared" si="6"/>
        <v>0</v>
      </c>
      <c r="BH106" s="186">
        <f t="shared" si="7"/>
        <v>0</v>
      </c>
      <c r="BI106" s="186">
        <f t="shared" si="8"/>
        <v>0</v>
      </c>
      <c r="BJ106" s="18" t="s">
        <v>82</v>
      </c>
      <c r="BK106" s="186">
        <f t="shared" si="9"/>
        <v>0</v>
      </c>
      <c r="BL106" s="18" t="s">
        <v>181</v>
      </c>
      <c r="BM106" s="185" t="s">
        <v>223</v>
      </c>
    </row>
    <row r="107" spans="1:65" s="2" customFormat="1" ht="16.5" customHeight="1">
      <c r="A107" s="36"/>
      <c r="B107" s="37"/>
      <c r="C107" s="192" t="s">
        <v>224</v>
      </c>
      <c r="D107" s="192" t="s">
        <v>203</v>
      </c>
      <c r="E107" s="193" t="s">
        <v>225</v>
      </c>
      <c r="F107" s="194" t="s">
        <v>226</v>
      </c>
      <c r="G107" s="195" t="s">
        <v>180</v>
      </c>
      <c r="H107" s="196">
        <v>7</v>
      </c>
      <c r="I107" s="197"/>
      <c r="J107" s="198">
        <f t="shared" si="0"/>
        <v>0</v>
      </c>
      <c r="K107" s="194" t="s">
        <v>192</v>
      </c>
      <c r="L107" s="41"/>
      <c r="M107" s="199" t="s">
        <v>32</v>
      </c>
      <c r="N107" s="200" t="s">
        <v>46</v>
      </c>
      <c r="O107" s="66"/>
      <c r="P107" s="183">
        <f t="shared" si="1"/>
        <v>0</v>
      </c>
      <c r="Q107" s="183">
        <v>0</v>
      </c>
      <c r="R107" s="183">
        <f t="shared" si="2"/>
        <v>0</v>
      </c>
      <c r="S107" s="183">
        <v>0</v>
      </c>
      <c r="T107" s="184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5" t="s">
        <v>206</v>
      </c>
      <c r="AT107" s="185" t="s">
        <v>203</v>
      </c>
      <c r="AU107" s="185" t="s">
        <v>82</v>
      </c>
      <c r="AY107" s="18" t="s">
        <v>176</v>
      </c>
      <c r="BE107" s="186">
        <f t="shared" si="4"/>
        <v>0</v>
      </c>
      <c r="BF107" s="186">
        <f t="shared" si="5"/>
        <v>0</v>
      </c>
      <c r="BG107" s="186">
        <f t="shared" si="6"/>
        <v>0</v>
      </c>
      <c r="BH107" s="186">
        <f t="shared" si="7"/>
        <v>0</v>
      </c>
      <c r="BI107" s="186">
        <f t="shared" si="8"/>
        <v>0</v>
      </c>
      <c r="BJ107" s="18" t="s">
        <v>82</v>
      </c>
      <c r="BK107" s="186">
        <f t="shared" si="9"/>
        <v>0</v>
      </c>
      <c r="BL107" s="18" t="s">
        <v>206</v>
      </c>
      <c r="BM107" s="185" t="s">
        <v>227</v>
      </c>
    </row>
    <row r="108" spans="1:65" s="2" customFormat="1" ht="16.5" customHeight="1">
      <c r="A108" s="36"/>
      <c r="B108" s="37"/>
      <c r="C108" s="192" t="s">
        <v>228</v>
      </c>
      <c r="D108" s="192" t="s">
        <v>203</v>
      </c>
      <c r="E108" s="193" t="s">
        <v>229</v>
      </c>
      <c r="F108" s="194" t="s">
        <v>230</v>
      </c>
      <c r="G108" s="195" t="s">
        <v>180</v>
      </c>
      <c r="H108" s="196">
        <v>27</v>
      </c>
      <c r="I108" s="197"/>
      <c r="J108" s="198">
        <f t="shared" si="0"/>
        <v>0</v>
      </c>
      <c r="K108" s="194" t="s">
        <v>192</v>
      </c>
      <c r="L108" s="41"/>
      <c r="M108" s="199" t="s">
        <v>32</v>
      </c>
      <c r="N108" s="200" t="s">
        <v>46</v>
      </c>
      <c r="O108" s="66"/>
      <c r="P108" s="183">
        <f t="shared" si="1"/>
        <v>0</v>
      </c>
      <c r="Q108" s="183">
        <v>0</v>
      </c>
      <c r="R108" s="183">
        <f t="shared" si="2"/>
        <v>0</v>
      </c>
      <c r="S108" s="183">
        <v>0</v>
      </c>
      <c r="T108" s="184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5" t="s">
        <v>206</v>
      </c>
      <c r="AT108" s="185" t="s">
        <v>203</v>
      </c>
      <c r="AU108" s="185" t="s">
        <v>82</v>
      </c>
      <c r="AY108" s="18" t="s">
        <v>176</v>
      </c>
      <c r="BE108" s="186">
        <f t="shared" si="4"/>
        <v>0</v>
      </c>
      <c r="BF108" s="186">
        <f t="shared" si="5"/>
        <v>0</v>
      </c>
      <c r="BG108" s="186">
        <f t="shared" si="6"/>
        <v>0</v>
      </c>
      <c r="BH108" s="186">
        <f t="shared" si="7"/>
        <v>0</v>
      </c>
      <c r="BI108" s="186">
        <f t="shared" si="8"/>
        <v>0</v>
      </c>
      <c r="BJ108" s="18" t="s">
        <v>82</v>
      </c>
      <c r="BK108" s="186">
        <f t="shared" si="9"/>
        <v>0</v>
      </c>
      <c r="BL108" s="18" t="s">
        <v>206</v>
      </c>
      <c r="BM108" s="185" t="s">
        <v>231</v>
      </c>
    </row>
    <row r="109" spans="1:65" s="2" customFormat="1" ht="16.5" customHeight="1">
      <c r="A109" s="36"/>
      <c r="B109" s="37"/>
      <c r="C109" s="192" t="s">
        <v>232</v>
      </c>
      <c r="D109" s="192" t="s">
        <v>203</v>
      </c>
      <c r="E109" s="193" t="s">
        <v>233</v>
      </c>
      <c r="F109" s="194" t="s">
        <v>234</v>
      </c>
      <c r="G109" s="195" t="s">
        <v>180</v>
      </c>
      <c r="H109" s="196">
        <v>1</v>
      </c>
      <c r="I109" s="197"/>
      <c r="J109" s="198">
        <f t="shared" si="0"/>
        <v>0</v>
      </c>
      <c r="K109" s="194" t="s">
        <v>192</v>
      </c>
      <c r="L109" s="41"/>
      <c r="M109" s="199" t="s">
        <v>32</v>
      </c>
      <c r="N109" s="200" t="s">
        <v>46</v>
      </c>
      <c r="O109" s="66"/>
      <c r="P109" s="183">
        <f t="shared" si="1"/>
        <v>0</v>
      </c>
      <c r="Q109" s="183">
        <v>0</v>
      </c>
      <c r="R109" s="183">
        <f t="shared" si="2"/>
        <v>0</v>
      </c>
      <c r="S109" s="183">
        <v>0</v>
      </c>
      <c r="T109" s="184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5" t="s">
        <v>206</v>
      </c>
      <c r="AT109" s="185" t="s">
        <v>203</v>
      </c>
      <c r="AU109" s="185" t="s">
        <v>82</v>
      </c>
      <c r="AY109" s="18" t="s">
        <v>176</v>
      </c>
      <c r="BE109" s="186">
        <f t="shared" si="4"/>
        <v>0</v>
      </c>
      <c r="BF109" s="186">
        <f t="shared" si="5"/>
        <v>0</v>
      </c>
      <c r="BG109" s="186">
        <f t="shared" si="6"/>
        <v>0</v>
      </c>
      <c r="BH109" s="186">
        <f t="shared" si="7"/>
        <v>0</v>
      </c>
      <c r="BI109" s="186">
        <f t="shared" si="8"/>
        <v>0</v>
      </c>
      <c r="BJ109" s="18" t="s">
        <v>82</v>
      </c>
      <c r="BK109" s="186">
        <f t="shared" si="9"/>
        <v>0</v>
      </c>
      <c r="BL109" s="18" t="s">
        <v>206</v>
      </c>
      <c r="BM109" s="185" t="s">
        <v>235</v>
      </c>
    </row>
    <row r="110" spans="1:65" s="2" customFormat="1" ht="16.5" customHeight="1">
      <c r="A110" s="36"/>
      <c r="B110" s="37"/>
      <c r="C110" s="192" t="s">
        <v>236</v>
      </c>
      <c r="D110" s="192" t="s">
        <v>203</v>
      </c>
      <c r="E110" s="193" t="s">
        <v>237</v>
      </c>
      <c r="F110" s="194" t="s">
        <v>238</v>
      </c>
      <c r="G110" s="195" t="s">
        <v>180</v>
      </c>
      <c r="H110" s="196">
        <v>1</v>
      </c>
      <c r="I110" s="197"/>
      <c r="J110" s="198">
        <f t="shared" si="0"/>
        <v>0</v>
      </c>
      <c r="K110" s="194" t="s">
        <v>192</v>
      </c>
      <c r="L110" s="41"/>
      <c r="M110" s="199" t="s">
        <v>32</v>
      </c>
      <c r="N110" s="200" t="s">
        <v>46</v>
      </c>
      <c r="O110" s="66"/>
      <c r="P110" s="183">
        <f t="shared" si="1"/>
        <v>0</v>
      </c>
      <c r="Q110" s="183">
        <v>0</v>
      </c>
      <c r="R110" s="183">
        <f t="shared" si="2"/>
        <v>0</v>
      </c>
      <c r="S110" s="183">
        <v>0</v>
      </c>
      <c r="T110" s="184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5" t="s">
        <v>206</v>
      </c>
      <c r="AT110" s="185" t="s">
        <v>203</v>
      </c>
      <c r="AU110" s="185" t="s">
        <v>82</v>
      </c>
      <c r="AY110" s="18" t="s">
        <v>176</v>
      </c>
      <c r="BE110" s="186">
        <f t="shared" si="4"/>
        <v>0</v>
      </c>
      <c r="BF110" s="186">
        <f t="shared" si="5"/>
        <v>0</v>
      </c>
      <c r="BG110" s="186">
        <f t="shared" si="6"/>
        <v>0</v>
      </c>
      <c r="BH110" s="186">
        <f t="shared" si="7"/>
        <v>0</v>
      </c>
      <c r="BI110" s="186">
        <f t="shared" si="8"/>
        <v>0</v>
      </c>
      <c r="BJ110" s="18" t="s">
        <v>82</v>
      </c>
      <c r="BK110" s="186">
        <f t="shared" si="9"/>
        <v>0</v>
      </c>
      <c r="BL110" s="18" t="s">
        <v>206</v>
      </c>
      <c r="BM110" s="185" t="s">
        <v>239</v>
      </c>
    </row>
    <row r="111" spans="1:65" s="2" customFormat="1" ht="16.5" customHeight="1">
      <c r="A111" s="36"/>
      <c r="B111" s="37"/>
      <c r="C111" s="192" t="s">
        <v>8</v>
      </c>
      <c r="D111" s="192" t="s">
        <v>203</v>
      </c>
      <c r="E111" s="193" t="s">
        <v>240</v>
      </c>
      <c r="F111" s="194" t="s">
        <v>241</v>
      </c>
      <c r="G111" s="195" t="s">
        <v>180</v>
      </c>
      <c r="H111" s="196">
        <v>2</v>
      </c>
      <c r="I111" s="197"/>
      <c r="J111" s="198">
        <f t="shared" si="0"/>
        <v>0</v>
      </c>
      <c r="K111" s="194" t="s">
        <v>192</v>
      </c>
      <c r="L111" s="41"/>
      <c r="M111" s="199" t="s">
        <v>32</v>
      </c>
      <c r="N111" s="200" t="s">
        <v>46</v>
      </c>
      <c r="O111" s="66"/>
      <c r="P111" s="183">
        <f t="shared" si="1"/>
        <v>0</v>
      </c>
      <c r="Q111" s="183">
        <v>0</v>
      </c>
      <c r="R111" s="183">
        <f t="shared" si="2"/>
        <v>0</v>
      </c>
      <c r="S111" s="183">
        <v>0</v>
      </c>
      <c r="T111" s="184">
        <f t="shared" si="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85" t="s">
        <v>206</v>
      </c>
      <c r="AT111" s="185" t="s">
        <v>203</v>
      </c>
      <c r="AU111" s="185" t="s">
        <v>82</v>
      </c>
      <c r="AY111" s="18" t="s">
        <v>176</v>
      </c>
      <c r="BE111" s="186">
        <f t="shared" si="4"/>
        <v>0</v>
      </c>
      <c r="BF111" s="186">
        <f t="shared" si="5"/>
        <v>0</v>
      </c>
      <c r="BG111" s="186">
        <f t="shared" si="6"/>
        <v>0</v>
      </c>
      <c r="BH111" s="186">
        <f t="shared" si="7"/>
        <v>0</v>
      </c>
      <c r="BI111" s="186">
        <f t="shared" si="8"/>
        <v>0</v>
      </c>
      <c r="BJ111" s="18" t="s">
        <v>82</v>
      </c>
      <c r="BK111" s="186">
        <f t="shared" si="9"/>
        <v>0</v>
      </c>
      <c r="BL111" s="18" t="s">
        <v>206</v>
      </c>
      <c r="BM111" s="185" t="s">
        <v>242</v>
      </c>
    </row>
    <row r="112" spans="1:65" s="2" customFormat="1" ht="16.5" customHeight="1">
      <c r="A112" s="36"/>
      <c r="B112" s="37"/>
      <c r="C112" s="192" t="s">
        <v>243</v>
      </c>
      <c r="D112" s="192" t="s">
        <v>203</v>
      </c>
      <c r="E112" s="193" t="s">
        <v>244</v>
      </c>
      <c r="F112" s="194" t="s">
        <v>245</v>
      </c>
      <c r="G112" s="195" t="s">
        <v>180</v>
      </c>
      <c r="H112" s="196">
        <v>1</v>
      </c>
      <c r="I112" s="197"/>
      <c r="J112" s="198">
        <f t="shared" si="0"/>
        <v>0</v>
      </c>
      <c r="K112" s="194" t="s">
        <v>32</v>
      </c>
      <c r="L112" s="41"/>
      <c r="M112" s="199" t="s">
        <v>32</v>
      </c>
      <c r="N112" s="200" t="s">
        <v>46</v>
      </c>
      <c r="O112" s="66"/>
      <c r="P112" s="183">
        <f t="shared" si="1"/>
        <v>0</v>
      </c>
      <c r="Q112" s="183">
        <v>0</v>
      </c>
      <c r="R112" s="183">
        <f t="shared" si="2"/>
        <v>0</v>
      </c>
      <c r="S112" s="183">
        <v>0</v>
      </c>
      <c r="T112" s="184">
        <f t="shared" si="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5" t="s">
        <v>206</v>
      </c>
      <c r="AT112" s="185" t="s">
        <v>203</v>
      </c>
      <c r="AU112" s="185" t="s">
        <v>82</v>
      </c>
      <c r="AY112" s="18" t="s">
        <v>176</v>
      </c>
      <c r="BE112" s="186">
        <f t="shared" si="4"/>
        <v>0</v>
      </c>
      <c r="BF112" s="186">
        <f t="shared" si="5"/>
        <v>0</v>
      </c>
      <c r="BG112" s="186">
        <f t="shared" si="6"/>
        <v>0</v>
      </c>
      <c r="BH112" s="186">
        <f t="shared" si="7"/>
        <v>0</v>
      </c>
      <c r="BI112" s="186">
        <f t="shared" si="8"/>
        <v>0</v>
      </c>
      <c r="BJ112" s="18" t="s">
        <v>82</v>
      </c>
      <c r="BK112" s="186">
        <f t="shared" si="9"/>
        <v>0</v>
      </c>
      <c r="BL112" s="18" t="s">
        <v>206</v>
      </c>
      <c r="BM112" s="185" t="s">
        <v>246</v>
      </c>
    </row>
    <row r="113" spans="1:65" s="2" customFormat="1" ht="21.75" customHeight="1">
      <c r="A113" s="36"/>
      <c r="B113" s="37"/>
      <c r="C113" s="192" t="s">
        <v>247</v>
      </c>
      <c r="D113" s="192" t="s">
        <v>203</v>
      </c>
      <c r="E113" s="193" t="s">
        <v>248</v>
      </c>
      <c r="F113" s="194" t="s">
        <v>249</v>
      </c>
      <c r="G113" s="195" t="s">
        <v>180</v>
      </c>
      <c r="H113" s="196">
        <v>2</v>
      </c>
      <c r="I113" s="197"/>
      <c r="J113" s="198">
        <f t="shared" si="0"/>
        <v>0</v>
      </c>
      <c r="K113" s="194" t="s">
        <v>192</v>
      </c>
      <c r="L113" s="41"/>
      <c r="M113" s="199" t="s">
        <v>32</v>
      </c>
      <c r="N113" s="200" t="s">
        <v>46</v>
      </c>
      <c r="O113" s="66"/>
      <c r="P113" s="183">
        <f t="shared" si="1"/>
        <v>0</v>
      </c>
      <c r="Q113" s="183">
        <v>0</v>
      </c>
      <c r="R113" s="183">
        <f t="shared" si="2"/>
        <v>0</v>
      </c>
      <c r="S113" s="183">
        <v>0</v>
      </c>
      <c r="T113" s="184">
        <f t="shared" si="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85" t="s">
        <v>206</v>
      </c>
      <c r="AT113" s="185" t="s">
        <v>203</v>
      </c>
      <c r="AU113" s="185" t="s">
        <v>82</v>
      </c>
      <c r="AY113" s="18" t="s">
        <v>176</v>
      </c>
      <c r="BE113" s="186">
        <f t="shared" si="4"/>
        <v>0</v>
      </c>
      <c r="BF113" s="186">
        <f t="shared" si="5"/>
        <v>0</v>
      </c>
      <c r="BG113" s="186">
        <f t="shared" si="6"/>
        <v>0</v>
      </c>
      <c r="BH113" s="186">
        <f t="shared" si="7"/>
        <v>0</v>
      </c>
      <c r="BI113" s="186">
        <f t="shared" si="8"/>
        <v>0</v>
      </c>
      <c r="BJ113" s="18" t="s">
        <v>82</v>
      </c>
      <c r="BK113" s="186">
        <f t="shared" si="9"/>
        <v>0</v>
      </c>
      <c r="BL113" s="18" t="s">
        <v>206</v>
      </c>
      <c r="BM113" s="185" t="s">
        <v>250</v>
      </c>
    </row>
    <row r="114" spans="1:65" s="2" customFormat="1" ht="24.2" customHeight="1">
      <c r="A114" s="36"/>
      <c r="B114" s="37"/>
      <c r="C114" s="173" t="s">
        <v>251</v>
      </c>
      <c r="D114" s="173" t="s">
        <v>177</v>
      </c>
      <c r="E114" s="174" t="s">
        <v>252</v>
      </c>
      <c r="F114" s="175" t="s">
        <v>253</v>
      </c>
      <c r="G114" s="176" t="s">
        <v>180</v>
      </c>
      <c r="H114" s="177">
        <v>1</v>
      </c>
      <c r="I114" s="178"/>
      <c r="J114" s="179">
        <f t="shared" si="0"/>
        <v>0</v>
      </c>
      <c r="K114" s="175" t="s">
        <v>192</v>
      </c>
      <c r="L114" s="180"/>
      <c r="M114" s="181" t="s">
        <v>32</v>
      </c>
      <c r="N114" s="182" t="s">
        <v>46</v>
      </c>
      <c r="O114" s="66"/>
      <c r="P114" s="183">
        <f t="shared" si="1"/>
        <v>0</v>
      </c>
      <c r="Q114" s="183">
        <v>0</v>
      </c>
      <c r="R114" s="183">
        <f t="shared" si="2"/>
        <v>0</v>
      </c>
      <c r="S114" s="183">
        <v>0</v>
      </c>
      <c r="T114" s="184">
        <f t="shared" si="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5" t="s">
        <v>181</v>
      </c>
      <c r="AT114" s="185" t="s">
        <v>177</v>
      </c>
      <c r="AU114" s="185" t="s">
        <v>82</v>
      </c>
      <c r="AY114" s="18" t="s">
        <v>176</v>
      </c>
      <c r="BE114" s="186">
        <f t="shared" si="4"/>
        <v>0</v>
      </c>
      <c r="BF114" s="186">
        <f t="shared" si="5"/>
        <v>0</v>
      </c>
      <c r="BG114" s="186">
        <f t="shared" si="6"/>
        <v>0</v>
      </c>
      <c r="BH114" s="186">
        <f t="shared" si="7"/>
        <v>0</v>
      </c>
      <c r="BI114" s="186">
        <f t="shared" si="8"/>
        <v>0</v>
      </c>
      <c r="BJ114" s="18" t="s">
        <v>82</v>
      </c>
      <c r="BK114" s="186">
        <f t="shared" si="9"/>
        <v>0</v>
      </c>
      <c r="BL114" s="18" t="s">
        <v>181</v>
      </c>
      <c r="BM114" s="185" t="s">
        <v>254</v>
      </c>
    </row>
    <row r="115" spans="1:65" s="2" customFormat="1" ht="21.75" customHeight="1">
      <c r="A115" s="36"/>
      <c r="B115" s="37"/>
      <c r="C115" s="192" t="s">
        <v>255</v>
      </c>
      <c r="D115" s="192" t="s">
        <v>203</v>
      </c>
      <c r="E115" s="193" t="s">
        <v>256</v>
      </c>
      <c r="F115" s="194" t="s">
        <v>257</v>
      </c>
      <c r="G115" s="195" t="s">
        <v>180</v>
      </c>
      <c r="H115" s="196">
        <v>2</v>
      </c>
      <c r="I115" s="197"/>
      <c r="J115" s="198">
        <f t="shared" si="0"/>
        <v>0</v>
      </c>
      <c r="K115" s="194" t="s">
        <v>192</v>
      </c>
      <c r="L115" s="41"/>
      <c r="M115" s="199" t="s">
        <v>32</v>
      </c>
      <c r="N115" s="200" t="s">
        <v>46</v>
      </c>
      <c r="O115" s="66"/>
      <c r="P115" s="183">
        <f t="shared" si="1"/>
        <v>0</v>
      </c>
      <c r="Q115" s="183">
        <v>0</v>
      </c>
      <c r="R115" s="183">
        <f t="shared" si="2"/>
        <v>0</v>
      </c>
      <c r="S115" s="183">
        <v>0</v>
      </c>
      <c r="T115" s="184">
        <f t="shared" si="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5" t="s">
        <v>206</v>
      </c>
      <c r="AT115" s="185" t="s">
        <v>203</v>
      </c>
      <c r="AU115" s="185" t="s">
        <v>82</v>
      </c>
      <c r="AY115" s="18" t="s">
        <v>176</v>
      </c>
      <c r="BE115" s="186">
        <f t="shared" si="4"/>
        <v>0</v>
      </c>
      <c r="BF115" s="186">
        <f t="shared" si="5"/>
        <v>0</v>
      </c>
      <c r="BG115" s="186">
        <f t="shared" si="6"/>
        <v>0</v>
      </c>
      <c r="BH115" s="186">
        <f t="shared" si="7"/>
        <v>0</v>
      </c>
      <c r="BI115" s="186">
        <f t="shared" si="8"/>
        <v>0</v>
      </c>
      <c r="BJ115" s="18" t="s">
        <v>82</v>
      </c>
      <c r="BK115" s="186">
        <f t="shared" si="9"/>
        <v>0</v>
      </c>
      <c r="BL115" s="18" t="s">
        <v>206</v>
      </c>
      <c r="BM115" s="185" t="s">
        <v>258</v>
      </c>
    </row>
    <row r="116" spans="1:65" s="2" customFormat="1" ht="21.75" customHeight="1">
      <c r="A116" s="36"/>
      <c r="B116" s="37"/>
      <c r="C116" s="173" t="s">
        <v>259</v>
      </c>
      <c r="D116" s="173" t="s">
        <v>177</v>
      </c>
      <c r="E116" s="174" t="s">
        <v>260</v>
      </c>
      <c r="F116" s="175" t="s">
        <v>261</v>
      </c>
      <c r="G116" s="176" t="s">
        <v>180</v>
      </c>
      <c r="H116" s="177">
        <v>1</v>
      </c>
      <c r="I116" s="178"/>
      <c r="J116" s="179">
        <f t="shared" si="0"/>
        <v>0</v>
      </c>
      <c r="K116" s="175" t="s">
        <v>192</v>
      </c>
      <c r="L116" s="180"/>
      <c r="M116" s="181" t="s">
        <v>32</v>
      </c>
      <c r="N116" s="182" t="s">
        <v>46</v>
      </c>
      <c r="O116" s="66"/>
      <c r="P116" s="183">
        <f t="shared" si="1"/>
        <v>0</v>
      </c>
      <c r="Q116" s="183">
        <v>0</v>
      </c>
      <c r="R116" s="183">
        <f t="shared" si="2"/>
        <v>0</v>
      </c>
      <c r="S116" s="183">
        <v>0</v>
      </c>
      <c r="T116" s="184">
        <f t="shared" si="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5" t="s">
        <v>181</v>
      </c>
      <c r="AT116" s="185" t="s">
        <v>177</v>
      </c>
      <c r="AU116" s="185" t="s">
        <v>82</v>
      </c>
      <c r="AY116" s="18" t="s">
        <v>176</v>
      </c>
      <c r="BE116" s="186">
        <f t="shared" si="4"/>
        <v>0</v>
      </c>
      <c r="BF116" s="186">
        <f t="shared" si="5"/>
        <v>0</v>
      </c>
      <c r="BG116" s="186">
        <f t="shared" si="6"/>
        <v>0</v>
      </c>
      <c r="BH116" s="186">
        <f t="shared" si="7"/>
        <v>0</v>
      </c>
      <c r="BI116" s="186">
        <f t="shared" si="8"/>
        <v>0</v>
      </c>
      <c r="BJ116" s="18" t="s">
        <v>82</v>
      </c>
      <c r="BK116" s="186">
        <f t="shared" si="9"/>
        <v>0</v>
      </c>
      <c r="BL116" s="18" t="s">
        <v>181</v>
      </c>
      <c r="BM116" s="185" t="s">
        <v>262</v>
      </c>
    </row>
    <row r="117" spans="1:65" s="2" customFormat="1" ht="16.5" customHeight="1">
      <c r="A117" s="36"/>
      <c r="B117" s="37"/>
      <c r="C117" s="192" t="s">
        <v>7</v>
      </c>
      <c r="D117" s="192" t="s">
        <v>203</v>
      </c>
      <c r="E117" s="193" t="s">
        <v>263</v>
      </c>
      <c r="F117" s="194" t="s">
        <v>264</v>
      </c>
      <c r="G117" s="195" t="s">
        <v>180</v>
      </c>
      <c r="H117" s="196">
        <v>4</v>
      </c>
      <c r="I117" s="197"/>
      <c r="J117" s="198">
        <f t="shared" si="0"/>
        <v>0</v>
      </c>
      <c r="K117" s="194" t="s">
        <v>192</v>
      </c>
      <c r="L117" s="41"/>
      <c r="M117" s="199" t="s">
        <v>32</v>
      </c>
      <c r="N117" s="200" t="s">
        <v>46</v>
      </c>
      <c r="O117" s="66"/>
      <c r="P117" s="183">
        <f t="shared" si="1"/>
        <v>0</v>
      </c>
      <c r="Q117" s="183">
        <v>0</v>
      </c>
      <c r="R117" s="183">
        <f t="shared" si="2"/>
        <v>0</v>
      </c>
      <c r="S117" s="183">
        <v>0</v>
      </c>
      <c r="T117" s="184">
        <f t="shared" si="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5" t="s">
        <v>206</v>
      </c>
      <c r="AT117" s="185" t="s">
        <v>203</v>
      </c>
      <c r="AU117" s="185" t="s">
        <v>82</v>
      </c>
      <c r="AY117" s="18" t="s">
        <v>176</v>
      </c>
      <c r="BE117" s="186">
        <f t="shared" si="4"/>
        <v>0</v>
      </c>
      <c r="BF117" s="186">
        <f t="shared" si="5"/>
        <v>0</v>
      </c>
      <c r="BG117" s="186">
        <f t="shared" si="6"/>
        <v>0</v>
      </c>
      <c r="BH117" s="186">
        <f t="shared" si="7"/>
        <v>0</v>
      </c>
      <c r="BI117" s="186">
        <f t="shared" si="8"/>
        <v>0</v>
      </c>
      <c r="BJ117" s="18" t="s">
        <v>82</v>
      </c>
      <c r="BK117" s="186">
        <f t="shared" si="9"/>
        <v>0</v>
      </c>
      <c r="BL117" s="18" t="s">
        <v>206</v>
      </c>
      <c r="BM117" s="185" t="s">
        <v>265</v>
      </c>
    </row>
    <row r="118" spans="1:65" s="2" customFormat="1" ht="21.75" customHeight="1">
      <c r="A118" s="36"/>
      <c r="B118" s="37"/>
      <c r="C118" s="173" t="s">
        <v>266</v>
      </c>
      <c r="D118" s="173" t="s">
        <v>177</v>
      </c>
      <c r="E118" s="174" t="s">
        <v>267</v>
      </c>
      <c r="F118" s="175" t="s">
        <v>268</v>
      </c>
      <c r="G118" s="176" t="s">
        <v>180</v>
      </c>
      <c r="H118" s="177">
        <v>1</v>
      </c>
      <c r="I118" s="178"/>
      <c r="J118" s="179">
        <f t="shared" si="0"/>
        <v>0</v>
      </c>
      <c r="K118" s="175" t="s">
        <v>192</v>
      </c>
      <c r="L118" s="180"/>
      <c r="M118" s="181" t="s">
        <v>32</v>
      </c>
      <c r="N118" s="182" t="s">
        <v>46</v>
      </c>
      <c r="O118" s="66"/>
      <c r="P118" s="183">
        <f t="shared" si="1"/>
        <v>0</v>
      </c>
      <c r="Q118" s="183">
        <v>0</v>
      </c>
      <c r="R118" s="183">
        <f t="shared" si="2"/>
        <v>0</v>
      </c>
      <c r="S118" s="183">
        <v>0</v>
      </c>
      <c r="T118" s="184">
        <f t="shared" si="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5" t="s">
        <v>181</v>
      </c>
      <c r="AT118" s="185" t="s">
        <v>177</v>
      </c>
      <c r="AU118" s="185" t="s">
        <v>82</v>
      </c>
      <c r="AY118" s="18" t="s">
        <v>176</v>
      </c>
      <c r="BE118" s="186">
        <f t="shared" si="4"/>
        <v>0</v>
      </c>
      <c r="BF118" s="186">
        <f t="shared" si="5"/>
        <v>0</v>
      </c>
      <c r="BG118" s="186">
        <f t="shared" si="6"/>
        <v>0</v>
      </c>
      <c r="BH118" s="186">
        <f t="shared" si="7"/>
        <v>0</v>
      </c>
      <c r="BI118" s="186">
        <f t="shared" si="8"/>
        <v>0</v>
      </c>
      <c r="BJ118" s="18" t="s">
        <v>82</v>
      </c>
      <c r="BK118" s="186">
        <f t="shared" si="9"/>
        <v>0</v>
      </c>
      <c r="BL118" s="18" t="s">
        <v>181</v>
      </c>
      <c r="BM118" s="185" t="s">
        <v>269</v>
      </c>
    </row>
    <row r="119" spans="1:65" s="2" customFormat="1" ht="24.2" customHeight="1">
      <c r="A119" s="36"/>
      <c r="B119" s="37"/>
      <c r="C119" s="173" t="s">
        <v>270</v>
      </c>
      <c r="D119" s="173" t="s">
        <v>177</v>
      </c>
      <c r="E119" s="174" t="s">
        <v>271</v>
      </c>
      <c r="F119" s="175" t="s">
        <v>272</v>
      </c>
      <c r="G119" s="176" t="s">
        <v>180</v>
      </c>
      <c r="H119" s="177">
        <v>3</v>
      </c>
      <c r="I119" s="178"/>
      <c r="J119" s="179">
        <f t="shared" si="0"/>
        <v>0</v>
      </c>
      <c r="K119" s="175" t="s">
        <v>32</v>
      </c>
      <c r="L119" s="180"/>
      <c r="M119" s="181" t="s">
        <v>32</v>
      </c>
      <c r="N119" s="182" t="s">
        <v>46</v>
      </c>
      <c r="O119" s="66"/>
      <c r="P119" s="183">
        <f t="shared" si="1"/>
        <v>0</v>
      </c>
      <c r="Q119" s="183">
        <v>0</v>
      </c>
      <c r="R119" s="183">
        <f t="shared" si="2"/>
        <v>0</v>
      </c>
      <c r="S119" s="183">
        <v>0</v>
      </c>
      <c r="T119" s="184">
        <f t="shared" si="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5" t="s">
        <v>181</v>
      </c>
      <c r="AT119" s="185" t="s">
        <v>177</v>
      </c>
      <c r="AU119" s="185" t="s">
        <v>82</v>
      </c>
      <c r="AY119" s="18" t="s">
        <v>176</v>
      </c>
      <c r="BE119" s="186">
        <f t="shared" si="4"/>
        <v>0</v>
      </c>
      <c r="BF119" s="186">
        <f t="shared" si="5"/>
        <v>0</v>
      </c>
      <c r="BG119" s="186">
        <f t="shared" si="6"/>
        <v>0</v>
      </c>
      <c r="BH119" s="186">
        <f t="shared" si="7"/>
        <v>0</v>
      </c>
      <c r="BI119" s="186">
        <f t="shared" si="8"/>
        <v>0</v>
      </c>
      <c r="BJ119" s="18" t="s">
        <v>82</v>
      </c>
      <c r="BK119" s="186">
        <f t="shared" si="9"/>
        <v>0</v>
      </c>
      <c r="BL119" s="18" t="s">
        <v>181</v>
      </c>
      <c r="BM119" s="185" t="s">
        <v>273</v>
      </c>
    </row>
    <row r="120" spans="1:65" s="2" customFormat="1" ht="16.5" customHeight="1">
      <c r="A120" s="36"/>
      <c r="B120" s="37"/>
      <c r="C120" s="192" t="s">
        <v>274</v>
      </c>
      <c r="D120" s="192" t="s">
        <v>203</v>
      </c>
      <c r="E120" s="193" t="s">
        <v>275</v>
      </c>
      <c r="F120" s="194" t="s">
        <v>276</v>
      </c>
      <c r="G120" s="195" t="s">
        <v>180</v>
      </c>
      <c r="H120" s="196">
        <v>2</v>
      </c>
      <c r="I120" s="197"/>
      <c r="J120" s="198">
        <f t="shared" si="0"/>
        <v>0</v>
      </c>
      <c r="K120" s="194" t="s">
        <v>192</v>
      </c>
      <c r="L120" s="41"/>
      <c r="M120" s="199" t="s">
        <v>32</v>
      </c>
      <c r="N120" s="200" t="s">
        <v>46</v>
      </c>
      <c r="O120" s="66"/>
      <c r="P120" s="183">
        <f t="shared" si="1"/>
        <v>0</v>
      </c>
      <c r="Q120" s="183">
        <v>0</v>
      </c>
      <c r="R120" s="183">
        <f t="shared" si="2"/>
        <v>0</v>
      </c>
      <c r="S120" s="183">
        <v>0</v>
      </c>
      <c r="T120" s="184">
        <f t="shared" si="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5" t="s">
        <v>206</v>
      </c>
      <c r="AT120" s="185" t="s">
        <v>203</v>
      </c>
      <c r="AU120" s="185" t="s">
        <v>82</v>
      </c>
      <c r="AY120" s="18" t="s">
        <v>176</v>
      </c>
      <c r="BE120" s="186">
        <f t="shared" si="4"/>
        <v>0</v>
      </c>
      <c r="BF120" s="186">
        <f t="shared" si="5"/>
        <v>0</v>
      </c>
      <c r="BG120" s="186">
        <f t="shared" si="6"/>
        <v>0</v>
      </c>
      <c r="BH120" s="186">
        <f t="shared" si="7"/>
        <v>0</v>
      </c>
      <c r="BI120" s="186">
        <f t="shared" si="8"/>
        <v>0</v>
      </c>
      <c r="BJ120" s="18" t="s">
        <v>82</v>
      </c>
      <c r="BK120" s="186">
        <f t="shared" si="9"/>
        <v>0</v>
      </c>
      <c r="BL120" s="18" t="s">
        <v>206</v>
      </c>
      <c r="BM120" s="185" t="s">
        <v>277</v>
      </c>
    </row>
    <row r="121" spans="1:65" s="2" customFormat="1" ht="16.5" customHeight="1">
      <c r="A121" s="36"/>
      <c r="B121" s="37"/>
      <c r="C121" s="192" t="s">
        <v>278</v>
      </c>
      <c r="D121" s="192" t="s">
        <v>203</v>
      </c>
      <c r="E121" s="193" t="s">
        <v>279</v>
      </c>
      <c r="F121" s="194" t="s">
        <v>280</v>
      </c>
      <c r="G121" s="195" t="s">
        <v>180</v>
      </c>
      <c r="H121" s="196">
        <v>50</v>
      </c>
      <c r="I121" s="197"/>
      <c r="J121" s="198">
        <f t="shared" si="0"/>
        <v>0</v>
      </c>
      <c r="K121" s="194" t="s">
        <v>192</v>
      </c>
      <c r="L121" s="41"/>
      <c r="M121" s="199" t="s">
        <v>32</v>
      </c>
      <c r="N121" s="200" t="s">
        <v>46</v>
      </c>
      <c r="O121" s="66"/>
      <c r="P121" s="183">
        <f t="shared" si="1"/>
        <v>0</v>
      </c>
      <c r="Q121" s="183">
        <v>0</v>
      </c>
      <c r="R121" s="183">
        <f t="shared" si="2"/>
        <v>0</v>
      </c>
      <c r="S121" s="183">
        <v>0</v>
      </c>
      <c r="T121" s="184">
        <f t="shared" si="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5" t="s">
        <v>206</v>
      </c>
      <c r="AT121" s="185" t="s">
        <v>203</v>
      </c>
      <c r="AU121" s="185" t="s">
        <v>82</v>
      </c>
      <c r="AY121" s="18" t="s">
        <v>176</v>
      </c>
      <c r="BE121" s="186">
        <f t="shared" si="4"/>
        <v>0</v>
      </c>
      <c r="BF121" s="186">
        <f t="shared" si="5"/>
        <v>0</v>
      </c>
      <c r="BG121" s="186">
        <f t="shared" si="6"/>
        <v>0</v>
      </c>
      <c r="BH121" s="186">
        <f t="shared" si="7"/>
        <v>0</v>
      </c>
      <c r="BI121" s="186">
        <f t="shared" si="8"/>
        <v>0</v>
      </c>
      <c r="BJ121" s="18" t="s">
        <v>82</v>
      </c>
      <c r="BK121" s="186">
        <f t="shared" si="9"/>
        <v>0</v>
      </c>
      <c r="BL121" s="18" t="s">
        <v>206</v>
      </c>
      <c r="BM121" s="185" t="s">
        <v>281</v>
      </c>
    </row>
    <row r="122" spans="1:65" s="2" customFormat="1" ht="16.5" customHeight="1">
      <c r="A122" s="36"/>
      <c r="B122" s="37"/>
      <c r="C122" s="173" t="s">
        <v>282</v>
      </c>
      <c r="D122" s="173" t="s">
        <v>177</v>
      </c>
      <c r="E122" s="174" t="s">
        <v>283</v>
      </c>
      <c r="F122" s="175" t="s">
        <v>284</v>
      </c>
      <c r="G122" s="176" t="s">
        <v>180</v>
      </c>
      <c r="H122" s="177">
        <v>42</v>
      </c>
      <c r="I122" s="178"/>
      <c r="J122" s="179">
        <f t="shared" si="0"/>
        <v>0</v>
      </c>
      <c r="K122" s="175" t="s">
        <v>192</v>
      </c>
      <c r="L122" s="180"/>
      <c r="M122" s="181" t="s">
        <v>32</v>
      </c>
      <c r="N122" s="182" t="s">
        <v>46</v>
      </c>
      <c r="O122" s="66"/>
      <c r="P122" s="183">
        <f t="shared" si="1"/>
        <v>0</v>
      </c>
      <c r="Q122" s="183">
        <v>0</v>
      </c>
      <c r="R122" s="183">
        <f t="shared" si="2"/>
        <v>0</v>
      </c>
      <c r="S122" s="183">
        <v>0</v>
      </c>
      <c r="T122" s="184">
        <f t="shared" si="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5" t="s">
        <v>181</v>
      </c>
      <c r="AT122" s="185" t="s">
        <v>177</v>
      </c>
      <c r="AU122" s="185" t="s">
        <v>82</v>
      </c>
      <c r="AY122" s="18" t="s">
        <v>176</v>
      </c>
      <c r="BE122" s="186">
        <f t="shared" si="4"/>
        <v>0</v>
      </c>
      <c r="BF122" s="186">
        <f t="shared" si="5"/>
        <v>0</v>
      </c>
      <c r="BG122" s="186">
        <f t="shared" si="6"/>
        <v>0</v>
      </c>
      <c r="BH122" s="186">
        <f t="shared" si="7"/>
        <v>0</v>
      </c>
      <c r="BI122" s="186">
        <f t="shared" si="8"/>
        <v>0</v>
      </c>
      <c r="BJ122" s="18" t="s">
        <v>82</v>
      </c>
      <c r="BK122" s="186">
        <f t="shared" si="9"/>
        <v>0</v>
      </c>
      <c r="BL122" s="18" t="s">
        <v>181</v>
      </c>
      <c r="BM122" s="185" t="s">
        <v>285</v>
      </c>
    </row>
    <row r="123" spans="1:65" s="2" customFormat="1" ht="16.5" customHeight="1">
      <c r="A123" s="36"/>
      <c r="B123" s="37"/>
      <c r="C123" s="173" t="s">
        <v>286</v>
      </c>
      <c r="D123" s="173" t="s">
        <v>177</v>
      </c>
      <c r="E123" s="174" t="s">
        <v>287</v>
      </c>
      <c r="F123" s="175" t="s">
        <v>288</v>
      </c>
      <c r="G123" s="176" t="s">
        <v>180</v>
      </c>
      <c r="H123" s="177">
        <v>4</v>
      </c>
      <c r="I123" s="178"/>
      <c r="J123" s="179">
        <f t="shared" si="0"/>
        <v>0</v>
      </c>
      <c r="K123" s="175" t="s">
        <v>192</v>
      </c>
      <c r="L123" s="180"/>
      <c r="M123" s="181" t="s">
        <v>32</v>
      </c>
      <c r="N123" s="182" t="s">
        <v>46</v>
      </c>
      <c r="O123" s="66"/>
      <c r="P123" s="183">
        <f t="shared" si="1"/>
        <v>0</v>
      </c>
      <c r="Q123" s="183">
        <v>0</v>
      </c>
      <c r="R123" s="183">
        <f t="shared" si="2"/>
        <v>0</v>
      </c>
      <c r="S123" s="183">
        <v>0</v>
      </c>
      <c r="T123" s="184">
        <f t="shared" si="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5" t="s">
        <v>181</v>
      </c>
      <c r="AT123" s="185" t="s">
        <v>177</v>
      </c>
      <c r="AU123" s="185" t="s">
        <v>82</v>
      </c>
      <c r="AY123" s="18" t="s">
        <v>176</v>
      </c>
      <c r="BE123" s="186">
        <f t="shared" si="4"/>
        <v>0</v>
      </c>
      <c r="BF123" s="186">
        <f t="shared" si="5"/>
        <v>0</v>
      </c>
      <c r="BG123" s="186">
        <f t="shared" si="6"/>
        <v>0</v>
      </c>
      <c r="BH123" s="186">
        <f t="shared" si="7"/>
        <v>0</v>
      </c>
      <c r="BI123" s="186">
        <f t="shared" si="8"/>
        <v>0</v>
      </c>
      <c r="BJ123" s="18" t="s">
        <v>82</v>
      </c>
      <c r="BK123" s="186">
        <f t="shared" si="9"/>
        <v>0</v>
      </c>
      <c r="BL123" s="18" t="s">
        <v>181</v>
      </c>
      <c r="BM123" s="185" t="s">
        <v>289</v>
      </c>
    </row>
    <row r="124" spans="1:65" s="2" customFormat="1" ht="16.5" customHeight="1">
      <c r="A124" s="36"/>
      <c r="B124" s="37"/>
      <c r="C124" s="173" t="s">
        <v>290</v>
      </c>
      <c r="D124" s="173" t="s">
        <v>177</v>
      </c>
      <c r="E124" s="174" t="s">
        <v>291</v>
      </c>
      <c r="F124" s="175" t="s">
        <v>292</v>
      </c>
      <c r="G124" s="176" t="s">
        <v>180</v>
      </c>
      <c r="H124" s="177">
        <v>1</v>
      </c>
      <c r="I124" s="178"/>
      <c r="J124" s="179">
        <f t="shared" si="0"/>
        <v>0</v>
      </c>
      <c r="K124" s="175" t="s">
        <v>192</v>
      </c>
      <c r="L124" s="180"/>
      <c r="M124" s="181" t="s">
        <v>32</v>
      </c>
      <c r="N124" s="182" t="s">
        <v>46</v>
      </c>
      <c r="O124" s="66"/>
      <c r="P124" s="183">
        <f t="shared" si="1"/>
        <v>0</v>
      </c>
      <c r="Q124" s="183">
        <v>0</v>
      </c>
      <c r="R124" s="183">
        <f t="shared" si="2"/>
        <v>0</v>
      </c>
      <c r="S124" s="183">
        <v>0</v>
      </c>
      <c r="T124" s="184">
        <f t="shared" si="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5" t="s">
        <v>181</v>
      </c>
      <c r="AT124" s="185" t="s">
        <v>177</v>
      </c>
      <c r="AU124" s="185" t="s">
        <v>82</v>
      </c>
      <c r="AY124" s="18" t="s">
        <v>176</v>
      </c>
      <c r="BE124" s="186">
        <f t="shared" si="4"/>
        <v>0</v>
      </c>
      <c r="BF124" s="186">
        <f t="shared" si="5"/>
        <v>0</v>
      </c>
      <c r="BG124" s="186">
        <f t="shared" si="6"/>
        <v>0</v>
      </c>
      <c r="BH124" s="186">
        <f t="shared" si="7"/>
        <v>0</v>
      </c>
      <c r="BI124" s="186">
        <f t="shared" si="8"/>
        <v>0</v>
      </c>
      <c r="BJ124" s="18" t="s">
        <v>82</v>
      </c>
      <c r="BK124" s="186">
        <f t="shared" si="9"/>
        <v>0</v>
      </c>
      <c r="BL124" s="18" t="s">
        <v>181</v>
      </c>
      <c r="BM124" s="185" t="s">
        <v>293</v>
      </c>
    </row>
    <row r="125" spans="1:65" s="2" customFormat="1" ht="24.2" customHeight="1">
      <c r="A125" s="36"/>
      <c r="B125" s="37"/>
      <c r="C125" s="173" t="s">
        <v>294</v>
      </c>
      <c r="D125" s="173" t="s">
        <v>177</v>
      </c>
      <c r="E125" s="174" t="s">
        <v>295</v>
      </c>
      <c r="F125" s="175" t="s">
        <v>296</v>
      </c>
      <c r="G125" s="176" t="s">
        <v>180</v>
      </c>
      <c r="H125" s="177">
        <v>1</v>
      </c>
      <c r="I125" s="178"/>
      <c r="J125" s="179">
        <f t="shared" si="0"/>
        <v>0</v>
      </c>
      <c r="K125" s="175" t="s">
        <v>192</v>
      </c>
      <c r="L125" s="180"/>
      <c r="M125" s="181" t="s">
        <v>32</v>
      </c>
      <c r="N125" s="182" t="s">
        <v>46</v>
      </c>
      <c r="O125" s="66"/>
      <c r="P125" s="183">
        <f t="shared" si="1"/>
        <v>0</v>
      </c>
      <c r="Q125" s="183">
        <v>0</v>
      </c>
      <c r="R125" s="183">
        <f t="shared" si="2"/>
        <v>0</v>
      </c>
      <c r="S125" s="183">
        <v>0</v>
      </c>
      <c r="T125" s="184">
        <f t="shared" si="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5" t="s">
        <v>181</v>
      </c>
      <c r="AT125" s="185" t="s">
        <v>177</v>
      </c>
      <c r="AU125" s="185" t="s">
        <v>82</v>
      </c>
      <c r="AY125" s="18" t="s">
        <v>176</v>
      </c>
      <c r="BE125" s="186">
        <f t="shared" si="4"/>
        <v>0</v>
      </c>
      <c r="BF125" s="186">
        <f t="shared" si="5"/>
        <v>0</v>
      </c>
      <c r="BG125" s="186">
        <f t="shared" si="6"/>
        <v>0</v>
      </c>
      <c r="BH125" s="186">
        <f t="shared" si="7"/>
        <v>0</v>
      </c>
      <c r="BI125" s="186">
        <f t="shared" si="8"/>
        <v>0</v>
      </c>
      <c r="BJ125" s="18" t="s">
        <v>82</v>
      </c>
      <c r="BK125" s="186">
        <f t="shared" si="9"/>
        <v>0</v>
      </c>
      <c r="BL125" s="18" t="s">
        <v>181</v>
      </c>
      <c r="BM125" s="185" t="s">
        <v>297</v>
      </c>
    </row>
    <row r="126" spans="1:65" s="2" customFormat="1" ht="19.5">
      <c r="A126" s="36"/>
      <c r="B126" s="37"/>
      <c r="C126" s="38"/>
      <c r="D126" s="187" t="s">
        <v>183</v>
      </c>
      <c r="E126" s="38"/>
      <c r="F126" s="188" t="s">
        <v>298</v>
      </c>
      <c r="G126" s="38"/>
      <c r="H126" s="38"/>
      <c r="I126" s="189"/>
      <c r="J126" s="38"/>
      <c r="K126" s="38"/>
      <c r="L126" s="41"/>
      <c r="M126" s="190"/>
      <c r="N126" s="191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8" t="s">
        <v>183</v>
      </c>
      <c r="AU126" s="18" t="s">
        <v>82</v>
      </c>
    </row>
    <row r="127" spans="1:65" s="2" customFormat="1" ht="24.2" customHeight="1">
      <c r="A127" s="36"/>
      <c r="B127" s="37"/>
      <c r="C127" s="173" t="s">
        <v>299</v>
      </c>
      <c r="D127" s="173" t="s">
        <v>177</v>
      </c>
      <c r="E127" s="174" t="s">
        <v>300</v>
      </c>
      <c r="F127" s="175" t="s">
        <v>301</v>
      </c>
      <c r="G127" s="176" t="s">
        <v>180</v>
      </c>
      <c r="H127" s="177">
        <v>3</v>
      </c>
      <c r="I127" s="178"/>
      <c r="J127" s="179">
        <f>ROUND(I127*H127,2)</f>
        <v>0</v>
      </c>
      <c r="K127" s="175" t="s">
        <v>192</v>
      </c>
      <c r="L127" s="180"/>
      <c r="M127" s="181" t="s">
        <v>32</v>
      </c>
      <c r="N127" s="182" t="s">
        <v>46</v>
      </c>
      <c r="O127" s="66"/>
      <c r="P127" s="183">
        <f>O127*H127</f>
        <v>0</v>
      </c>
      <c r="Q127" s="183">
        <v>0</v>
      </c>
      <c r="R127" s="183">
        <f>Q127*H127</f>
        <v>0</v>
      </c>
      <c r="S127" s="183">
        <v>0</v>
      </c>
      <c r="T127" s="184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5" t="s">
        <v>181</v>
      </c>
      <c r="AT127" s="185" t="s">
        <v>177</v>
      </c>
      <c r="AU127" s="185" t="s">
        <v>82</v>
      </c>
      <c r="AY127" s="18" t="s">
        <v>176</v>
      </c>
      <c r="BE127" s="186">
        <f>IF(N127="základní",J127,0)</f>
        <v>0</v>
      </c>
      <c r="BF127" s="186">
        <f>IF(N127="snížená",J127,0)</f>
        <v>0</v>
      </c>
      <c r="BG127" s="186">
        <f>IF(N127="zákl. přenesená",J127,0)</f>
        <v>0</v>
      </c>
      <c r="BH127" s="186">
        <f>IF(N127="sníž. přenesená",J127,0)</f>
        <v>0</v>
      </c>
      <c r="BI127" s="186">
        <f>IF(N127="nulová",J127,0)</f>
        <v>0</v>
      </c>
      <c r="BJ127" s="18" t="s">
        <v>82</v>
      </c>
      <c r="BK127" s="186">
        <f>ROUND(I127*H127,2)</f>
        <v>0</v>
      </c>
      <c r="BL127" s="18" t="s">
        <v>181</v>
      </c>
      <c r="BM127" s="185" t="s">
        <v>302</v>
      </c>
    </row>
    <row r="128" spans="1:65" s="2" customFormat="1" ht="19.5">
      <c r="A128" s="36"/>
      <c r="B128" s="37"/>
      <c r="C128" s="38"/>
      <c r="D128" s="187" t="s">
        <v>183</v>
      </c>
      <c r="E128" s="38"/>
      <c r="F128" s="188" t="s">
        <v>298</v>
      </c>
      <c r="G128" s="38"/>
      <c r="H128" s="38"/>
      <c r="I128" s="189"/>
      <c r="J128" s="38"/>
      <c r="K128" s="38"/>
      <c r="L128" s="41"/>
      <c r="M128" s="190"/>
      <c r="N128" s="191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8" t="s">
        <v>183</v>
      </c>
      <c r="AU128" s="18" t="s">
        <v>82</v>
      </c>
    </row>
    <row r="129" spans="1:65" s="2" customFormat="1" ht="24.2" customHeight="1">
      <c r="A129" s="36"/>
      <c r="B129" s="37"/>
      <c r="C129" s="173" t="s">
        <v>303</v>
      </c>
      <c r="D129" s="173" t="s">
        <v>177</v>
      </c>
      <c r="E129" s="174" t="s">
        <v>304</v>
      </c>
      <c r="F129" s="175" t="s">
        <v>305</v>
      </c>
      <c r="G129" s="176" t="s">
        <v>180</v>
      </c>
      <c r="H129" s="177">
        <v>3</v>
      </c>
      <c r="I129" s="178"/>
      <c r="J129" s="179">
        <f>ROUND(I129*H129,2)</f>
        <v>0</v>
      </c>
      <c r="K129" s="175" t="s">
        <v>192</v>
      </c>
      <c r="L129" s="180"/>
      <c r="M129" s="181" t="s">
        <v>32</v>
      </c>
      <c r="N129" s="182" t="s">
        <v>46</v>
      </c>
      <c r="O129" s="66"/>
      <c r="P129" s="183">
        <f>O129*H129</f>
        <v>0</v>
      </c>
      <c r="Q129" s="183">
        <v>0</v>
      </c>
      <c r="R129" s="183">
        <f>Q129*H129</f>
        <v>0</v>
      </c>
      <c r="S129" s="183">
        <v>0</v>
      </c>
      <c r="T129" s="184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5" t="s">
        <v>181</v>
      </c>
      <c r="AT129" s="185" t="s">
        <v>177</v>
      </c>
      <c r="AU129" s="185" t="s">
        <v>82</v>
      </c>
      <c r="AY129" s="18" t="s">
        <v>176</v>
      </c>
      <c r="BE129" s="186">
        <f>IF(N129="základní",J129,0)</f>
        <v>0</v>
      </c>
      <c r="BF129" s="186">
        <f>IF(N129="snížená",J129,0)</f>
        <v>0</v>
      </c>
      <c r="BG129" s="186">
        <f>IF(N129="zákl. přenesená",J129,0)</f>
        <v>0</v>
      </c>
      <c r="BH129" s="186">
        <f>IF(N129="sníž. přenesená",J129,0)</f>
        <v>0</v>
      </c>
      <c r="BI129" s="186">
        <f>IF(N129="nulová",J129,0)</f>
        <v>0</v>
      </c>
      <c r="BJ129" s="18" t="s">
        <v>82</v>
      </c>
      <c r="BK129" s="186">
        <f>ROUND(I129*H129,2)</f>
        <v>0</v>
      </c>
      <c r="BL129" s="18" t="s">
        <v>181</v>
      </c>
      <c r="BM129" s="185" t="s">
        <v>306</v>
      </c>
    </row>
    <row r="130" spans="1:65" s="2" customFormat="1" ht="19.5">
      <c r="A130" s="36"/>
      <c r="B130" s="37"/>
      <c r="C130" s="38"/>
      <c r="D130" s="187" t="s">
        <v>183</v>
      </c>
      <c r="E130" s="38"/>
      <c r="F130" s="188" t="s">
        <v>298</v>
      </c>
      <c r="G130" s="38"/>
      <c r="H130" s="38"/>
      <c r="I130" s="189"/>
      <c r="J130" s="38"/>
      <c r="K130" s="38"/>
      <c r="L130" s="41"/>
      <c r="M130" s="190"/>
      <c r="N130" s="191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8" t="s">
        <v>183</v>
      </c>
      <c r="AU130" s="18" t="s">
        <v>82</v>
      </c>
    </row>
    <row r="131" spans="1:65" s="2" customFormat="1" ht="24.2" customHeight="1">
      <c r="A131" s="36"/>
      <c r="B131" s="37"/>
      <c r="C131" s="173" t="s">
        <v>307</v>
      </c>
      <c r="D131" s="173" t="s">
        <v>177</v>
      </c>
      <c r="E131" s="174" t="s">
        <v>308</v>
      </c>
      <c r="F131" s="175" t="s">
        <v>309</v>
      </c>
      <c r="G131" s="176" t="s">
        <v>180</v>
      </c>
      <c r="H131" s="177">
        <v>6</v>
      </c>
      <c r="I131" s="178"/>
      <c r="J131" s="179">
        <f>ROUND(I131*H131,2)</f>
        <v>0</v>
      </c>
      <c r="K131" s="175" t="s">
        <v>192</v>
      </c>
      <c r="L131" s="180"/>
      <c r="M131" s="181" t="s">
        <v>32</v>
      </c>
      <c r="N131" s="182" t="s">
        <v>46</v>
      </c>
      <c r="O131" s="66"/>
      <c r="P131" s="183">
        <f>O131*H131</f>
        <v>0</v>
      </c>
      <c r="Q131" s="183">
        <v>0</v>
      </c>
      <c r="R131" s="183">
        <f>Q131*H131</f>
        <v>0</v>
      </c>
      <c r="S131" s="183">
        <v>0</v>
      </c>
      <c r="T131" s="184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5" t="s">
        <v>181</v>
      </c>
      <c r="AT131" s="185" t="s">
        <v>177</v>
      </c>
      <c r="AU131" s="185" t="s">
        <v>82</v>
      </c>
      <c r="AY131" s="18" t="s">
        <v>176</v>
      </c>
      <c r="BE131" s="186">
        <f>IF(N131="základní",J131,0)</f>
        <v>0</v>
      </c>
      <c r="BF131" s="186">
        <f>IF(N131="snížená",J131,0)</f>
        <v>0</v>
      </c>
      <c r="BG131" s="186">
        <f>IF(N131="zákl. přenesená",J131,0)</f>
        <v>0</v>
      </c>
      <c r="BH131" s="186">
        <f>IF(N131="sníž. přenesená",J131,0)</f>
        <v>0</v>
      </c>
      <c r="BI131" s="186">
        <f>IF(N131="nulová",J131,0)</f>
        <v>0</v>
      </c>
      <c r="BJ131" s="18" t="s">
        <v>82</v>
      </c>
      <c r="BK131" s="186">
        <f>ROUND(I131*H131,2)</f>
        <v>0</v>
      </c>
      <c r="BL131" s="18" t="s">
        <v>181</v>
      </c>
      <c r="BM131" s="185" t="s">
        <v>310</v>
      </c>
    </row>
    <row r="132" spans="1:65" s="2" customFormat="1" ht="19.5">
      <c r="A132" s="36"/>
      <c r="B132" s="37"/>
      <c r="C132" s="38"/>
      <c r="D132" s="187" t="s">
        <v>183</v>
      </c>
      <c r="E132" s="38"/>
      <c r="F132" s="188" t="s">
        <v>298</v>
      </c>
      <c r="G132" s="38"/>
      <c r="H132" s="38"/>
      <c r="I132" s="189"/>
      <c r="J132" s="38"/>
      <c r="K132" s="38"/>
      <c r="L132" s="41"/>
      <c r="M132" s="190"/>
      <c r="N132" s="191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8" t="s">
        <v>183</v>
      </c>
      <c r="AU132" s="18" t="s">
        <v>82</v>
      </c>
    </row>
    <row r="133" spans="1:65" s="2" customFormat="1" ht="24.2" customHeight="1">
      <c r="A133" s="36"/>
      <c r="B133" s="37"/>
      <c r="C133" s="173" t="s">
        <v>311</v>
      </c>
      <c r="D133" s="173" t="s">
        <v>177</v>
      </c>
      <c r="E133" s="174" t="s">
        <v>312</v>
      </c>
      <c r="F133" s="175" t="s">
        <v>313</v>
      </c>
      <c r="G133" s="176" t="s">
        <v>180</v>
      </c>
      <c r="H133" s="177">
        <v>8</v>
      </c>
      <c r="I133" s="178"/>
      <c r="J133" s="179">
        <f>ROUND(I133*H133,2)</f>
        <v>0</v>
      </c>
      <c r="K133" s="175" t="s">
        <v>192</v>
      </c>
      <c r="L133" s="180"/>
      <c r="M133" s="181" t="s">
        <v>32</v>
      </c>
      <c r="N133" s="182" t="s">
        <v>46</v>
      </c>
      <c r="O133" s="66"/>
      <c r="P133" s="183">
        <f>O133*H133</f>
        <v>0</v>
      </c>
      <c r="Q133" s="183">
        <v>0</v>
      </c>
      <c r="R133" s="183">
        <f>Q133*H133</f>
        <v>0</v>
      </c>
      <c r="S133" s="183">
        <v>0</v>
      </c>
      <c r="T133" s="184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5" t="s">
        <v>181</v>
      </c>
      <c r="AT133" s="185" t="s">
        <v>177</v>
      </c>
      <c r="AU133" s="185" t="s">
        <v>82</v>
      </c>
      <c r="AY133" s="18" t="s">
        <v>176</v>
      </c>
      <c r="BE133" s="186">
        <f>IF(N133="základní",J133,0)</f>
        <v>0</v>
      </c>
      <c r="BF133" s="186">
        <f>IF(N133="snížená",J133,0)</f>
        <v>0</v>
      </c>
      <c r="BG133" s="186">
        <f>IF(N133="zákl. přenesená",J133,0)</f>
        <v>0</v>
      </c>
      <c r="BH133" s="186">
        <f>IF(N133="sníž. přenesená",J133,0)</f>
        <v>0</v>
      </c>
      <c r="BI133" s="186">
        <f>IF(N133="nulová",J133,0)</f>
        <v>0</v>
      </c>
      <c r="BJ133" s="18" t="s">
        <v>82</v>
      </c>
      <c r="BK133" s="186">
        <f>ROUND(I133*H133,2)</f>
        <v>0</v>
      </c>
      <c r="BL133" s="18" t="s">
        <v>181</v>
      </c>
      <c r="BM133" s="185" t="s">
        <v>314</v>
      </c>
    </row>
    <row r="134" spans="1:65" s="2" customFormat="1" ht="19.5">
      <c r="A134" s="36"/>
      <c r="B134" s="37"/>
      <c r="C134" s="38"/>
      <c r="D134" s="187" t="s">
        <v>183</v>
      </c>
      <c r="E134" s="38"/>
      <c r="F134" s="188" t="s">
        <v>298</v>
      </c>
      <c r="G134" s="38"/>
      <c r="H134" s="38"/>
      <c r="I134" s="189"/>
      <c r="J134" s="38"/>
      <c r="K134" s="38"/>
      <c r="L134" s="41"/>
      <c r="M134" s="190"/>
      <c r="N134" s="191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8" t="s">
        <v>183</v>
      </c>
      <c r="AU134" s="18" t="s">
        <v>82</v>
      </c>
    </row>
    <row r="135" spans="1:65" s="2" customFormat="1" ht="24.2" customHeight="1">
      <c r="A135" s="36"/>
      <c r="B135" s="37"/>
      <c r="C135" s="173" t="s">
        <v>315</v>
      </c>
      <c r="D135" s="173" t="s">
        <v>177</v>
      </c>
      <c r="E135" s="174" t="s">
        <v>316</v>
      </c>
      <c r="F135" s="175" t="s">
        <v>317</v>
      </c>
      <c r="G135" s="176" t="s">
        <v>180</v>
      </c>
      <c r="H135" s="177">
        <v>2</v>
      </c>
      <c r="I135" s="178"/>
      <c r="J135" s="179">
        <f>ROUND(I135*H135,2)</f>
        <v>0</v>
      </c>
      <c r="K135" s="175" t="s">
        <v>192</v>
      </c>
      <c r="L135" s="180"/>
      <c r="M135" s="181" t="s">
        <v>32</v>
      </c>
      <c r="N135" s="182" t="s">
        <v>46</v>
      </c>
      <c r="O135" s="66"/>
      <c r="P135" s="183">
        <f>O135*H135</f>
        <v>0</v>
      </c>
      <c r="Q135" s="183">
        <v>0</v>
      </c>
      <c r="R135" s="183">
        <f>Q135*H135</f>
        <v>0</v>
      </c>
      <c r="S135" s="183">
        <v>0</v>
      </c>
      <c r="T135" s="184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5" t="s">
        <v>181</v>
      </c>
      <c r="AT135" s="185" t="s">
        <v>177</v>
      </c>
      <c r="AU135" s="185" t="s">
        <v>82</v>
      </c>
      <c r="AY135" s="18" t="s">
        <v>176</v>
      </c>
      <c r="BE135" s="186">
        <f>IF(N135="základní",J135,0)</f>
        <v>0</v>
      </c>
      <c r="BF135" s="186">
        <f>IF(N135="snížená",J135,0)</f>
        <v>0</v>
      </c>
      <c r="BG135" s="186">
        <f>IF(N135="zákl. přenesená",J135,0)</f>
        <v>0</v>
      </c>
      <c r="BH135" s="186">
        <f>IF(N135="sníž. přenesená",J135,0)</f>
        <v>0</v>
      </c>
      <c r="BI135" s="186">
        <f>IF(N135="nulová",J135,0)</f>
        <v>0</v>
      </c>
      <c r="BJ135" s="18" t="s">
        <v>82</v>
      </c>
      <c r="BK135" s="186">
        <f>ROUND(I135*H135,2)</f>
        <v>0</v>
      </c>
      <c r="BL135" s="18" t="s">
        <v>181</v>
      </c>
      <c r="BM135" s="185" t="s">
        <v>318</v>
      </c>
    </row>
    <row r="136" spans="1:65" s="2" customFormat="1" ht="19.5">
      <c r="A136" s="36"/>
      <c r="B136" s="37"/>
      <c r="C136" s="38"/>
      <c r="D136" s="187" t="s">
        <v>183</v>
      </c>
      <c r="E136" s="38"/>
      <c r="F136" s="188" t="s">
        <v>298</v>
      </c>
      <c r="G136" s="38"/>
      <c r="H136" s="38"/>
      <c r="I136" s="189"/>
      <c r="J136" s="38"/>
      <c r="K136" s="38"/>
      <c r="L136" s="41"/>
      <c r="M136" s="190"/>
      <c r="N136" s="191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8" t="s">
        <v>183</v>
      </c>
      <c r="AU136" s="18" t="s">
        <v>82</v>
      </c>
    </row>
    <row r="137" spans="1:65" s="2" customFormat="1" ht="24.2" customHeight="1">
      <c r="A137" s="36"/>
      <c r="B137" s="37"/>
      <c r="C137" s="173" t="s">
        <v>319</v>
      </c>
      <c r="D137" s="173" t="s">
        <v>177</v>
      </c>
      <c r="E137" s="174" t="s">
        <v>320</v>
      </c>
      <c r="F137" s="175" t="s">
        <v>321</v>
      </c>
      <c r="G137" s="176" t="s">
        <v>180</v>
      </c>
      <c r="H137" s="177">
        <v>6</v>
      </c>
      <c r="I137" s="178"/>
      <c r="J137" s="179">
        <f>ROUND(I137*H137,2)</f>
        <v>0</v>
      </c>
      <c r="K137" s="175" t="s">
        <v>192</v>
      </c>
      <c r="L137" s="180"/>
      <c r="M137" s="181" t="s">
        <v>32</v>
      </c>
      <c r="N137" s="182" t="s">
        <v>46</v>
      </c>
      <c r="O137" s="66"/>
      <c r="P137" s="183">
        <f>O137*H137</f>
        <v>0</v>
      </c>
      <c r="Q137" s="183">
        <v>0</v>
      </c>
      <c r="R137" s="183">
        <f>Q137*H137</f>
        <v>0</v>
      </c>
      <c r="S137" s="183">
        <v>0</v>
      </c>
      <c r="T137" s="184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5" t="s">
        <v>181</v>
      </c>
      <c r="AT137" s="185" t="s">
        <v>177</v>
      </c>
      <c r="AU137" s="185" t="s">
        <v>82</v>
      </c>
      <c r="AY137" s="18" t="s">
        <v>176</v>
      </c>
      <c r="BE137" s="186">
        <f>IF(N137="základní",J137,0)</f>
        <v>0</v>
      </c>
      <c r="BF137" s="186">
        <f>IF(N137="snížená",J137,0)</f>
        <v>0</v>
      </c>
      <c r="BG137" s="186">
        <f>IF(N137="zákl. přenesená",J137,0)</f>
        <v>0</v>
      </c>
      <c r="BH137" s="186">
        <f>IF(N137="sníž. přenesená",J137,0)</f>
        <v>0</v>
      </c>
      <c r="BI137" s="186">
        <f>IF(N137="nulová",J137,0)</f>
        <v>0</v>
      </c>
      <c r="BJ137" s="18" t="s">
        <v>82</v>
      </c>
      <c r="BK137" s="186">
        <f>ROUND(I137*H137,2)</f>
        <v>0</v>
      </c>
      <c r="BL137" s="18" t="s">
        <v>181</v>
      </c>
      <c r="BM137" s="185" t="s">
        <v>322</v>
      </c>
    </row>
    <row r="138" spans="1:65" s="2" customFormat="1" ht="19.5">
      <c r="A138" s="36"/>
      <c r="B138" s="37"/>
      <c r="C138" s="38"/>
      <c r="D138" s="187" t="s">
        <v>183</v>
      </c>
      <c r="E138" s="38"/>
      <c r="F138" s="188" t="s">
        <v>298</v>
      </c>
      <c r="G138" s="38"/>
      <c r="H138" s="38"/>
      <c r="I138" s="189"/>
      <c r="J138" s="38"/>
      <c r="K138" s="38"/>
      <c r="L138" s="41"/>
      <c r="M138" s="190"/>
      <c r="N138" s="191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8" t="s">
        <v>183</v>
      </c>
      <c r="AU138" s="18" t="s">
        <v>82</v>
      </c>
    </row>
    <row r="139" spans="1:65" s="2" customFormat="1" ht="24.2" customHeight="1">
      <c r="A139" s="36"/>
      <c r="B139" s="37"/>
      <c r="C139" s="173" t="s">
        <v>323</v>
      </c>
      <c r="D139" s="173" t="s">
        <v>177</v>
      </c>
      <c r="E139" s="174" t="s">
        <v>324</v>
      </c>
      <c r="F139" s="175" t="s">
        <v>325</v>
      </c>
      <c r="G139" s="176" t="s">
        <v>180</v>
      </c>
      <c r="H139" s="177">
        <v>1</v>
      </c>
      <c r="I139" s="178"/>
      <c r="J139" s="179">
        <f>ROUND(I139*H139,2)</f>
        <v>0</v>
      </c>
      <c r="K139" s="175" t="s">
        <v>32</v>
      </c>
      <c r="L139" s="180"/>
      <c r="M139" s="181" t="s">
        <v>32</v>
      </c>
      <c r="N139" s="182" t="s">
        <v>46</v>
      </c>
      <c r="O139" s="66"/>
      <c r="P139" s="183">
        <f>O139*H139</f>
        <v>0</v>
      </c>
      <c r="Q139" s="183">
        <v>0</v>
      </c>
      <c r="R139" s="183">
        <f>Q139*H139</f>
        <v>0</v>
      </c>
      <c r="S139" s="183">
        <v>0</v>
      </c>
      <c r="T139" s="184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5" t="s">
        <v>181</v>
      </c>
      <c r="AT139" s="185" t="s">
        <v>177</v>
      </c>
      <c r="AU139" s="185" t="s">
        <v>82</v>
      </c>
      <c r="AY139" s="18" t="s">
        <v>176</v>
      </c>
      <c r="BE139" s="186">
        <f>IF(N139="základní",J139,0)</f>
        <v>0</v>
      </c>
      <c r="BF139" s="186">
        <f>IF(N139="snížená",J139,0)</f>
        <v>0</v>
      </c>
      <c r="BG139" s="186">
        <f>IF(N139="zákl. přenesená",J139,0)</f>
        <v>0</v>
      </c>
      <c r="BH139" s="186">
        <f>IF(N139="sníž. přenesená",J139,0)</f>
        <v>0</v>
      </c>
      <c r="BI139" s="186">
        <f>IF(N139="nulová",J139,0)</f>
        <v>0</v>
      </c>
      <c r="BJ139" s="18" t="s">
        <v>82</v>
      </c>
      <c r="BK139" s="186">
        <f>ROUND(I139*H139,2)</f>
        <v>0</v>
      </c>
      <c r="BL139" s="18" t="s">
        <v>181</v>
      </c>
      <c r="BM139" s="185" t="s">
        <v>326</v>
      </c>
    </row>
    <row r="140" spans="1:65" s="2" customFormat="1" ht="19.5">
      <c r="A140" s="36"/>
      <c r="B140" s="37"/>
      <c r="C140" s="38"/>
      <c r="D140" s="187" t="s">
        <v>183</v>
      </c>
      <c r="E140" s="38"/>
      <c r="F140" s="188" t="s">
        <v>298</v>
      </c>
      <c r="G140" s="38"/>
      <c r="H140" s="38"/>
      <c r="I140" s="189"/>
      <c r="J140" s="38"/>
      <c r="K140" s="38"/>
      <c r="L140" s="41"/>
      <c r="M140" s="190"/>
      <c r="N140" s="191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8" t="s">
        <v>183</v>
      </c>
      <c r="AU140" s="18" t="s">
        <v>82</v>
      </c>
    </row>
    <row r="141" spans="1:65" s="2" customFormat="1" ht="24.2" customHeight="1">
      <c r="A141" s="36"/>
      <c r="B141" s="37"/>
      <c r="C141" s="173" t="s">
        <v>327</v>
      </c>
      <c r="D141" s="173" t="s">
        <v>177</v>
      </c>
      <c r="E141" s="174" t="s">
        <v>328</v>
      </c>
      <c r="F141" s="175" t="s">
        <v>329</v>
      </c>
      <c r="G141" s="176" t="s">
        <v>180</v>
      </c>
      <c r="H141" s="177">
        <v>1</v>
      </c>
      <c r="I141" s="178"/>
      <c r="J141" s="179">
        <f>ROUND(I141*H141,2)</f>
        <v>0</v>
      </c>
      <c r="K141" s="175" t="s">
        <v>192</v>
      </c>
      <c r="L141" s="180"/>
      <c r="M141" s="181" t="s">
        <v>32</v>
      </c>
      <c r="N141" s="182" t="s">
        <v>46</v>
      </c>
      <c r="O141" s="66"/>
      <c r="P141" s="183">
        <f>O141*H141</f>
        <v>0</v>
      </c>
      <c r="Q141" s="183">
        <v>0</v>
      </c>
      <c r="R141" s="183">
        <f>Q141*H141</f>
        <v>0</v>
      </c>
      <c r="S141" s="183">
        <v>0</v>
      </c>
      <c r="T141" s="184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5" t="s">
        <v>181</v>
      </c>
      <c r="AT141" s="185" t="s">
        <v>177</v>
      </c>
      <c r="AU141" s="185" t="s">
        <v>82</v>
      </c>
      <c r="AY141" s="18" t="s">
        <v>176</v>
      </c>
      <c r="BE141" s="186">
        <f>IF(N141="základní",J141,0)</f>
        <v>0</v>
      </c>
      <c r="BF141" s="186">
        <f>IF(N141="snížená",J141,0)</f>
        <v>0</v>
      </c>
      <c r="BG141" s="186">
        <f>IF(N141="zákl. přenesená",J141,0)</f>
        <v>0</v>
      </c>
      <c r="BH141" s="186">
        <f>IF(N141="sníž. přenesená",J141,0)</f>
        <v>0</v>
      </c>
      <c r="BI141" s="186">
        <f>IF(N141="nulová",J141,0)</f>
        <v>0</v>
      </c>
      <c r="BJ141" s="18" t="s">
        <v>82</v>
      </c>
      <c r="BK141" s="186">
        <f>ROUND(I141*H141,2)</f>
        <v>0</v>
      </c>
      <c r="BL141" s="18" t="s">
        <v>181</v>
      </c>
      <c r="BM141" s="185" t="s">
        <v>330</v>
      </c>
    </row>
    <row r="142" spans="1:65" s="2" customFormat="1" ht="19.5">
      <c r="A142" s="36"/>
      <c r="B142" s="37"/>
      <c r="C142" s="38"/>
      <c r="D142" s="187" t="s">
        <v>183</v>
      </c>
      <c r="E142" s="38"/>
      <c r="F142" s="188" t="s">
        <v>298</v>
      </c>
      <c r="G142" s="38"/>
      <c r="H142" s="38"/>
      <c r="I142" s="189"/>
      <c r="J142" s="38"/>
      <c r="K142" s="38"/>
      <c r="L142" s="41"/>
      <c r="M142" s="190"/>
      <c r="N142" s="191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8" t="s">
        <v>183</v>
      </c>
      <c r="AU142" s="18" t="s">
        <v>82</v>
      </c>
    </row>
    <row r="143" spans="1:65" s="2" customFormat="1" ht="24.2" customHeight="1">
      <c r="A143" s="36"/>
      <c r="B143" s="37"/>
      <c r="C143" s="173" t="s">
        <v>331</v>
      </c>
      <c r="D143" s="173" t="s">
        <v>177</v>
      </c>
      <c r="E143" s="174" t="s">
        <v>332</v>
      </c>
      <c r="F143" s="175" t="s">
        <v>333</v>
      </c>
      <c r="G143" s="176" t="s">
        <v>180</v>
      </c>
      <c r="H143" s="177">
        <v>1</v>
      </c>
      <c r="I143" s="178"/>
      <c r="J143" s="179">
        <f>ROUND(I143*H143,2)</f>
        <v>0</v>
      </c>
      <c r="K143" s="175" t="s">
        <v>192</v>
      </c>
      <c r="L143" s="180"/>
      <c r="M143" s="181" t="s">
        <v>32</v>
      </c>
      <c r="N143" s="182" t="s">
        <v>46</v>
      </c>
      <c r="O143" s="66"/>
      <c r="P143" s="183">
        <f>O143*H143</f>
        <v>0</v>
      </c>
      <c r="Q143" s="183">
        <v>0</v>
      </c>
      <c r="R143" s="183">
        <f>Q143*H143</f>
        <v>0</v>
      </c>
      <c r="S143" s="183">
        <v>0</v>
      </c>
      <c r="T143" s="184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5" t="s">
        <v>181</v>
      </c>
      <c r="AT143" s="185" t="s">
        <v>177</v>
      </c>
      <c r="AU143" s="185" t="s">
        <v>82</v>
      </c>
      <c r="AY143" s="18" t="s">
        <v>176</v>
      </c>
      <c r="BE143" s="186">
        <f>IF(N143="základní",J143,0)</f>
        <v>0</v>
      </c>
      <c r="BF143" s="186">
        <f>IF(N143="snížená",J143,0)</f>
        <v>0</v>
      </c>
      <c r="BG143" s="186">
        <f>IF(N143="zákl. přenesená",J143,0)</f>
        <v>0</v>
      </c>
      <c r="BH143" s="186">
        <f>IF(N143="sníž. přenesená",J143,0)</f>
        <v>0</v>
      </c>
      <c r="BI143" s="186">
        <f>IF(N143="nulová",J143,0)</f>
        <v>0</v>
      </c>
      <c r="BJ143" s="18" t="s">
        <v>82</v>
      </c>
      <c r="BK143" s="186">
        <f>ROUND(I143*H143,2)</f>
        <v>0</v>
      </c>
      <c r="BL143" s="18" t="s">
        <v>181</v>
      </c>
      <c r="BM143" s="185" t="s">
        <v>334</v>
      </c>
    </row>
    <row r="144" spans="1:65" s="2" customFormat="1" ht="19.5">
      <c r="A144" s="36"/>
      <c r="B144" s="37"/>
      <c r="C144" s="38"/>
      <c r="D144" s="187" t="s">
        <v>183</v>
      </c>
      <c r="E144" s="38"/>
      <c r="F144" s="188" t="s">
        <v>298</v>
      </c>
      <c r="G144" s="38"/>
      <c r="H144" s="38"/>
      <c r="I144" s="189"/>
      <c r="J144" s="38"/>
      <c r="K144" s="38"/>
      <c r="L144" s="41"/>
      <c r="M144" s="190"/>
      <c r="N144" s="191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8" t="s">
        <v>183</v>
      </c>
      <c r="AU144" s="18" t="s">
        <v>82</v>
      </c>
    </row>
    <row r="145" spans="1:65" s="2" customFormat="1" ht="24.2" customHeight="1">
      <c r="A145" s="36"/>
      <c r="B145" s="37"/>
      <c r="C145" s="173" t="s">
        <v>335</v>
      </c>
      <c r="D145" s="173" t="s">
        <v>177</v>
      </c>
      <c r="E145" s="174" t="s">
        <v>336</v>
      </c>
      <c r="F145" s="175" t="s">
        <v>337</v>
      </c>
      <c r="G145" s="176" t="s">
        <v>180</v>
      </c>
      <c r="H145" s="177">
        <v>1</v>
      </c>
      <c r="I145" s="178"/>
      <c r="J145" s="179">
        <f>ROUND(I145*H145,2)</f>
        <v>0</v>
      </c>
      <c r="K145" s="175" t="s">
        <v>192</v>
      </c>
      <c r="L145" s="180"/>
      <c r="M145" s="181" t="s">
        <v>32</v>
      </c>
      <c r="N145" s="182" t="s">
        <v>46</v>
      </c>
      <c r="O145" s="66"/>
      <c r="P145" s="183">
        <f>O145*H145</f>
        <v>0</v>
      </c>
      <c r="Q145" s="183">
        <v>0</v>
      </c>
      <c r="R145" s="183">
        <f>Q145*H145</f>
        <v>0</v>
      </c>
      <c r="S145" s="183">
        <v>0</v>
      </c>
      <c r="T145" s="184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5" t="s">
        <v>181</v>
      </c>
      <c r="AT145" s="185" t="s">
        <v>177</v>
      </c>
      <c r="AU145" s="185" t="s">
        <v>82</v>
      </c>
      <c r="AY145" s="18" t="s">
        <v>176</v>
      </c>
      <c r="BE145" s="186">
        <f>IF(N145="základní",J145,0)</f>
        <v>0</v>
      </c>
      <c r="BF145" s="186">
        <f>IF(N145="snížená",J145,0)</f>
        <v>0</v>
      </c>
      <c r="BG145" s="186">
        <f>IF(N145="zákl. přenesená",J145,0)</f>
        <v>0</v>
      </c>
      <c r="BH145" s="186">
        <f>IF(N145="sníž. přenesená",J145,0)</f>
        <v>0</v>
      </c>
      <c r="BI145" s="186">
        <f>IF(N145="nulová",J145,0)</f>
        <v>0</v>
      </c>
      <c r="BJ145" s="18" t="s">
        <v>82</v>
      </c>
      <c r="BK145" s="186">
        <f>ROUND(I145*H145,2)</f>
        <v>0</v>
      </c>
      <c r="BL145" s="18" t="s">
        <v>181</v>
      </c>
      <c r="BM145" s="185" t="s">
        <v>338</v>
      </c>
    </row>
    <row r="146" spans="1:65" s="2" customFormat="1" ht="19.5">
      <c r="A146" s="36"/>
      <c r="B146" s="37"/>
      <c r="C146" s="38"/>
      <c r="D146" s="187" t="s">
        <v>183</v>
      </c>
      <c r="E146" s="38"/>
      <c r="F146" s="188" t="s">
        <v>298</v>
      </c>
      <c r="G146" s="38"/>
      <c r="H146" s="38"/>
      <c r="I146" s="189"/>
      <c r="J146" s="38"/>
      <c r="K146" s="38"/>
      <c r="L146" s="41"/>
      <c r="M146" s="190"/>
      <c r="N146" s="191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8" t="s">
        <v>183</v>
      </c>
      <c r="AU146" s="18" t="s">
        <v>82</v>
      </c>
    </row>
    <row r="147" spans="1:65" s="2" customFormat="1" ht="24.2" customHeight="1">
      <c r="A147" s="36"/>
      <c r="B147" s="37"/>
      <c r="C147" s="173" t="s">
        <v>339</v>
      </c>
      <c r="D147" s="173" t="s">
        <v>177</v>
      </c>
      <c r="E147" s="174" t="s">
        <v>340</v>
      </c>
      <c r="F147" s="175" t="s">
        <v>341</v>
      </c>
      <c r="G147" s="176" t="s">
        <v>180</v>
      </c>
      <c r="H147" s="177">
        <v>1</v>
      </c>
      <c r="I147" s="178"/>
      <c r="J147" s="179">
        <f>ROUND(I147*H147,2)</f>
        <v>0</v>
      </c>
      <c r="K147" s="175" t="s">
        <v>192</v>
      </c>
      <c r="L147" s="180"/>
      <c r="M147" s="181" t="s">
        <v>32</v>
      </c>
      <c r="N147" s="182" t="s">
        <v>46</v>
      </c>
      <c r="O147" s="66"/>
      <c r="P147" s="183">
        <f>O147*H147</f>
        <v>0</v>
      </c>
      <c r="Q147" s="183">
        <v>0</v>
      </c>
      <c r="R147" s="183">
        <f>Q147*H147</f>
        <v>0</v>
      </c>
      <c r="S147" s="183">
        <v>0</v>
      </c>
      <c r="T147" s="184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5" t="s">
        <v>181</v>
      </c>
      <c r="AT147" s="185" t="s">
        <v>177</v>
      </c>
      <c r="AU147" s="185" t="s">
        <v>82</v>
      </c>
      <c r="AY147" s="18" t="s">
        <v>176</v>
      </c>
      <c r="BE147" s="186">
        <f>IF(N147="základní",J147,0)</f>
        <v>0</v>
      </c>
      <c r="BF147" s="186">
        <f>IF(N147="snížená",J147,0)</f>
        <v>0</v>
      </c>
      <c r="BG147" s="186">
        <f>IF(N147="zákl. přenesená",J147,0)</f>
        <v>0</v>
      </c>
      <c r="BH147" s="186">
        <f>IF(N147="sníž. přenesená",J147,0)</f>
        <v>0</v>
      </c>
      <c r="BI147" s="186">
        <f>IF(N147="nulová",J147,0)</f>
        <v>0</v>
      </c>
      <c r="BJ147" s="18" t="s">
        <v>82</v>
      </c>
      <c r="BK147" s="186">
        <f>ROUND(I147*H147,2)</f>
        <v>0</v>
      </c>
      <c r="BL147" s="18" t="s">
        <v>181</v>
      </c>
      <c r="BM147" s="185" t="s">
        <v>342</v>
      </c>
    </row>
    <row r="148" spans="1:65" s="2" customFormat="1" ht="19.5">
      <c r="A148" s="36"/>
      <c r="B148" s="37"/>
      <c r="C148" s="38"/>
      <c r="D148" s="187" t="s">
        <v>183</v>
      </c>
      <c r="E148" s="38"/>
      <c r="F148" s="188" t="s">
        <v>298</v>
      </c>
      <c r="G148" s="38"/>
      <c r="H148" s="38"/>
      <c r="I148" s="189"/>
      <c r="J148" s="38"/>
      <c r="K148" s="38"/>
      <c r="L148" s="41"/>
      <c r="M148" s="190"/>
      <c r="N148" s="191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8" t="s">
        <v>183</v>
      </c>
      <c r="AU148" s="18" t="s">
        <v>82</v>
      </c>
    </row>
    <row r="149" spans="1:65" s="2" customFormat="1" ht="24.2" customHeight="1">
      <c r="A149" s="36"/>
      <c r="B149" s="37"/>
      <c r="C149" s="173" t="s">
        <v>343</v>
      </c>
      <c r="D149" s="173" t="s">
        <v>177</v>
      </c>
      <c r="E149" s="174" t="s">
        <v>344</v>
      </c>
      <c r="F149" s="175" t="s">
        <v>345</v>
      </c>
      <c r="G149" s="176" t="s">
        <v>180</v>
      </c>
      <c r="H149" s="177">
        <v>2</v>
      </c>
      <c r="I149" s="178"/>
      <c r="J149" s="179">
        <f>ROUND(I149*H149,2)</f>
        <v>0</v>
      </c>
      <c r="K149" s="175" t="s">
        <v>192</v>
      </c>
      <c r="L149" s="180"/>
      <c r="M149" s="181" t="s">
        <v>32</v>
      </c>
      <c r="N149" s="182" t="s">
        <v>46</v>
      </c>
      <c r="O149" s="66"/>
      <c r="P149" s="183">
        <f>O149*H149</f>
        <v>0</v>
      </c>
      <c r="Q149" s="183">
        <v>0</v>
      </c>
      <c r="R149" s="183">
        <f>Q149*H149</f>
        <v>0</v>
      </c>
      <c r="S149" s="183">
        <v>0</v>
      </c>
      <c r="T149" s="184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5" t="s">
        <v>181</v>
      </c>
      <c r="AT149" s="185" t="s">
        <v>177</v>
      </c>
      <c r="AU149" s="185" t="s">
        <v>82</v>
      </c>
      <c r="AY149" s="18" t="s">
        <v>176</v>
      </c>
      <c r="BE149" s="186">
        <f>IF(N149="základní",J149,0)</f>
        <v>0</v>
      </c>
      <c r="BF149" s="186">
        <f>IF(N149="snížená",J149,0)</f>
        <v>0</v>
      </c>
      <c r="BG149" s="186">
        <f>IF(N149="zákl. přenesená",J149,0)</f>
        <v>0</v>
      </c>
      <c r="BH149" s="186">
        <f>IF(N149="sníž. přenesená",J149,0)</f>
        <v>0</v>
      </c>
      <c r="BI149" s="186">
        <f>IF(N149="nulová",J149,0)</f>
        <v>0</v>
      </c>
      <c r="BJ149" s="18" t="s">
        <v>82</v>
      </c>
      <c r="BK149" s="186">
        <f>ROUND(I149*H149,2)</f>
        <v>0</v>
      </c>
      <c r="BL149" s="18" t="s">
        <v>181</v>
      </c>
      <c r="BM149" s="185" t="s">
        <v>346</v>
      </c>
    </row>
    <row r="150" spans="1:65" s="2" customFormat="1" ht="19.5">
      <c r="A150" s="36"/>
      <c r="B150" s="37"/>
      <c r="C150" s="38"/>
      <c r="D150" s="187" t="s">
        <v>183</v>
      </c>
      <c r="E150" s="38"/>
      <c r="F150" s="188" t="s">
        <v>298</v>
      </c>
      <c r="G150" s="38"/>
      <c r="H150" s="38"/>
      <c r="I150" s="189"/>
      <c r="J150" s="38"/>
      <c r="K150" s="38"/>
      <c r="L150" s="41"/>
      <c r="M150" s="190"/>
      <c r="N150" s="191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8" t="s">
        <v>183</v>
      </c>
      <c r="AU150" s="18" t="s">
        <v>82</v>
      </c>
    </row>
    <row r="151" spans="1:65" s="2" customFormat="1" ht="24.2" customHeight="1">
      <c r="A151" s="36"/>
      <c r="B151" s="37"/>
      <c r="C151" s="173" t="s">
        <v>347</v>
      </c>
      <c r="D151" s="173" t="s">
        <v>177</v>
      </c>
      <c r="E151" s="174" t="s">
        <v>348</v>
      </c>
      <c r="F151" s="175" t="s">
        <v>349</v>
      </c>
      <c r="G151" s="176" t="s">
        <v>180</v>
      </c>
      <c r="H151" s="177">
        <v>1</v>
      </c>
      <c r="I151" s="178"/>
      <c r="J151" s="179">
        <f>ROUND(I151*H151,2)</f>
        <v>0</v>
      </c>
      <c r="K151" s="175" t="s">
        <v>192</v>
      </c>
      <c r="L151" s="180"/>
      <c r="M151" s="181" t="s">
        <v>32</v>
      </c>
      <c r="N151" s="182" t="s">
        <v>46</v>
      </c>
      <c r="O151" s="66"/>
      <c r="P151" s="183">
        <f>O151*H151</f>
        <v>0</v>
      </c>
      <c r="Q151" s="183">
        <v>0</v>
      </c>
      <c r="R151" s="183">
        <f>Q151*H151</f>
        <v>0</v>
      </c>
      <c r="S151" s="183">
        <v>0</v>
      </c>
      <c r="T151" s="184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85" t="s">
        <v>181</v>
      </c>
      <c r="AT151" s="185" t="s">
        <v>177</v>
      </c>
      <c r="AU151" s="185" t="s">
        <v>82</v>
      </c>
      <c r="AY151" s="18" t="s">
        <v>176</v>
      </c>
      <c r="BE151" s="186">
        <f>IF(N151="základní",J151,0)</f>
        <v>0</v>
      </c>
      <c r="BF151" s="186">
        <f>IF(N151="snížená",J151,0)</f>
        <v>0</v>
      </c>
      <c r="BG151" s="186">
        <f>IF(N151="zákl. přenesená",J151,0)</f>
        <v>0</v>
      </c>
      <c r="BH151" s="186">
        <f>IF(N151="sníž. přenesená",J151,0)</f>
        <v>0</v>
      </c>
      <c r="BI151" s="186">
        <f>IF(N151="nulová",J151,0)</f>
        <v>0</v>
      </c>
      <c r="BJ151" s="18" t="s">
        <v>82</v>
      </c>
      <c r="BK151" s="186">
        <f>ROUND(I151*H151,2)</f>
        <v>0</v>
      </c>
      <c r="BL151" s="18" t="s">
        <v>181</v>
      </c>
      <c r="BM151" s="185" t="s">
        <v>350</v>
      </c>
    </row>
    <row r="152" spans="1:65" s="2" customFormat="1" ht="19.5">
      <c r="A152" s="36"/>
      <c r="B152" s="37"/>
      <c r="C152" s="38"/>
      <c r="D152" s="187" t="s">
        <v>183</v>
      </c>
      <c r="E152" s="38"/>
      <c r="F152" s="188" t="s">
        <v>298</v>
      </c>
      <c r="G152" s="38"/>
      <c r="H152" s="38"/>
      <c r="I152" s="189"/>
      <c r="J152" s="38"/>
      <c r="K152" s="38"/>
      <c r="L152" s="41"/>
      <c r="M152" s="190"/>
      <c r="N152" s="191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8" t="s">
        <v>183</v>
      </c>
      <c r="AU152" s="18" t="s">
        <v>82</v>
      </c>
    </row>
    <row r="153" spans="1:65" s="2" customFormat="1" ht="24.2" customHeight="1">
      <c r="A153" s="36"/>
      <c r="B153" s="37"/>
      <c r="C153" s="173" t="s">
        <v>351</v>
      </c>
      <c r="D153" s="173" t="s">
        <v>177</v>
      </c>
      <c r="E153" s="174" t="s">
        <v>352</v>
      </c>
      <c r="F153" s="175" t="s">
        <v>353</v>
      </c>
      <c r="G153" s="176" t="s">
        <v>180</v>
      </c>
      <c r="H153" s="177">
        <v>1</v>
      </c>
      <c r="I153" s="178"/>
      <c r="J153" s="179">
        <f>ROUND(I153*H153,2)</f>
        <v>0</v>
      </c>
      <c r="K153" s="175" t="s">
        <v>192</v>
      </c>
      <c r="L153" s="180"/>
      <c r="M153" s="181" t="s">
        <v>32</v>
      </c>
      <c r="N153" s="182" t="s">
        <v>46</v>
      </c>
      <c r="O153" s="66"/>
      <c r="P153" s="183">
        <f>O153*H153</f>
        <v>0</v>
      </c>
      <c r="Q153" s="183">
        <v>0</v>
      </c>
      <c r="R153" s="183">
        <f>Q153*H153</f>
        <v>0</v>
      </c>
      <c r="S153" s="183">
        <v>0</v>
      </c>
      <c r="T153" s="184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85" t="s">
        <v>181</v>
      </c>
      <c r="AT153" s="185" t="s">
        <v>177</v>
      </c>
      <c r="AU153" s="185" t="s">
        <v>82</v>
      </c>
      <c r="AY153" s="18" t="s">
        <v>176</v>
      </c>
      <c r="BE153" s="186">
        <f>IF(N153="základní",J153,0)</f>
        <v>0</v>
      </c>
      <c r="BF153" s="186">
        <f>IF(N153="snížená",J153,0)</f>
        <v>0</v>
      </c>
      <c r="BG153" s="186">
        <f>IF(N153="zákl. přenesená",J153,0)</f>
        <v>0</v>
      </c>
      <c r="BH153" s="186">
        <f>IF(N153="sníž. přenesená",J153,0)</f>
        <v>0</v>
      </c>
      <c r="BI153" s="186">
        <f>IF(N153="nulová",J153,0)</f>
        <v>0</v>
      </c>
      <c r="BJ153" s="18" t="s">
        <v>82</v>
      </c>
      <c r="BK153" s="186">
        <f>ROUND(I153*H153,2)</f>
        <v>0</v>
      </c>
      <c r="BL153" s="18" t="s">
        <v>181</v>
      </c>
      <c r="BM153" s="185" t="s">
        <v>354</v>
      </c>
    </row>
    <row r="154" spans="1:65" s="2" customFormat="1" ht="19.5">
      <c r="A154" s="36"/>
      <c r="B154" s="37"/>
      <c r="C154" s="38"/>
      <c r="D154" s="187" t="s">
        <v>183</v>
      </c>
      <c r="E154" s="38"/>
      <c r="F154" s="188" t="s">
        <v>298</v>
      </c>
      <c r="G154" s="38"/>
      <c r="H154" s="38"/>
      <c r="I154" s="189"/>
      <c r="J154" s="38"/>
      <c r="K154" s="38"/>
      <c r="L154" s="41"/>
      <c r="M154" s="190"/>
      <c r="N154" s="191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8" t="s">
        <v>183</v>
      </c>
      <c r="AU154" s="18" t="s">
        <v>82</v>
      </c>
    </row>
    <row r="155" spans="1:65" s="2" customFormat="1" ht="21.75" customHeight="1">
      <c r="A155" s="36"/>
      <c r="B155" s="37"/>
      <c r="C155" s="173" t="s">
        <v>355</v>
      </c>
      <c r="D155" s="173" t="s">
        <v>177</v>
      </c>
      <c r="E155" s="174" t="s">
        <v>356</v>
      </c>
      <c r="F155" s="175" t="s">
        <v>357</v>
      </c>
      <c r="G155" s="176" t="s">
        <v>180</v>
      </c>
      <c r="H155" s="177">
        <v>4</v>
      </c>
      <c r="I155" s="178"/>
      <c r="J155" s="179">
        <f>ROUND(I155*H155,2)</f>
        <v>0</v>
      </c>
      <c r="K155" s="175" t="s">
        <v>187</v>
      </c>
      <c r="L155" s="180"/>
      <c r="M155" s="181" t="s">
        <v>32</v>
      </c>
      <c r="N155" s="182" t="s">
        <v>46</v>
      </c>
      <c r="O155" s="66"/>
      <c r="P155" s="183">
        <f>O155*H155</f>
        <v>0</v>
      </c>
      <c r="Q155" s="183">
        <v>0</v>
      </c>
      <c r="R155" s="183">
        <f>Q155*H155</f>
        <v>0</v>
      </c>
      <c r="S155" s="183">
        <v>0</v>
      </c>
      <c r="T155" s="184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85" t="s">
        <v>181</v>
      </c>
      <c r="AT155" s="185" t="s">
        <v>177</v>
      </c>
      <c r="AU155" s="185" t="s">
        <v>82</v>
      </c>
      <c r="AY155" s="18" t="s">
        <v>176</v>
      </c>
      <c r="BE155" s="186">
        <f>IF(N155="základní",J155,0)</f>
        <v>0</v>
      </c>
      <c r="BF155" s="186">
        <f>IF(N155="snížená",J155,0)</f>
        <v>0</v>
      </c>
      <c r="BG155" s="186">
        <f>IF(N155="zákl. přenesená",J155,0)</f>
        <v>0</v>
      </c>
      <c r="BH155" s="186">
        <f>IF(N155="sníž. přenesená",J155,0)</f>
        <v>0</v>
      </c>
      <c r="BI155" s="186">
        <f>IF(N155="nulová",J155,0)</f>
        <v>0</v>
      </c>
      <c r="BJ155" s="18" t="s">
        <v>82</v>
      </c>
      <c r="BK155" s="186">
        <f>ROUND(I155*H155,2)</f>
        <v>0</v>
      </c>
      <c r="BL155" s="18" t="s">
        <v>181</v>
      </c>
      <c r="BM155" s="185" t="s">
        <v>358</v>
      </c>
    </row>
    <row r="156" spans="1:65" s="2" customFormat="1" ht="19.5">
      <c r="A156" s="36"/>
      <c r="B156" s="37"/>
      <c r="C156" s="38"/>
      <c r="D156" s="187" t="s">
        <v>183</v>
      </c>
      <c r="E156" s="38"/>
      <c r="F156" s="188" t="s">
        <v>359</v>
      </c>
      <c r="G156" s="38"/>
      <c r="H156" s="38"/>
      <c r="I156" s="189"/>
      <c r="J156" s="38"/>
      <c r="K156" s="38"/>
      <c r="L156" s="41"/>
      <c r="M156" s="190"/>
      <c r="N156" s="191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8" t="s">
        <v>183</v>
      </c>
      <c r="AU156" s="18" t="s">
        <v>82</v>
      </c>
    </row>
    <row r="157" spans="1:65" s="2" customFormat="1" ht="21.75" customHeight="1">
      <c r="A157" s="36"/>
      <c r="B157" s="37"/>
      <c r="C157" s="173" t="s">
        <v>360</v>
      </c>
      <c r="D157" s="173" t="s">
        <v>177</v>
      </c>
      <c r="E157" s="174" t="s">
        <v>361</v>
      </c>
      <c r="F157" s="175" t="s">
        <v>362</v>
      </c>
      <c r="G157" s="176" t="s">
        <v>180</v>
      </c>
      <c r="H157" s="177">
        <v>1</v>
      </c>
      <c r="I157" s="178"/>
      <c r="J157" s="179">
        <f>ROUND(I157*H157,2)</f>
        <v>0</v>
      </c>
      <c r="K157" s="175" t="s">
        <v>192</v>
      </c>
      <c r="L157" s="180"/>
      <c r="M157" s="181" t="s">
        <v>32</v>
      </c>
      <c r="N157" s="182" t="s">
        <v>46</v>
      </c>
      <c r="O157" s="66"/>
      <c r="P157" s="183">
        <f>O157*H157</f>
        <v>0</v>
      </c>
      <c r="Q157" s="183">
        <v>0</v>
      </c>
      <c r="R157" s="183">
        <f>Q157*H157</f>
        <v>0</v>
      </c>
      <c r="S157" s="183">
        <v>0</v>
      </c>
      <c r="T157" s="184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5" t="s">
        <v>181</v>
      </c>
      <c r="AT157" s="185" t="s">
        <v>177</v>
      </c>
      <c r="AU157" s="185" t="s">
        <v>82</v>
      </c>
      <c r="AY157" s="18" t="s">
        <v>176</v>
      </c>
      <c r="BE157" s="186">
        <f>IF(N157="základní",J157,0)</f>
        <v>0</v>
      </c>
      <c r="BF157" s="186">
        <f>IF(N157="snížená",J157,0)</f>
        <v>0</v>
      </c>
      <c r="BG157" s="186">
        <f>IF(N157="zákl. přenesená",J157,0)</f>
        <v>0</v>
      </c>
      <c r="BH157" s="186">
        <f>IF(N157="sníž. přenesená",J157,0)</f>
        <v>0</v>
      </c>
      <c r="BI157" s="186">
        <f>IF(N157="nulová",J157,0)</f>
        <v>0</v>
      </c>
      <c r="BJ157" s="18" t="s">
        <v>82</v>
      </c>
      <c r="BK157" s="186">
        <f>ROUND(I157*H157,2)</f>
        <v>0</v>
      </c>
      <c r="BL157" s="18" t="s">
        <v>181</v>
      </c>
      <c r="BM157" s="185" t="s">
        <v>363</v>
      </c>
    </row>
    <row r="158" spans="1:65" s="2" customFormat="1" ht="19.5">
      <c r="A158" s="36"/>
      <c r="B158" s="37"/>
      <c r="C158" s="38"/>
      <c r="D158" s="187" t="s">
        <v>183</v>
      </c>
      <c r="E158" s="38"/>
      <c r="F158" s="188" t="s">
        <v>364</v>
      </c>
      <c r="G158" s="38"/>
      <c r="H158" s="38"/>
      <c r="I158" s="189"/>
      <c r="J158" s="38"/>
      <c r="K158" s="38"/>
      <c r="L158" s="41"/>
      <c r="M158" s="190"/>
      <c r="N158" s="191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8" t="s">
        <v>183</v>
      </c>
      <c r="AU158" s="18" t="s">
        <v>82</v>
      </c>
    </row>
    <row r="159" spans="1:65" s="2" customFormat="1" ht="24.2" customHeight="1">
      <c r="A159" s="36"/>
      <c r="B159" s="37"/>
      <c r="C159" s="173" t="s">
        <v>365</v>
      </c>
      <c r="D159" s="173" t="s">
        <v>177</v>
      </c>
      <c r="E159" s="174" t="s">
        <v>366</v>
      </c>
      <c r="F159" s="175" t="s">
        <v>367</v>
      </c>
      <c r="G159" s="176" t="s">
        <v>180</v>
      </c>
      <c r="H159" s="177">
        <v>2</v>
      </c>
      <c r="I159" s="178"/>
      <c r="J159" s="179">
        <f>ROUND(I159*H159,2)</f>
        <v>0</v>
      </c>
      <c r="K159" s="175" t="s">
        <v>192</v>
      </c>
      <c r="L159" s="180"/>
      <c r="M159" s="181" t="s">
        <v>32</v>
      </c>
      <c r="N159" s="182" t="s">
        <v>46</v>
      </c>
      <c r="O159" s="66"/>
      <c r="P159" s="183">
        <f>O159*H159</f>
        <v>0</v>
      </c>
      <c r="Q159" s="183">
        <v>0</v>
      </c>
      <c r="R159" s="183">
        <f>Q159*H159</f>
        <v>0</v>
      </c>
      <c r="S159" s="183">
        <v>0</v>
      </c>
      <c r="T159" s="184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5" t="s">
        <v>181</v>
      </c>
      <c r="AT159" s="185" t="s">
        <v>177</v>
      </c>
      <c r="AU159" s="185" t="s">
        <v>82</v>
      </c>
      <c r="AY159" s="18" t="s">
        <v>176</v>
      </c>
      <c r="BE159" s="186">
        <f>IF(N159="základní",J159,0)</f>
        <v>0</v>
      </c>
      <c r="BF159" s="186">
        <f>IF(N159="snížená",J159,0)</f>
        <v>0</v>
      </c>
      <c r="BG159" s="186">
        <f>IF(N159="zákl. přenesená",J159,0)</f>
        <v>0</v>
      </c>
      <c r="BH159" s="186">
        <f>IF(N159="sníž. přenesená",J159,0)</f>
        <v>0</v>
      </c>
      <c r="BI159" s="186">
        <f>IF(N159="nulová",J159,0)</f>
        <v>0</v>
      </c>
      <c r="BJ159" s="18" t="s">
        <v>82</v>
      </c>
      <c r="BK159" s="186">
        <f>ROUND(I159*H159,2)</f>
        <v>0</v>
      </c>
      <c r="BL159" s="18" t="s">
        <v>181</v>
      </c>
      <c r="BM159" s="185" t="s">
        <v>368</v>
      </c>
    </row>
    <row r="160" spans="1:65" s="2" customFormat="1" ht="19.5">
      <c r="A160" s="36"/>
      <c r="B160" s="37"/>
      <c r="C160" s="38"/>
      <c r="D160" s="187" t="s">
        <v>183</v>
      </c>
      <c r="E160" s="38"/>
      <c r="F160" s="188" t="s">
        <v>369</v>
      </c>
      <c r="G160" s="38"/>
      <c r="H160" s="38"/>
      <c r="I160" s="189"/>
      <c r="J160" s="38"/>
      <c r="K160" s="38"/>
      <c r="L160" s="41"/>
      <c r="M160" s="190"/>
      <c r="N160" s="191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8" t="s">
        <v>183</v>
      </c>
      <c r="AU160" s="18" t="s">
        <v>82</v>
      </c>
    </row>
    <row r="161" spans="1:65" s="2" customFormat="1" ht="16.5" customHeight="1">
      <c r="A161" s="36"/>
      <c r="B161" s="37"/>
      <c r="C161" s="173" t="s">
        <v>370</v>
      </c>
      <c r="D161" s="173" t="s">
        <v>177</v>
      </c>
      <c r="E161" s="174" t="s">
        <v>371</v>
      </c>
      <c r="F161" s="175" t="s">
        <v>372</v>
      </c>
      <c r="G161" s="176" t="s">
        <v>180</v>
      </c>
      <c r="H161" s="177">
        <v>3</v>
      </c>
      <c r="I161" s="178"/>
      <c r="J161" s="179">
        <f>ROUND(I161*H161,2)</f>
        <v>0</v>
      </c>
      <c r="K161" s="175" t="s">
        <v>192</v>
      </c>
      <c r="L161" s="180"/>
      <c r="M161" s="181" t="s">
        <v>32</v>
      </c>
      <c r="N161" s="182" t="s">
        <v>46</v>
      </c>
      <c r="O161" s="66"/>
      <c r="P161" s="183">
        <f>O161*H161</f>
        <v>0</v>
      </c>
      <c r="Q161" s="183">
        <v>0</v>
      </c>
      <c r="R161" s="183">
        <f>Q161*H161</f>
        <v>0</v>
      </c>
      <c r="S161" s="183">
        <v>0</v>
      </c>
      <c r="T161" s="184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5" t="s">
        <v>181</v>
      </c>
      <c r="AT161" s="185" t="s">
        <v>177</v>
      </c>
      <c r="AU161" s="185" t="s">
        <v>82</v>
      </c>
      <c r="AY161" s="18" t="s">
        <v>176</v>
      </c>
      <c r="BE161" s="186">
        <f>IF(N161="základní",J161,0)</f>
        <v>0</v>
      </c>
      <c r="BF161" s="186">
        <f>IF(N161="snížená",J161,0)</f>
        <v>0</v>
      </c>
      <c r="BG161" s="186">
        <f>IF(N161="zákl. přenesená",J161,0)</f>
        <v>0</v>
      </c>
      <c r="BH161" s="186">
        <f>IF(N161="sníž. přenesená",J161,0)</f>
        <v>0</v>
      </c>
      <c r="BI161" s="186">
        <f>IF(N161="nulová",J161,0)</f>
        <v>0</v>
      </c>
      <c r="BJ161" s="18" t="s">
        <v>82</v>
      </c>
      <c r="BK161" s="186">
        <f>ROUND(I161*H161,2)</f>
        <v>0</v>
      </c>
      <c r="BL161" s="18" t="s">
        <v>181</v>
      </c>
      <c r="BM161" s="185" t="s">
        <v>373</v>
      </c>
    </row>
    <row r="162" spans="1:65" s="2" customFormat="1" ht="19.5">
      <c r="A162" s="36"/>
      <c r="B162" s="37"/>
      <c r="C162" s="38"/>
      <c r="D162" s="187" t="s">
        <v>183</v>
      </c>
      <c r="E162" s="38"/>
      <c r="F162" s="188" t="s">
        <v>374</v>
      </c>
      <c r="G162" s="38"/>
      <c r="H162" s="38"/>
      <c r="I162" s="189"/>
      <c r="J162" s="38"/>
      <c r="K162" s="38"/>
      <c r="L162" s="41"/>
      <c r="M162" s="190"/>
      <c r="N162" s="191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8" t="s">
        <v>183</v>
      </c>
      <c r="AU162" s="18" t="s">
        <v>82</v>
      </c>
    </row>
    <row r="163" spans="1:65" s="2" customFormat="1" ht="24.2" customHeight="1">
      <c r="A163" s="36"/>
      <c r="B163" s="37"/>
      <c r="C163" s="173" t="s">
        <v>375</v>
      </c>
      <c r="D163" s="173" t="s">
        <v>177</v>
      </c>
      <c r="E163" s="174" t="s">
        <v>376</v>
      </c>
      <c r="F163" s="175" t="s">
        <v>377</v>
      </c>
      <c r="G163" s="176" t="s">
        <v>180</v>
      </c>
      <c r="H163" s="177">
        <v>1</v>
      </c>
      <c r="I163" s="178"/>
      <c r="J163" s="179">
        <f>ROUND(I163*H163,2)</f>
        <v>0</v>
      </c>
      <c r="K163" s="175" t="s">
        <v>192</v>
      </c>
      <c r="L163" s="180"/>
      <c r="M163" s="181" t="s">
        <v>32</v>
      </c>
      <c r="N163" s="182" t="s">
        <v>46</v>
      </c>
      <c r="O163" s="66"/>
      <c r="P163" s="183">
        <f>O163*H163</f>
        <v>0</v>
      </c>
      <c r="Q163" s="183">
        <v>0</v>
      </c>
      <c r="R163" s="183">
        <f>Q163*H163</f>
        <v>0</v>
      </c>
      <c r="S163" s="183">
        <v>0</v>
      </c>
      <c r="T163" s="184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85" t="s">
        <v>181</v>
      </c>
      <c r="AT163" s="185" t="s">
        <v>177</v>
      </c>
      <c r="AU163" s="185" t="s">
        <v>82</v>
      </c>
      <c r="AY163" s="18" t="s">
        <v>176</v>
      </c>
      <c r="BE163" s="186">
        <f>IF(N163="základní",J163,0)</f>
        <v>0</v>
      </c>
      <c r="BF163" s="186">
        <f>IF(N163="snížená",J163,0)</f>
        <v>0</v>
      </c>
      <c r="BG163" s="186">
        <f>IF(N163="zákl. přenesená",J163,0)</f>
        <v>0</v>
      </c>
      <c r="BH163" s="186">
        <f>IF(N163="sníž. přenesená",J163,0)</f>
        <v>0</v>
      </c>
      <c r="BI163" s="186">
        <f>IF(N163="nulová",J163,0)</f>
        <v>0</v>
      </c>
      <c r="BJ163" s="18" t="s">
        <v>82</v>
      </c>
      <c r="BK163" s="186">
        <f>ROUND(I163*H163,2)</f>
        <v>0</v>
      </c>
      <c r="BL163" s="18" t="s">
        <v>181</v>
      </c>
      <c r="BM163" s="185" t="s">
        <v>378</v>
      </c>
    </row>
    <row r="164" spans="1:65" s="2" customFormat="1" ht="19.5">
      <c r="A164" s="36"/>
      <c r="B164" s="37"/>
      <c r="C164" s="38"/>
      <c r="D164" s="187" t="s">
        <v>183</v>
      </c>
      <c r="E164" s="38"/>
      <c r="F164" s="188" t="s">
        <v>379</v>
      </c>
      <c r="G164" s="38"/>
      <c r="H164" s="38"/>
      <c r="I164" s="189"/>
      <c r="J164" s="38"/>
      <c r="K164" s="38"/>
      <c r="L164" s="41"/>
      <c r="M164" s="190"/>
      <c r="N164" s="191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8" t="s">
        <v>183</v>
      </c>
      <c r="AU164" s="18" t="s">
        <v>82</v>
      </c>
    </row>
    <row r="165" spans="1:65" s="2" customFormat="1" ht="16.5" customHeight="1">
      <c r="A165" s="36"/>
      <c r="B165" s="37"/>
      <c r="C165" s="173" t="s">
        <v>380</v>
      </c>
      <c r="D165" s="173" t="s">
        <v>177</v>
      </c>
      <c r="E165" s="174" t="s">
        <v>381</v>
      </c>
      <c r="F165" s="175" t="s">
        <v>382</v>
      </c>
      <c r="G165" s="176" t="s">
        <v>180</v>
      </c>
      <c r="H165" s="177">
        <v>1</v>
      </c>
      <c r="I165" s="178"/>
      <c r="J165" s="179">
        <f t="shared" ref="J165:J176" si="10">ROUND(I165*H165,2)</f>
        <v>0</v>
      </c>
      <c r="K165" s="175" t="s">
        <v>187</v>
      </c>
      <c r="L165" s="180"/>
      <c r="M165" s="181" t="s">
        <v>32</v>
      </c>
      <c r="N165" s="182" t="s">
        <v>46</v>
      </c>
      <c r="O165" s="66"/>
      <c r="P165" s="183">
        <f t="shared" ref="P165:P176" si="11">O165*H165</f>
        <v>0</v>
      </c>
      <c r="Q165" s="183">
        <v>0</v>
      </c>
      <c r="R165" s="183">
        <f t="shared" ref="R165:R176" si="12">Q165*H165</f>
        <v>0</v>
      </c>
      <c r="S165" s="183">
        <v>0</v>
      </c>
      <c r="T165" s="184">
        <f t="shared" ref="T165:T176" si="13"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5" t="s">
        <v>181</v>
      </c>
      <c r="AT165" s="185" t="s">
        <v>177</v>
      </c>
      <c r="AU165" s="185" t="s">
        <v>82</v>
      </c>
      <c r="AY165" s="18" t="s">
        <v>176</v>
      </c>
      <c r="BE165" s="186">
        <f t="shared" ref="BE165:BE176" si="14">IF(N165="základní",J165,0)</f>
        <v>0</v>
      </c>
      <c r="BF165" s="186">
        <f t="shared" ref="BF165:BF176" si="15">IF(N165="snížená",J165,0)</f>
        <v>0</v>
      </c>
      <c r="BG165" s="186">
        <f t="shared" ref="BG165:BG176" si="16">IF(N165="zákl. přenesená",J165,0)</f>
        <v>0</v>
      </c>
      <c r="BH165" s="186">
        <f t="shared" ref="BH165:BH176" si="17">IF(N165="sníž. přenesená",J165,0)</f>
        <v>0</v>
      </c>
      <c r="BI165" s="186">
        <f t="shared" ref="BI165:BI176" si="18">IF(N165="nulová",J165,0)</f>
        <v>0</v>
      </c>
      <c r="BJ165" s="18" t="s">
        <v>82</v>
      </c>
      <c r="BK165" s="186">
        <f t="shared" ref="BK165:BK176" si="19">ROUND(I165*H165,2)</f>
        <v>0</v>
      </c>
      <c r="BL165" s="18" t="s">
        <v>181</v>
      </c>
      <c r="BM165" s="185" t="s">
        <v>383</v>
      </c>
    </row>
    <row r="166" spans="1:65" s="2" customFormat="1" ht="16.5" customHeight="1">
      <c r="A166" s="36"/>
      <c r="B166" s="37"/>
      <c r="C166" s="173" t="s">
        <v>384</v>
      </c>
      <c r="D166" s="173" t="s">
        <v>177</v>
      </c>
      <c r="E166" s="174" t="s">
        <v>385</v>
      </c>
      <c r="F166" s="175" t="s">
        <v>386</v>
      </c>
      <c r="G166" s="176" t="s">
        <v>180</v>
      </c>
      <c r="H166" s="177">
        <v>11</v>
      </c>
      <c r="I166" s="178"/>
      <c r="J166" s="179">
        <f t="shared" si="10"/>
        <v>0</v>
      </c>
      <c r="K166" s="175" t="s">
        <v>192</v>
      </c>
      <c r="L166" s="180"/>
      <c r="M166" s="181" t="s">
        <v>32</v>
      </c>
      <c r="N166" s="182" t="s">
        <v>46</v>
      </c>
      <c r="O166" s="66"/>
      <c r="P166" s="183">
        <f t="shared" si="11"/>
        <v>0</v>
      </c>
      <c r="Q166" s="183">
        <v>0</v>
      </c>
      <c r="R166" s="183">
        <f t="shared" si="12"/>
        <v>0</v>
      </c>
      <c r="S166" s="183">
        <v>0</v>
      </c>
      <c r="T166" s="184">
        <f t="shared" si="13"/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85" t="s">
        <v>181</v>
      </c>
      <c r="AT166" s="185" t="s">
        <v>177</v>
      </c>
      <c r="AU166" s="185" t="s">
        <v>82</v>
      </c>
      <c r="AY166" s="18" t="s">
        <v>176</v>
      </c>
      <c r="BE166" s="186">
        <f t="shared" si="14"/>
        <v>0</v>
      </c>
      <c r="BF166" s="186">
        <f t="shared" si="15"/>
        <v>0</v>
      </c>
      <c r="BG166" s="186">
        <f t="shared" si="16"/>
        <v>0</v>
      </c>
      <c r="BH166" s="186">
        <f t="shared" si="17"/>
        <v>0</v>
      </c>
      <c r="BI166" s="186">
        <f t="shared" si="18"/>
        <v>0</v>
      </c>
      <c r="BJ166" s="18" t="s">
        <v>82</v>
      </c>
      <c r="BK166" s="186">
        <f t="shared" si="19"/>
        <v>0</v>
      </c>
      <c r="BL166" s="18" t="s">
        <v>181</v>
      </c>
      <c r="BM166" s="185" t="s">
        <v>387</v>
      </c>
    </row>
    <row r="167" spans="1:65" s="2" customFormat="1" ht="16.5" customHeight="1">
      <c r="A167" s="36"/>
      <c r="B167" s="37"/>
      <c r="C167" s="173" t="s">
        <v>388</v>
      </c>
      <c r="D167" s="173" t="s">
        <v>177</v>
      </c>
      <c r="E167" s="174" t="s">
        <v>389</v>
      </c>
      <c r="F167" s="175" t="s">
        <v>390</v>
      </c>
      <c r="G167" s="176" t="s">
        <v>180</v>
      </c>
      <c r="H167" s="177">
        <v>8</v>
      </c>
      <c r="I167" s="178"/>
      <c r="J167" s="179">
        <f t="shared" si="10"/>
        <v>0</v>
      </c>
      <c r="K167" s="175" t="s">
        <v>192</v>
      </c>
      <c r="L167" s="180"/>
      <c r="M167" s="181" t="s">
        <v>32</v>
      </c>
      <c r="N167" s="182" t="s">
        <v>46</v>
      </c>
      <c r="O167" s="66"/>
      <c r="P167" s="183">
        <f t="shared" si="11"/>
        <v>0</v>
      </c>
      <c r="Q167" s="183">
        <v>0</v>
      </c>
      <c r="R167" s="183">
        <f t="shared" si="12"/>
        <v>0</v>
      </c>
      <c r="S167" s="183">
        <v>0</v>
      </c>
      <c r="T167" s="184">
        <f t="shared" si="13"/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85" t="s">
        <v>181</v>
      </c>
      <c r="AT167" s="185" t="s">
        <v>177</v>
      </c>
      <c r="AU167" s="185" t="s">
        <v>82</v>
      </c>
      <c r="AY167" s="18" t="s">
        <v>176</v>
      </c>
      <c r="BE167" s="186">
        <f t="shared" si="14"/>
        <v>0</v>
      </c>
      <c r="BF167" s="186">
        <f t="shared" si="15"/>
        <v>0</v>
      </c>
      <c r="BG167" s="186">
        <f t="shared" si="16"/>
        <v>0</v>
      </c>
      <c r="BH167" s="186">
        <f t="shared" si="17"/>
        <v>0</v>
      </c>
      <c r="BI167" s="186">
        <f t="shared" si="18"/>
        <v>0</v>
      </c>
      <c r="BJ167" s="18" t="s">
        <v>82</v>
      </c>
      <c r="BK167" s="186">
        <f t="shared" si="19"/>
        <v>0</v>
      </c>
      <c r="BL167" s="18" t="s">
        <v>181</v>
      </c>
      <c r="BM167" s="185" t="s">
        <v>391</v>
      </c>
    </row>
    <row r="168" spans="1:65" s="2" customFormat="1" ht="16.5" customHeight="1">
      <c r="A168" s="36"/>
      <c r="B168" s="37"/>
      <c r="C168" s="192" t="s">
        <v>392</v>
      </c>
      <c r="D168" s="192" t="s">
        <v>203</v>
      </c>
      <c r="E168" s="193" t="s">
        <v>393</v>
      </c>
      <c r="F168" s="194" t="s">
        <v>394</v>
      </c>
      <c r="G168" s="195" t="s">
        <v>180</v>
      </c>
      <c r="H168" s="196">
        <v>4</v>
      </c>
      <c r="I168" s="197"/>
      <c r="J168" s="198">
        <f t="shared" si="10"/>
        <v>0</v>
      </c>
      <c r="K168" s="194" t="s">
        <v>192</v>
      </c>
      <c r="L168" s="41"/>
      <c r="M168" s="199" t="s">
        <v>32</v>
      </c>
      <c r="N168" s="200" t="s">
        <v>46</v>
      </c>
      <c r="O168" s="66"/>
      <c r="P168" s="183">
        <f t="shared" si="11"/>
        <v>0</v>
      </c>
      <c r="Q168" s="183">
        <v>0</v>
      </c>
      <c r="R168" s="183">
        <f t="shared" si="12"/>
        <v>0</v>
      </c>
      <c r="S168" s="183">
        <v>0</v>
      </c>
      <c r="T168" s="184">
        <f t="shared" si="13"/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85" t="s">
        <v>206</v>
      </c>
      <c r="AT168" s="185" t="s">
        <v>203</v>
      </c>
      <c r="AU168" s="185" t="s">
        <v>82</v>
      </c>
      <c r="AY168" s="18" t="s">
        <v>176</v>
      </c>
      <c r="BE168" s="186">
        <f t="shared" si="14"/>
        <v>0</v>
      </c>
      <c r="BF168" s="186">
        <f t="shared" si="15"/>
        <v>0</v>
      </c>
      <c r="BG168" s="186">
        <f t="shared" si="16"/>
        <v>0</v>
      </c>
      <c r="BH168" s="186">
        <f t="shared" si="17"/>
        <v>0</v>
      </c>
      <c r="BI168" s="186">
        <f t="shared" si="18"/>
        <v>0</v>
      </c>
      <c r="BJ168" s="18" t="s">
        <v>82</v>
      </c>
      <c r="BK168" s="186">
        <f t="shared" si="19"/>
        <v>0</v>
      </c>
      <c r="BL168" s="18" t="s">
        <v>206</v>
      </c>
      <c r="BM168" s="185" t="s">
        <v>395</v>
      </c>
    </row>
    <row r="169" spans="1:65" s="2" customFormat="1" ht="16.5" customHeight="1">
      <c r="A169" s="36"/>
      <c r="B169" s="37"/>
      <c r="C169" s="192" t="s">
        <v>396</v>
      </c>
      <c r="D169" s="192" t="s">
        <v>203</v>
      </c>
      <c r="E169" s="193" t="s">
        <v>397</v>
      </c>
      <c r="F169" s="194" t="s">
        <v>398</v>
      </c>
      <c r="G169" s="195" t="s">
        <v>180</v>
      </c>
      <c r="H169" s="196">
        <v>2</v>
      </c>
      <c r="I169" s="197"/>
      <c r="J169" s="198">
        <f t="shared" si="10"/>
        <v>0</v>
      </c>
      <c r="K169" s="194" t="s">
        <v>192</v>
      </c>
      <c r="L169" s="41"/>
      <c r="M169" s="199" t="s">
        <v>32</v>
      </c>
      <c r="N169" s="200" t="s">
        <v>46</v>
      </c>
      <c r="O169" s="66"/>
      <c r="P169" s="183">
        <f t="shared" si="11"/>
        <v>0</v>
      </c>
      <c r="Q169" s="183">
        <v>0</v>
      </c>
      <c r="R169" s="183">
        <f t="shared" si="12"/>
        <v>0</v>
      </c>
      <c r="S169" s="183">
        <v>0</v>
      </c>
      <c r="T169" s="184">
        <f t="shared" si="13"/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85" t="s">
        <v>206</v>
      </c>
      <c r="AT169" s="185" t="s">
        <v>203</v>
      </c>
      <c r="AU169" s="185" t="s">
        <v>82</v>
      </c>
      <c r="AY169" s="18" t="s">
        <v>176</v>
      </c>
      <c r="BE169" s="186">
        <f t="shared" si="14"/>
        <v>0</v>
      </c>
      <c r="BF169" s="186">
        <f t="shared" si="15"/>
        <v>0</v>
      </c>
      <c r="BG169" s="186">
        <f t="shared" si="16"/>
        <v>0</v>
      </c>
      <c r="BH169" s="186">
        <f t="shared" si="17"/>
        <v>0</v>
      </c>
      <c r="BI169" s="186">
        <f t="shared" si="18"/>
        <v>0</v>
      </c>
      <c r="BJ169" s="18" t="s">
        <v>82</v>
      </c>
      <c r="BK169" s="186">
        <f t="shared" si="19"/>
        <v>0</v>
      </c>
      <c r="BL169" s="18" t="s">
        <v>206</v>
      </c>
      <c r="BM169" s="185" t="s">
        <v>399</v>
      </c>
    </row>
    <row r="170" spans="1:65" s="2" customFormat="1" ht="16.5" customHeight="1">
      <c r="A170" s="36"/>
      <c r="B170" s="37"/>
      <c r="C170" s="173" t="s">
        <v>400</v>
      </c>
      <c r="D170" s="173" t="s">
        <v>177</v>
      </c>
      <c r="E170" s="174" t="s">
        <v>401</v>
      </c>
      <c r="F170" s="175" t="s">
        <v>402</v>
      </c>
      <c r="G170" s="176" t="s">
        <v>180</v>
      </c>
      <c r="H170" s="177">
        <v>1</v>
      </c>
      <c r="I170" s="178"/>
      <c r="J170" s="179">
        <f t="shared" si="10"/>
        <v>0</v>
      </c>
      <c r="K170" s="175" t="s">
        <v>192</v>
      </c>
      <c r="L170" s="180"/>
      <c r="M170" s="181" t="s">
        <v>32</v>
      </c>
      <c r="N170" s="182" t="s">
        <v>46</v>
      </c>
      <c r="O170" s="66"/>
      <c r="P170" s="183">
        <f t="shared" si="11"/>
        <v>0</v>
      </c>
      <c r="Q170" s="183">
        <v>0</v>
      </c>
      <c r="R170" s="183">
        <f t="shared" si="12"/>
        <v>0</v>
      </c>
      <c r="S170" s="183">
        <v>0</v>
      </c>
      <c r="T170" s="184">
        <f t="shared" si="13"/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5" t="s">
        <v>181</v>
      </c>
      <c r="AT170" s="185" t="s">
        <v>177</v>
      </c>
      <c r="AU170" s="185" t="s">
        <v>82</v>
      </c>
      <c r="AY170" s="18" t="s">
        <v>176</v>
      </c>
      <c r="BE170" s="186">
        <f t="shared" si="14"/>
        <v>0</v>
      </c>
      <c r="BF170" s="186">
        <f t="shared" si="15"/>
        <v>0</v>
      </c>
      <c r="BG170" s="186">
        <f t="shared" si="16"/>
        <v>0</v>
      </c>
      <c r="BH170" s="186">
        <f t="shared" si="17"/>
        <v>0</v>
      </c>
      <c r="BI170" s="186">
        <f t="shared" si="18"/>
        <v>0</v>
      </c>
      <c r="BJ170" s="18" t="s">
        <v>82</v>
      </c>
      <c r="BK170" s="186">
        <f t="shared" si="19"/>
        <v>0</v>
      </c>
      <c r="BL170" s="18" t="s">
        <v>181</v>
      </c>
      <c r="BM170" s="185" t="s">
        <v>403</v>
      </c>
    </row>
    <row r="171" spans="1:65" s="2" customFormat="1" ht="24.2" customHeight="1">
      <c r="A171" s="36"/>
      <c r="B171" s="37"/>
      <c r="C171" s="192" t="s">
        <v>404</v>
      </c>
      <c r="D171" s="192" t="s">
        <v>203</v>
      </c>
      <c r="E171" s="193" t="s">
        <v>1178</v>
      </c>
      <c r="F171" s="194" t="s">
        <v>1179</v>
      </c>
      <c r="G171" s="195" t="s">
        <v>1180</v>
      </c>
      <c r="H171" s="196">
        <v>55</v>
      </c>
      <c r="I171" s="197"/>
      <c r="J171" s="198">
        <f t="shared" si="10"/>
        <v>0</v>
      </c>
      <c r="K171" s="194" t="s">
        <v>192</v>
      </c>
      <c r="L171" s="41"/>
      <c r="M171" s="199" t="s">
        <v>32</v>
      </c>
      <c r="N171" s="200" t="s">
        <v>46</v>
      </c>
      <c r="O171" s="66"/>
      <c r="P171" s="183">
        <f t="shared" si="11"/>
        <v>0</v>
      </c>
      <c r="Q171" s="183">
        <v>0</v>
      </c>
      <c r="R171" s="183">
        <f t="shared" si="12"/>
        <v>0</v>
      </c>
      <c r="S171" s="183">
        <v>0</v>
      </c>
      <c r="T171" s="184">
        <f t="shared" si="13"/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85" t="s">
        <v>206</v>
      </c>
      <c r="AT171" s="185" t="s">
        <v>203</v>
      </c>
      <c r="AU171" s="185" t="s">
        <v>82</v>
      </c>
      <c r="AY171" s="18" t="s">
        <v>176</v>
      </c>
      <c r="BE171" s="186">
        <f t="shared" si="14"/>
        <v>0</v>
      </c>
      <c r="BF171" s="186">
        <f t="shared" si="15"/>
        <v>0</v>
      </c>
      <c r="BG171" s="186">
        <f t="shared" si="16"/>
        <v>0</v>
      </c>
      <c r="BH171" s="186">
        <f t="shared" si="17"/>
        <v>0</v>
      </c>
      <c r="BI171" s="186">
        <f t="shared" si="18"/>
        <v>0</v>
      </c>
      <c r="BJ171" s="18" t="s">
        <v>82</v>
      </c>
      <c r="BK171" s="186">
        <f t="shared" si="19"/>
        <v>0</v>
      </c>
      <c r="BL171" s="18" t="s">
        <v>206</v>
      </c>
      <c r="BM171" s="185" t="s">
        <v>1181</v>
      </c>
    </row>
    <row r="172" spans="1:65" s="2" customFormat="1" ht="16.5" customHeight="1">
      <c r="A172" s="36"/>
      <c r="B172" s="37"/>
      <c r="C172" s="192" t="s">
        <v>408</v>
      </c>
      <c r="D172" s="192" t="s">
        <v>203</v>
      </c>
      <c r="E172" s="193" t="s">
        <v>405</v>
      </c>
      <c r="F172" s="194" t="s">
        <v>406</v>
      </c>
      <c r="G172" s="195" t="s">
        <v>180</v>
      </c>
      <c r="H172" s="196">
        <v>1</v>
      </c>
      <c r="I172" s="197"/>
      <c r="J172" s="198">
        <f t="shared" si="10"/>
        <v>0</v>
      </c>
      <c r="K172" s="194" t="s">
        <v>192</v>
      </c>
      <c r="L172" s="41"/>
      <c r="M172" s="199" t="s">
        <v>32</v>
      </c>
      <c r="N172" s="200" t="s">
        <v>46</v>
      </c>
      <c r="O172" s="66"/>
      <c r="P172" s="183">
        <f t="shared" si="11"/>
        <v>0</v>
      </c>
      <c r="Q172" s="183">
        <v>0</v>
      </c>
      <c r="R172" s="183">
        <f t="shared" si="12"/>
        <v>0</v>
      </c>
      <c r="S172" s="183">
        <v>0</v>
      </c>
      <c r="T172" s="184">
        <f t="shared" si="13"/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85" t="s">
        <v>206</v>
      </c>
      <c r="AT172" s="185" t="s">
        <v>203</v>
      </c>
      <c r="AU172" s="185" t="s">
        <v>82</v>
      </c>
      <c r="AY172" s="18" t="s">
        <v>176</v>
      </c>
      <c r="BE172" s="186">
        <f t="shared" si="14"/>
        <v>0</v>
      </c>
      <c r="BF172" s="186">
        <f t="shared" si="15"/>
        <v>0</v>
      </c>
      <c r="BG172" s="186">
        <f t="shared" si="16"/>
        <v>0</v>
      </c>
      <c r="BH172" s="186">
        <f t="shared" si="17"/>
        <v>0</v>
      </c>
      <c r="BI172" s="186">
        <f t="shared" si="18"/>
        <v>0</v>
      </c>
      <c r="BJ172" s="18" t="s">
        <v>82</v>
      </c>
      <c r="BK172" s="186">
        <f t="shared" si="19"/>
        <v>0</v>
      </c>
      <c r="BL172" s="18" t="s">
        <v>206</v>
      </c>
      <c r="BM172" s="185" t="s">
        <v>407</v>
      </c>
    </row>
    <row r="173" spans="1:65" s="2" customFormat="1" ht="24.2" customHeight="1">
      <c r="A173" s="36"/>
      <c r="B173" s="37"/>
      <c r="C173" s="173" t="s">
        <v>412</v>
      </c>
      <c r="D173" s="173" t="s">
        <v>177</v>
      </c>
      <c r="E173" s="174" t="s">
        <v>409</v>
      </c>
      <c r="F173" s="175" t="s">
        <v>410</v>
      </c>
      <c r="G173" s="176" t="s">
        <v>180</v>
      </c>
      <c r="H173" s="177">
        <v>1</v>
      </c>
      <c r="I173" s="178"/>
      <c r="J173" s="179">
        <f t="shared" si="10"/>
        <v>0</v>
      </c>
      <c r="K173" s="175" t="s">
        <v>192</v>
      </c>
      <c r="L173" s="180"/>
      <c r="M173" s="181" t="s">
        <v>32</v>
      </c>
      <c r="N173" s="182" t="s">
        <v>46</v>
      </c>
      <c r="O173" s="66"/>
      <c r="P173" s="183">
        <f t="shared" si="11"/>
        <v>0</v>
      </c>
      <c r="Q173" s="183">
        <v>0</v>
      </c>
      <c r="R173" s="183">
        <f t="shared" si="12"/>
        <v>0</v>
      </c>
      <c r="S173" s="183">
        <v>0</v>
      </c>
      <c r="T173" s="184">
        <f t="shared" si="13"/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85" t="s">
        <v>181</v>
      </c>
      <c r="AT173" s="185" t="s">
        <v>177</v>
      </c>
      <c r="AU173" s="185" t="s">
        <v>82</v>
      </c>
      <c r="AY173" s="18" t="s">
        <v>176</v>
      </c>
      <c r="BE173" s="186">
        <f t="shared" si="14"/>
        <v>0</v>
      </c>
      <c r="BF173" s="186">
        <f t="shared" si="15"/>
        <v>0</v>
      </c>
      <c r="BG173" s="186">
        <f t="shared" si="16"/>
        <v>0</v>
      </c>
      <c r="BH173" s="186">
        <f t="shared" si="17"/>
        <v>0</v>
      </c>
      <c r="BI173" s="186">
        <f t="shared" si="18"/>
        <v>0</v>
      </c>
      <c r="BJ173" s="18" t="s">
        <v>82</v>
      </c>
      <c r="BK173" s="186">
        <f t="shared" si="19"/>
        <v>0</v>
      </c>
      <c r="BL173" s="18" t="s">
        <v>181</v>
      </c>
      <c r="BM173" s="185" t="s">
        <v>411</v>
      </c>
    </row>
    <row r="174" spans="1:65" s="2" customFormat="1" ht="16.5" customHeight="1">
      <c r="A174" s="36"/>
      <c r="B174" s="37"/>
      <c r="C174" s="192" t="s">
        <v>416</v>
      </c>
      <c r="D174" s="192" t="s">
        <v>203</v>
      </c>
      <c r="E174" s="193" t="s">
        <v>413</v>
      </c>
      <c r="F174" s="194" t="s">
        <v>414</v>
      </c>
      <c r="G174" s="195" t="s">
        <v>180</v>
      </c>
      <c r="H174" s="196">
        <v>1</v>
      </c>
      <c r="I174" s="197"/>
      <c r="J174" s="198">
        <f t="shared" si="10"/>
        <v>0</v>
      </c>
      <c r="K174" s="194" t="s">
        <v>192</v>
      </c>
      <c r="L174" s="41"/>
      <c r="M174" s="199" t="s">
        <v>32</v>
      </c>
      <c r="N174" s="200" t="s">
        <v>46</v>
      </c>
      <c r="O174" s="66"/>
      <c r="P174" s="183">
        <f t="shared" si="11"/>
        <v>0</v>
      </c>
      <c r="Q174" s="183">
        <v>0</v>
      </c>
      <c r="R174" s="183">
        <f t="shared" si="12"/>
        <v>0</v>
      </c>
      <c r="S174" s="183">
        <v>0</v>
      </c>
      <c r="T174" s="184">
        <f t="shared" si="13"/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85" t="s">
        <v>206</v>
      </c>
      <c r="AT174" s="185" t="s">
        <v>203</v>
      </c>
      <c r="AU174" s="185" t="s">
        <v>82</v>
      </c>
      <c r="AY174" s="18" t="s">
        <v>176</v>
      </c>
      <c r="BE174" s="186">
        <f t="shared" si="14"/>
        <v>0</v>
      </c>
      <c r="BF174" s="186">
        <f t="shared" si="15"/>
        <v>0</v>
      </c>
      <c r="BG174" s="186">
        <f t="shared" si="16"/>
        <v>0</v>
      </c>
      <c r="BH174" s="186">
        <f t="shared" si="17"/>
        <v>0</v>
      </c>
      <c r="BI174" s="186">
        <f t="shared" si="18"/>
        <v>0</v>
      </c>
      <c r="BJ174" s="18" t="s">
        <v>82</v>
      </c>
      <c r="BK174" s="186">
        <f t="shared" si="19"/>
        <v>0</v>
      </c>
      <c r="BL174" s="18" t="s">
        <v>206</v>
      </c>
      <c r="BM174" s="185" t="s">
        <v>415</v>
      </c>
    </row>
    <row r="175" spans="1:65" s="2" customFormat="1" ht="21.75" customHeight="1">
      <c r="A175" s="36"/>
      <c r="B175" s="37"/>
      <c r="C175" s="173" t="s">
        <v>420</v>
      </c>
      <c r="D175" s="173" t="s">
        <v>177</v>
      </c>
      <c r="E175" s="174" t="s">
        <v>417</v>
      </c>
      <c r="F175" s="175" t="s">
        <v>418</v>
      </c>
      <c r="G175" s="176" t="s">
        <v>180</v>
      </c>
      <c r="H175" s="177">
        <v>1</v>
      </c>
      <c r="I175" s="178"/>
      <c r="J175" s="179">
        <f t="shared" si="10"/>
        <v>0</v>
      </c>
      <c r="K175" s="175" t="s">
        <v>192</v>
      </c>
      <c r="L175" s="180"/>
      <c r="M175" s="181" t="s">
        <v>32</v>
      </c>
      <c r="N175" s="182" t="s">
        <v>46</v>
      </c>
      <c r="O175" s="66"/>
      <c r="P175" s="183">
        <f t="shared" si="11"/>
        <v>0</v>
      </c>
      <c r="Q175" s="183">
        <v>0</v>
      </c>
      <c r="R175" s="183">
        <f t="shared" si="12"/>
        <v>0</v>
      </c>
      <c r="S175" s="183">
        <v>0</v>
      </c>
      <c r="T175" s="184">
        <f t="shared" si="13"/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85" t="s">
        <v>181</v>
      </c>
      <c r="AT175" s="185" t="s">
        <v>177</v>
      </c>
      <c r="AU175" s="185" t="s">
        <v>82</v>
      </c>
      <c r="AY175" s="18" t="s">
        <v>176</v>
      </c>
      <c r="BE175" s="186">
        <f t="shared" si="14"/>
        <v>0</v>
      </c>
      <c r="BF175" s="186">
        <f t="shared" si="15"/>
        <v>0</v>
      </c>
      <c r="BG175" s="186">
        <f t="shared" si="16"/>
        <v>0</v>
      </c>
      <c r="BH175" s="186">
        <f t="shared" si="17"/>
        <v>0</v>
      </c>
      <c r="BI175" s="186">
        <f t="shared" si="18"/>
        <v>0</v>
      </c>
      <c r="BJ175" s="18" t="s">
        <v>82</v>
      </c>
      <c r="BK175" s="186">
        <f t="shared" si="19"/>
        <v>0</v>
      </c>
      <c r="BL175" s="18" t="s">
        <v>181</v>
      </c>
      <c r="BM175" s="185" t="s">
        <v>419</v>
      </c>
    </row>
    <row r="176" spans="1:65" s="2" customFormat="1" ht="33" customHeight="1">
      <c r="A176" s="36"/>
      <c r="B176" s="37"/>
      <c r="C176" s="173" t="s">
        <v>424</v>
      </c>
      <c r="D176" s="173" t="s">
        <v>177</v>
      </c>
      <c r="E176" s="174" t="s">
        <v>425</v>
      </c>
      <c r="F176" s="175" t="s">
        <v>426</v>
      </c>
      <c r="G176" s="176" t="s">
        <v>180</v>
      </c>
      <c r="H176" s="177">
        <v>6</v>
      </c>
      <c r="I176" s="178"/>
      <c r="J176" s="179">
        <f t="shared" si="10"/>
        <v>0</v>
      </c>
      <c r="K176" s="175" t="s">
        <v>192</v>
      </c>
      <c r="L176" s="180"/>
      <c r="M176" s="181" t="s">
        <v>32</v>
      </c>
      <c r="N176" s="182" t="s">
        <v>46</v>
      </c>
      <c r="O176" s="66"/>
      <c r="P176" s="183">
        <f t="shared" si="11"/>
        <v>0</v>
      </c>
      <c r="Q176" s="183">
        <v>0</v>
      </c>
      <c r="R176" s="183">
        <f t="shared" si="12"/>
        <v>0</v>
      </c>
      <c r="S176" s="183">
        <v>0</v>
      </c>
      <c r="T176" s="184">
        <f t="shared" si="13"/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5" t="s">
        <v>181</v>
      </c>
      <c r="AT176" s="185" t="s">
        <v>177</v>
      </c>
      <c r="AU176" s="185" t="s">
        <v>82</v>
      </c>
      <c r="AY176" s="18" t="s">
        <v>176</v>
      </c>
      <c r="BE176" s="186">
        <f t="shared" si="14"/>
        <v>0</v>
      </c>
      <c r="BF176" s="186">
        <f t="shared" si="15"/>
        <v>0</v>
      </c>
      <c r="BG176" s="186">
        <f t="shared" si="16"/>
        <v>0</v>
      </c>
      <c r="BH176" s="186">
        <f t="shared" si="17"/>
        <v>0</v>
      </c>
      <c r="BI176" s="186">
        <f t="shared" si="18"/>
        <v>0</v>
      </c>
      <c r="BJ176" s="18" t="s">
        <v>82</v>
      </c>
      <c r="BK176" s="186">
        <f t="shared" si="19"/>
        <v>0</v>
      </c>
      <c r="BL176" s="18" t="s">
        <v>181</v>
      </c>
      <c r="BM176" s="185" t="s">
        <v>427</v>
      </c>
    </row>
    <row r="177" spans="1:65" s="2" customFormat="1" ht="19.5">
      <c r="A177" s="36"/>
      <c r="B177" s="37"/>
      <c r="C177" s="38"/>
      <c r="D177" s="187" t="s">
        <v>183</v>
      </c>
      <c r="E177" s="38"/>
      <c r="F177" s="188" t="s">
        <v>1182</v>
      </c>
      <c r="G177" s="38"/>
      <c r="H177" s="38"/>
      <c r="I177" s="189"/>
      <c r="J177" s="38"/>
      <c r="K177" s="38"/>
      <c r="L177" s="41"/>
      <c r="M177" s="190"/>
      <c r="N177" s="191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8" t="s">
        <v>183</v>
      </c>
      <c r="AU177" s="18" t="s">
        <v>82</v>
      </c>
    </row>
    <row r="178" spans="1:65" s="2" customFormat="1" ht="24.2" customHeight="1">
      <c r="A178" s="36"/>
      <c r="B178" s="37"/>
      <c r="C178" s="173" t="s">
        <v>428</v>
      </c>
      <c r="D178" s="173" t="s">
        <v>177</v>
      </c>
      <c r="E178" s="174" t="s">
        <v>421</v>
      </c>
      <c r="F178" s="175" t="s">
        <v>422</v>
      </c>
      <c r="G178" s="176" t="s">
        <v>180</v>
      </c>
      <c r="H178" s="177">
        <v>1</v>
      </c>
      <c r="I178" s="178"/>
      <c r="J178" s="179">
        <f t="shared" ref="J178:J186" si="20">ROUND(I178*H178,2)</f>
        <v>0</v>
      </c>
      <c r="K178" s="175" t="s">
        <v>192</v>
      </c>
      <c r="L178" s="180"/>
      <c r="M178" s="181" t="s">
        <v>32</v>
      </c>
      <c r="N178" s="182" t="s">
        <v>46</v>
      </c>
      <c r="O178" s="66"/>
      <c r="P178" s="183">
        <f t="shared" ref="P178:P186" si="21">O178*H178</f>
        <v>0</v>
      </c>
      <c r="Q178" s="183">
        <v>0</v>
      </c>
      <c r="R178" s="183">
        <f t="shared" ref="R178:R186" si="22">Q178*H178</f>
        <v>0</v>
      </c>
      <c r="S178" s="183">
        <v>0</v>
      </c>
      <c r="T178" s="184">
        <f t="shared" ref="T178:T186" si="23"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85" t="s">
        <v>181</v>
      </c>
      <c r="AT178" s="185" t="s">
        <v>177</v>
      </c>
      <c r="AU178" s="185" t="s">
        <v>82</v>
      </c>
      <c r="AY178" s="18" t="s">
        <v>176</v>
      </c>
      <c r="BE178" s="186">
        <f t="shared" ref="BE178:BE186" si="24">IF(N178="základní",J178,0)</f>
        <v>0</v>
      </c>
      <c r="BF178" s="186">
        <f t="shared" ref="BF178:BF186" si="25">IF(N178="snížená",J178,0)</f>
        <v>0</v>
      </c>
      <c r="BG178" s="186">
        <f t="shared" ref="BG178:BG186" si="26">IF(N178="zákl. přenesená",J178,0)</f>
        <v>0</v>
      </c>
      <c r="BH178" s="186">
        <f t="shared" ref="BH178:BH186" si="27">IF(N178="sníž. přenesená",J178,0)</f>
        <v>0</v>
      </c>
      <c r="BI178" s="186">
        <f t="shared" ref="BI178:BI186" si="28">IF(N178="nulová",J178,0)</f>
        <v>0</v>
      </c>
      <c r="BJ178" s="18" t="s">
        <v>82</v>
      </c>
      <c r="BK178" s="186">
        <f t="shared" ref="BK178:BK186" si="29">ROUND(I178*H178,2)</f>
        <v>0</v>
      </c>
      <c r="BL178" s="18" t="s">
        <v>181</v>
      </c>
      <c r="BM178" s="185" t="s">
        <v>1183</v>
      </c>
    </row>
    <row r="179" spans="1:65" s="2" customFormat="1" ht="16.5" customHeight="1">
      <c r="A179" s="36"/>
      <c r="B179" s="37"/>
      <c r="C179" s="192" t="s">
        <v>432</v>
      </c>
      <c r="D179" s="192" t="s">
        <v>203</v>
      </c>
      <c r="E179" s="193" t="s">
        <v>429</v>
      </c>
      <c r="F179" s="194" t="s">
        <v>430</v>
      </c>
      <c r="G179" s="195" t="s">
        <v>180</v>
      </c>
      <c r="H179" s="196">
        <v>1</v>
      </c>
      <c r="I179" s="197"/>
      <c r="J179" s="198">
        <f t="shared" si="20"/>
        <v>0</v>
      </c>
      <c r="K179" s="194" t="s">
        <v>192</v>
      </c>
      <c r="L179" s="41"/>
      <c r="M179" s="199" t="s">
        <v>32</v>
      </c>
      <c r="N179" s="200" t="s">
        <v>46</v>
      </c>
      <c r="O179" s="66"/>
      <c r="P179" s="183">
        <f t="shared" si="21"/>
        <v>0</v>
      </c>
      <c r="Q179" s="183">
        <v>0</v>
      </c>
      <c r="R179" s="183">
        <f t="shared" si="22"/>
        <v>0</v>
      </c>
      <c r="S179" s="183">
        <v>0</v>
      </c>
      <c r="T179" s="184">
        <f t="shared" si="23"/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85" t="s">
        <v>206</v>
      </c>
      <c r="AT179" s="185" t="s">
        <v>203</v>
      </c>
      <c r="AU179" s="185" t="s">
        <v>82</v>
      </c>
      <c r="AY179" s="18" t="s">
        <v>176</v>
      </c>
      <c r="BE179" s="186">
        <f t="shared" si="24"/>
        <v>0</v>
      </c>
      <c r="BF179" s="186">
        <f t="shared" si="25"/>
        <v>0</v>
      </c>
      <c r="BG179" s="186">
        <f t="shared" si="26"/>
        <v>0</v>
      </c>
      <c r="BH179" s="186">
        <f t="shared" si="27"/>
        <v>0</v>
      </c>
      <c r="BI179" s="186">
        <f t="shared" si="28"/>
        <v>0</v>
      </c>
      <c r="BJ179" s="18" t="s">
        <v>82</v>
      </c>
      <c r="BK179" s="186">
        <f t="shared" si="29"/>
        <v>0</v>
      </c>
      <c r="BL179" s="18" t="s">
        <v>206</v>
      </c>
      <c r="BM179" s="185" t="s">
        <v>431</v>
      </c>
    </row>
    <row r="180" spans="1:65" s="2" customFormat="1" ht="16.5" customHeight="1">
      <c r="A180" s="36"/>
      <c r="B180" s="37"/>
      <c r="C180" s="173" t="s">
        <v>436</v>
      </c>
      <c r="D180" s="173" t="s">
        <v>177</v>
      </c>
      <c r="E180" s="174" t="s">
        <v>433</v>
      </c>
      <c r="F180" s="175" t="s">
        <v>434</v>
      </c>
      <c r="G180" s="176" t="s">
        <v>180</v>
      </c>
      <c r="H180" s="177">
        <v>1</v>
      </c>
      <c r="I180" s="178"/>
      <c r="J180" s="179">
        <f t="shared" si="20"/>
        <v>0</v>
      </c>
      <c r="K180" s="175" t="s">
        <v>192</v>
      </c>
      <c r="L180" s="180"/>
      <c r="M180" s="181" t="s">
        <v>32</v>
      </c>
      <c r="N180" s="182" t="s">
        <v>46</v>
      </c>
      <c r="O180" s="66"/>
      <c r="P180" s="183">
        <f t="shared" si="21"/>
        <v>0</v>
      </c>
      <c r="Q180" s="183">
        <v>0</v>
      </c>
      <c r="R180" s="183">
        <f t="shared" si="22"/>
        <v>0</v>
      </c>
      <c r="S180" s="183">
        <v>0</v>
      </c>
      <c r="T180" s="184">
        <f t="shared" si="23"/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85" t="s">
        <v>181</v>
      </c>
      <c r="AT180" s="185" t="s">
        <v>177</v>
      </c>
      <c r="AU180" s="185" t="s">
        <v>82</v>
      </c>
      <c r="AY180" s="18" t="s">
        <v>176</v>
      </c>
      <c r="BE180" s="186">
        <f t="shared" si="24"/>
        <v>0</v>
      </c>
      <c r="BF180" s="186">
        <f t="shared" si="25"/>
        <v>0</v>
      </c>
      <c r="BG180" s="186">
        <f t="shared" si="26"/>
        <v>0</v>
      </c>
      <c r="BH180" s="186">
        <f t="shared" si="27"/>
        <v>0</v>
      </c>
      <c r="BI180" s="186">
        <f t="shared" si="28"/>
        <v>0</v>
      </c>
      <c r="BJ180" s="18" t="s">
        <v>82</v>
      </c>
      <c r="BK180" s="186">
        <f t="shared" si="29"/>
        <v>0</v>
      </c>
      <c r="BL180" s="18" t="s">
        <v>181</v>
      </c>
      <c r="BM180" s="185" t="s">
        <v>435</v>
      </c>
    </row>
    <row r="181" spans="1:65" s="2" customFormat="1" ht="16.5" customHeight="1">
      <c r="A181" s="36"/>
      <c r="B181" s="37"/>
      <c r="C181" s="173" t="s">
        <v>206</v>
      </c>
      <c r="D181" s="173" t="s">
        <v>177</v>
      </c>
      <c r="E181" s="174" t="s">
        <v>437</v>
      </c>
      <c r="F181" s="175" t="s">
        <v>438</v>
      </c>
      <c r="G181" s="176" t="s">
        <v>180</v>
      </c>
      <c r="H181" s="177">
        <v>1</v>
      </c>
      <c r="I181" s="178"/>
      <c r="J181" s="179">
        <f t="shared" si="20"/>
        <v>0</v>
      </c>
      <c r="K181" s="175" t="s">
        <v>192</v>
      </c>
      <c r="L181" s="180"/>
      <c r="M181" s="181" t="s">
        <v>32</v>
      </c>
      <c r="N181" s="182" t="s">
        <v>46</v>
      </c>
      <c r="O181" s="66"/>
      <c r="P181" s="183">
        <f t="shared" si="21"/>
        <v>0</v>
      </c>
      <c r="Q181" s="183">
        <v>0</v>
      </c>
      <c r="R181" s="183">
        <f t="shared" si="22"/>
        <v>0</v>
      </c>
      <c r="S181" s="183">
        <v>0</v>
      </c>
      <c r="T181" s="184">
        <f t="shared" si="23"/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85" t="s">
        <v>181</v>
      </c>
      <c r="AT181" s="185" t="s">
        <v>177</v>
      </c>
      <c r="AU181" s="185" t="s">
        <v>82</v>
      </c>
      <c r="AY181" s="18" t="s">
        <v>176</v>
      </c>
      <c r="BE181" s="186">
        <f t="shared" si="24"/>
        <v>0</v>
      </c>
      <c r="BF181" s="186">
        <f t="shared" si="25"/>
        <v>0</v>
      </c>
      <c r="BG181" s="186">
        <f t="shared" si="26"/>
        <v>0</v>
      </c>
      <c r="BH181" s="186">
        <f t="shared" si="27"/>
        <v>0</v>
      </c>
      <c r="BI181" s="186">
        <f t="shared" si="28"/>
        <v>0</v>
      </c>
      <c r="BJ181" s="18" t="s">
        <v>82</v>
      </c>
      <c r="BK181" s="186">
        <f t="shared" si="29"/>
        <v>0</v>
      </c>
      <c r="BL181" s="18" t="s">
        <v>181</v>
      </c>
      <c r="BM181" s="185" t="s">
        <v>440</v>
      </c>
    </row>
    <row r="182" spans="1:65" s="2" customFormat="1" ht="16.5" customHeight="1">
      <c r="A182" s="36"/>
      <c r="B182" s="37"/>
      <c r="C182" s="192" t="s">
        <v>444</v>
      </c>
      <c r="D182" s="192" t="s">
        <v>203</v>
      </c>
      <c r="E182" s="193" t="s">
        <v>1184</v>
      </c>
      <c r="F182" s="194" t="s">
        <v>1185</v>
      </c>
      <c r="G182" s="195" t="s">
        <v>180</v>
      </c>
      <c r="H182" s="196">
        <v>1</v>
      </c>
      <c r="I182" s="197"/>
      <c r="J182" s="198">
        <f t="shared" si="20"/>
        <v>0</v>
      </c>
      <c r="K182" s="194" t="s">
        <v>192</v>
      </c>
      <c r="L182" s="41"/>
      <c r="M182" s="199" t="s">
        <v>32</v>
      </c>
      <c r="N182" s="200" t="s">
        <v>46</v>
      </c>
      <c r="O182" s="66"/>
      <c r="P182" s="183">
        <f t="shared" si="21"/>
        <v>0</v>
      </c>
      <c r="Q182" s="183">
        <v>0</v>
      </c>
      <c r="R182" s="183">
        <f t="shared" si="22"/>
        <v>0</v>
      </c>
      <c r="S182" s="183">
        <v>0</v>
      </c>
      <c r="T182" s="184">
        <f t="shared" si="23"/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85" t="s">
        <v>206</v>
      </c>
      <c r="AT182" s="185" t="s">
        <v>203</v>
      </c>
      <c r="AU182" s="185" t="s">
        <v>82</v>
      </c>
      <c r="AY182" s="18" t="s">
        <v>176</v>
      </c>
      <c r="BE182" s="186">
        <f t="shared" si="24"/>
        <v>0</v>
      </c>
      <c r="BF182" s="186">
        <f t="shared" si="25"/>
        <v>0</v>
      </c>
      <c r="BG182" s="186">
        <f t="shared" si="26"/>
        <v>0</v>
      </c>
      <c r="BH182" s="186">
        <f t="shared" si="27"/>
        <v>0</v>
      </c>
      <c r="BI182" s="186">
        <f t="shared" si="28"/>
        <v>0</v>
      </c>
      <c r="BJ182" s="18" t="s">
        <v>82</v>
      </c>
      <c r="BK182" s="186">
        <f t="shared" si="29"/>
        <v>0</v>
      </c>
      <c r="BL182" s="18" t="s">
        <v>206</v>
      </c>
      <c r="BM182" s="185" t="s">
        <v>1186</v>
      </c>
    </row>
    <row r="183" spans="1:65" s="2" customFormat="1" ht="24.2" customHeight="1">
      <c r="A183" s="36"/>
      <c r="B183" s="37"/>
      <c r="C183" s="192" t="s">
        <v>448</v>
      </c>
      <c r="D183" s="192" t="s">
        <v>203</v>
      </c>
      <c r="E183" s="193" t="s">
        <v>441</v>
      </c>
      <c r="F183" s="194" t="s">
        <v>442</v>
      </c>
      <c r="G183" s="195" t="s">
        <v>180</v>
      </c>
      <c r="H183" s="196">
        <v>1</v>
      </c>
      <c r="I183" s="197"/>
      <c r="J183" s="198">
        <f t="shared" si="20"/>
        <v>0</v>
      </c>
      <c r="K183" s="194" t="s">
        <v>192</v>
      </c>
      <c r="L183" s="41"/>
      <c r="M183" s="199" t="s">
        <v>32</v>
      </c>
      <c r="N183" s="200" t="s">
        <v>46</v>
      </c>
      <c r="O183" s="66"/>
      <c r="P183" s="183">
        <f t="shared" si="21"/>
        <v>0</v>
      </c>
      <c r="Q183" s="183">
        <v>0</v>
      </c>
      <c r="R183" s="183">
        <f t="shared" si="22"/>
        <v>0</v>
      </c>
      <c r="S183" s="183">
        <v>0</v>
      </c>
      <c r="T183" s="184">
        <f t="shared" si="23"/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85" t="s">
        <v>206</v>
      </c>
      <c r="AT183" s="185" t="s">
        <v>203</v>
      </c>
      <c r="AU183" s="185" t="s">
        <v>82</v>
      </c>
      <c r="AY183" s="18" t="s">
        <v>176</v>
      </c>
      <c r="BE183" s="186">
        <f t="shared" si="24"/>
        <v>0</v>
      </c>
      <c r="BF183" s="186">
        <f t="shared" si="25"/>
        <v>0</v>
      </c>
      <c r="BG183" s="186">
        <f t="shared" si="26"/>
        <v>0</v>
      </c>
      <c r="BH183" s="186">
        <f t="shared" si="27"/>
        <v>0</v>
      </c>
      <c r="BI183" s="186">
        <f t="shared" si="28"/>
        <v>0</v>
      </c>
      <c r="BJ183" s="18" t="s">
        <v>82</v>
      </c>
      <c r="BK183" s="186">
        <f t="shared" si="29"/>
        <v>0</v>
      </c>
      <c r="BL183" s="18" t="s">
        <v>206</v>
      </c>
      <c r="BM183" s="185" t="s">
        <v>443</v>
      </c>
    </row>
    <row r="184" spans="1:65" s="2" customFormat="1" ht="24.2" customHeight="1">
      <c r="A184" s="36"/>
      <c r="B184" s="37"/>
      <c r="C184" s="192" t="s">
        <v>452</v>
      </c>
      <c r="D184" s="192" t="s">
        <v>203</v>
      </c>
      <c r="E184" s="193" t="s">
        <v>445</v>
      </c>
      <c r="F184" s="194" t="s">
        <v>446</v>
      </c>
      <c r="G184" s="195" t="s">
        <v>180</v>
      </c>
      <c r="H184" s="196">
        <v>2</v>
      </c>
      <c r="I184" s="197"/>
      <c r="J184" s="198">
        <f t="shared" si="20"/>
        <v>0</v>
      </c>
      <c r="K184" s="194" t="s">
        <v>192</v>
      </c>
      <c r="L184" s="41"/>
      <c r="M184" s="199" t="s">
        <v>32</v>
      </c>
      <c r="N184" s="200" t="s">
        <v>46</v>
      </c>
      <c r="O184" s="66"/>
      <c r="P184" s="183">
        <f t="shared" si="21"/>
        <v>0</v>
      </c>
      <c r="Q184" s="183">
        <v>0</v>
      </c>
      <c r="R184" s="183">
        <f t="shared" si="22"/>
        <v>0</v>
      </c>
      <c r="S184" s="183">
        <v>0</v>
      </c>
      <c r="T184" s="184">
        <f t="shared" si="23"/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85" t="s">
        <v>206</v>
      </c>
      <c r="AT184" s="185" t="s">
        <v>203</v>
      </c>
      <c r="AU184" s="185" t="s">
        <v>82</v>
      </c>
      <c r="AY184" s="18" t="s">
        <v>176</v>
      </c>
      <c r="BE184" s="186">
        <f t="shared" si="24"/>
        <v>0</v>
      </c>
      <c r="BF184" s="186">
        <f t="shared" si="25"/>
        <v>0</v>
      </c>
      <c r="BG184" s="186">
        <f t="shared" si="26"/>
        <v>0</v>
      </c>
      <c r="BH184" s="186">
        <f t="shared" si="27"/>
        <v>0</v>
      </c>
      <c r="BI184" s="186">
        <f t="shared" si="28"/>
        <v>0</v>
      </c>
      <c r="BJ184" s="18" t="s">
        <v>82</v>
      </c>
      <c r="BK184" s="186">
        <f t="shared" si="29"/>
        <v>0</v>
      </c>
      <c r="BL184" s="18" t="s">
        <v>206</v>
      </c>
      <c r="BM184" s="185" t="s">
        <v>447</v>
      </c>
    </row>
    <row r="185" spans="1:65" s="2" customFormat="1" ht="21.75" customHeight="1">
      <c r="A185" s="36"/>
      <c r="B185" s="37"/>
      <c r="C185" s="192" t="s">
        <v>456</v>
      </c>
      <c r="D185" s="192" t="s">
        <v>203</v>
      </c>
      <c r="E185" s="193" t="s">
        <v>449</v>
      </c>
      <c r="F185" s="194" t="s">
        <v>450</v>
      </c>
      <c r="G185" s="195" t="s">
        <v>180</v>
      </c>
      <c r="H185" s="196">
        <v>2</v>
      </c>
      <c r="I185" s="197"/>
      <c r="J185" s="198">
        <f t="shared" si="20"/>
        <v>0</v>
      </c>
      <c r="K185" s="194" t="s">
        <v>192</v>
      </c>
      <c r="L185" s="41"/>
      <c r="M185" s="199" t="s">
        <v>32</v>
      </c>
      <c r="N185" s="200" t="s">
        <v>46</v>
      </c>
      <c r="O185" s="66"/>
      <c r="P185" s="183">
        <f t="shared" si="21"/>
        <v>0</v>
      </c>
      <c r="Q185" s="183">
        <v>0</v>
      </c>
      <c r="R185" s="183">
        <f t="shared" si="22"/>
        <v>0</v>
      </c>
      <c r="S185" s="183">
        <v>0</v>
      </c>
      <c r="T185" s="184">
        <f t="shared" si="23"/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85" t="s">
        <v>206</v>
      </c>
      <c r="AT185" s="185" t="s">
        <v>203</v>
      </c>
      <c r="AU185" s="185" t="s">
        <v>82</v>
      </c>
      <c r="AY185" s="18" t="s">
        <v>176</v>
      </c>
      <c r="BE185" s="186">
        <f t="shared" si="24"/>
        <v>0</v>
      </c>
      <c r="BF185" s="186">
        <f t="shared" si="25"/>
        <v>0</v>
      </c>
      <c r="BG185" s="186">
        <f t="shared" si="26"/>
        <v>0</v>
      </c>
      <c r="BH185" s="186">
        <f t="shared" si="27"/>
        <v>0</v>
      </c>
      <c r="BI185" s="186">
        <f t="shared" si="28"/>
        <v>0</v>
      </c>
      <c r="BJ185" s="18" t="s">
        <v>82</v>
      </c>
      <c r="BK185" s="186">
        <f t="shared" si="29"/>
        <v>0</v>
      </c>
      <c r="BL185" s="18" t="s">
        <v>206</v>
      </c>
      <c r="BM185" s="185" t="s">
        <v>451</v>
      </c>
    </row>
    <row r="186" spans="1:65" s="2" customFormat="1" ht="16.5" customHeight="1">
      <c r="A186" s="36"/>
      <c r="B186" s="37"/>
      <c r="C186" s="192" t="s">
        <v>460</v>
      </c>
      <c r="D186" s="192" t="s">
        <v>203</v>
      </c>
      <c r="E186" s="193" t="s">
        <v>1187</v>
      </c>
      <c r="F186" s="194" t="s">
        <v>1188</v>
      </c>
      <c r="G186" s="195" t="s">
        <v>1180</v>
      </c>
      <c r="H186" s="196">
        <v>10</v>
      </c>
      <c r="I186" s="197"/>
      <c r="J186" s="198">
        <f t="shared" si="20"/>
        <v>0</v>
      </c>
      <c r="K186" s="194" t="s">
        <v>192</v>
      </c>
      <c r="L186" s="41"/>
      <c r="M186" s="199" t="s">
        <v>32</v>
      </c>
      <c r="N186" s="200" t="s">
        <v>46</v>
      </c>
      <c r="O186" s="66"/>
      <c r="P186" s="183">
        <f t="shared" si="21"/>
        <v>0</v>
      </c>
      <c r="Q186" s="183">
        <v>0</v>
      </c>
      <c r="R186" s="183">
        <f t="shared" si="22"/>
        <v>0</v>
      </c>
      <c r="S186" s="183">
        <v>0</v>
      </c>
      <c r="T186" s="184">
        <f t="shared" si="23"/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85" t="s">
        <v>206</v>
      </c>
      <c r="AT186" s="185" t="s">
        <v>203</v>
      </c>
      <c r="AU186" s="185" t="s">
        <v>82</v>
      </c>
      <c r="AY186" s="18" t="s">
        <v>176</v>
      </c>
      <c r="BE186" s="186">
        <f t="shared" si="24"/>
        <v>0</v>
      </c>
      <c r="BF186" s="186">
        <f t="shared" si="25"/>
        <v>0</v>
      </c>
      <c r="BG186" s="186">
        <f t="shared" si="26"/>
        <v>0</v>
      </c>
      <c r="BH186" s="186">
        <f t="shared" si="27"/>
        <v>0</v>
      </c>
      <c r="BI186" s="186">
        <f t="shared" si="28"/>
        <v>0</v>
      </c>
      <c r="BJ186" s="18" t="s">
        <v>82</v>
      </c>
      <c r="BK186" s="186">
        <f t="shared" si="29"/>
        <v>0</v>
      </c>
      <c r="BL186" s="18" t="s">
        <v>206</v>
      </c>
      <c r="BM186" s="185" t="s">
        <v>1189</v>
      </c>
    </row>
    <row r="187" spans="1:65" s="2" customFormat="1" ht="29.25">
      <c r="A187" s="36"/>
      <c r="B187" s="37"/>
      <c r="C187" s="38"/>
      <c r="D187" s="187" t="s">
        <v>183</v>
      </c>
      <c r="E187" s="38"/>
      <c r="F187" s="188" t="s">
        <v>1190</v>
      </c>
      <c r="G187" s="38"/>
      <c r="H187" s="38"/>
      <c r="I187" s="189"/>
      <c r="J187" s="38"/>
      <c r="K187" s="38"/>
      <c r="L187" s="41"/>
      <c r="M187" s="190"/>
      <c r="N187" s="191"/>
      <c r="O187" s="66"/>
      <c r="P187" s="66"/>
      <c r="Q187" s="66"/>
      <c r="R187" s="66"/>
      <c r="S187" s="66"/>
      <c r="T187" s="6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8" t="s">
        <v>183</v>
      </c>
      <c r="AU187" s="18" t="s">
        <v>82</v>
      </c>
    </row>
    <row r="188" spans="1:65" s="2" customFormat="1" ht="16.5" customHeight="1">
      <c r="A188" s="36"/>
      <c r="B188" s="37"/>
      <c r="C188" s="192" t="s">
        <v>464</v>
      </c>
      <c r="D188" s="192" t="s">
        <v>203</v>
      </c>
      <c r="E188" s="193" t="s">
        <v>453</v>
      </c>
      <c r="F188" s="194" t="s">
        <v>454</v>
      </c>
      <c r="G188" s="195" t="s">
        <v>180</v>
      </c>
      <c r="H188" s="196">
        <v>4</v>
      </c>
      <c r="I188" s="197"/>
      <c r="J188" s="198">
        <f t="shared" ref="J188:J231" si="30">ROUND(I188*H188,2)</f>
        <v>0</v>
      </c>
      <c r="K188" s="194" t="s">
        <v>192</v>
      </c>
      <c r="L188" s="41"/>
      <c r="M188" s="199" t="s">
        <v>32</v>
      </c>
      <c r="N188" s="200" t="s">
        <v>46</v>
      </c>
      <c r="O188" s="66"/>
      <c r="P188" s="183">
        <f t="shared" ref="P188:P231" si="31">O188*H188</f>
        <v>0</v>
      </c>
      <c r="Q188" s="183">
        <v>0</v>
      </c>
      <c r="R188" s="183">
        <f t="shared" ref="R188:R231" si="32">Q188*H188</f>
        <v>0</v>
      </c>
      <c r="S188" s="183">
        <v>0</v>
      </c>
      <c r="T188" s="184">
        <f t="shared" ref="T188:T231" si="33"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85" t="s">
        <v>206</v>
      </c>
      <c r="AT188" s="185" t="s">
        <v>203</v>
      </c>
      <c r="AU188" s="185" t="s">
        <v>82</v>
      </c>
      <c r="AY188" s="18" t="s">
        <v>176</v>
      </c>
      <c r="BE188" s="186">
        <f t="shared" ref="BE188:BE231" si="34">IF(N188="základní",J188,0)</f>
        <v>0</v>
      </c>
      <c r="BF188" s="186">
        <f t="shared" ref="BF188:BF231" si="35">IF(N188="snížená",J188,0)</f>
        <v>0</v>
      </c>
      <c r="BG188" s="186">
        <f t="shared" ref="BG188:BG231" si="36">IF(N188="zákl. přenesená",J188,0)</f>
        <v>0</v>
      </c>
      <c r="BH188" s="186">
        <f t="shared" ref="BH188:BH231" si="37">IF(N188="sníž. přenesená",J188,0)</f>
        <v>0</v>
      </c>
      <c r="BI188" s="186">
        <f t="shared" ref="BI188:BI231" si="38">IF(N188="nulová",J188,0)</f>
        <v>0</v>
      </c>
      <c r="BJ188" s="18" t="s">
        <v>82</v>
      </c>
      <c r="BK188" s="186">
        <f t="shared" ref="BK188:BK231" si="39">ROUND(I188*H188,2)</f>
        <v>0</v>
      </c>
      <c r="BL188" s="18" t="s">
        <v>206</v>
      </c>
      <c r="BM188" s="185" t="s">
        <v>455</v>
      </c>
    </row>
    <row r="189" spans="1:65" s="2" customFormat="1" ht="16.5" customHeight="1">
      <c r="A189" s="36"/>
      <c r="B189" s="37"/>
      <c r="C189" s="192" t="s">
        <v>468</v>
      </c>
      <c r="D189" s="192" t="s">
        <v>203</v>
      </c>
      <c r="E189" s="193" t="s">
        <v>457</v>
      </c>
      <c r="F189" s="194" t="s">
        <v>458</v>
      </c>
      <c r="G189" s="195" t="s">
        <v>180</v>
      </c>
      <c r="H189" s="196">
        <v>2</v>
      </c>
      <c r="I189" s="197"/>
      <c r="J189" s="198">
        <f t="shared" si="30"/>
        <v>0</v>
      </c>
      <c r="K189" s="194" t="s">
        <v>192</v>
      </c>
      <c r="L189" s="41"/>
      <c r="M189" s="199" t="s">
        <v>32</v>
      </c>
      <c r="N189" s="200" t="s">
        <v>46</v>
      </c>
      <c r="O189" s="66"/>
      <c r="P189" s="183">
        <f t="shared" si="31"/>
        <v>0</v>
      </c>
      <c r="Q189" s="183">
        <v>0</v>
      </c>
      <c r="R189" s="183">
        <f t="shared" si="32"/>
        <v>0</v>
      </c>
      <c r="S189" s="183">
        <v>0</v>
      </c>
      <c r="T189" s="184">
        <f t="shared" si="33"/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85" t="s">
        <v>206</v>
      </c>
      <c r="AT189" s="185" t="s">
        <v>203</v>
      </c>
      <c r="AU189" s="185" t="s">
        <v>82</v>
      </c>
      <c r="AY189" s="18" t="s">
        <v>176</v>
      </c>
      <c r="BE189" s="186">
        <f t="shared" si="34"/>
        <v>0</v>
      </c>
      <c r="BF189" s="186">
        <f t="shared" si="35"/>
        <v>0</v>
      </c>
      <c r="BG189" s="186">
        <f t="shared" si="36"/>
        <v>0</v>
      </c>
      <c r="BH189" s="186">
        <f t="shared" si="37"/>
        <v>0</v>
      </c>
      <c r="BI189" s="186">
        <f t="shared" si="38"/>
        <v>0</v>
      </c>
      <c r="BJ189" s="18" t="s">
        <v>82</v>
      </c>
      <c r="BK189" s="186">
        <f t="shared" si="39"/>
        <v>0</v>
      </c>
      <c r="BL189" s="18" t="s">
        <v>206</v>
      </c>
      <c r="BM189" s="185" t="s">
        <v>459</v>
      </c>
    </row>
    <row r="190" spans="1:65" s="2" customFormat="1" ht="16.5" customHeight="1">
      <c r="A190" s="36"/>
      <c r="B190" s="37"/>
      <c r="C190" s="192" t="s">
        <v>472</v>
      </c>
      <c r="D190" s="192" t="s">
        <v>203</v>
      </c>
      <c r="E190" s="193" t="s">
        <v>1191</v>
      </c>
      <c r="F190" s="194" t="s">
        <v>1192</v>
      </c>
      <c r="G190" s="195" t="s">
        <v>180</v>
      </c>
      <c r="H190" s="196">
        <v>2</v>
      </c>
      <c r="I190" s="197"/>
      <c r="J190" s="198">
        <f t="shared" si="30"/>
        <v>0</v>
      </c>
      <c r="K190" s="194" t="s">
        <v>192</v>
      </c>
      <c r="L190" s="41"/>
      <c r="M190" s="199" t="s">
        <v>32</v>
      </c>
      <c r="N190" s="200" t="s">
        <v>46</v>
      </c>
      <c r="O190" s="66"/>
      <c r="P190" s="183">
        <f t="shared" si="31"/>
        <v>0</v>
      </c>
      <c r="Q190" s="183">
        <v>0</v>
      </c>
      <c r="R190" s="183">
        <f t="shared" si="32"/>
        <v>0</v>
      </c>
      <c r="S190" s="183">
        <v>0</v>
      </c>
      <c r="T190" s="184">
        <f t="shared" si="33"/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85" t="s">
        <v>206</v>
      </c>
      <c r="AT190" s="185" t="s">
        <v>203</v>
      </c>
      <c r="AU190" s="185" t="s">
        <v>82</v>
      </c>
      <c r="AY190" s="18" t="s">
        <v>176</v>
      </c>
      <c r="BE190" s="186">
        <f t="shared" si="34"/>
        <v>0</v>
      </c>
      <c r="BF190" s="186">
        <f t="shared" si="35"/>
        <v>0</v>
      </c>
      <c r="BG190" s="186">
        <f t="shared" si="36"/>
        <v>0</v>
      </c>
      <c r="BH190" s="186">
        <f t="shared" si="37"/>
        <v>0</v>
      </c>
      <c r="BI190" s="186">
        <f t="shared" si="38"/>
        <v>0</v>
      </c>
      <c r="BJ190" s="18" t="s">
        <v>82</v>
      </c>
      <c r="BK190" s="186">
        <f t="shared" si="39"/>
        <v>0</v>
      </c>
      <c r="BL190" s="18" t="s">
        <v>206</v>
      </c>
      <c r="BM190" s="185" t="s">
        <v>1193</v>
      </c>
    </row>
    <row r="191" spans="1:65" s="2" customFormat="1" ht="16.5" customHeight="1">
      <c r="A191" s="36"/>
      <c r="B191" s="37"/>
      <c r="C191" s="173" t="s">
        <v>476</v>
      </c>
      <c r="D191" s="173" t="s">
        <v>177</v>
      </c>
      <c r="E191" s="174" t="s">
        <v>461</v>
      </c>
      <c r="F191" s="175" t="s">
        <v>462</v>
      </c>
      <c r="G191" s="176" t="s">
        <v>180</v>
      </c>
      <c r="H191" s="177">
        <v>2</v>
      </c>
      <c r="I191" s="178"/>
      <c r="J191" s="179">
        <f t="shared" si="30"/>
        <v>0</v>
      </c>
      <c r="K191" s="175" t="s">
        <v>192</v>
      </c>
      <c r="L191" s="180"/>
      <c r="M191" s="181" t="s">
        <v>32</v>
      </c>
      <c r="N191" s="182" t="s">
        <v>46</v>
      </c>
      <c r="O191" s="66"/>
      <c r="P191" s="183">
        <f t="shared" si="31"/>
        <v>0</v>
      </c>
      <c r="Q191" s="183">
        <v>0</v>
      </c>
      <c r="R191" s="183">
        <f t="shared" si="32"/>
        <v>0</v>
      </c>
      <c r="S191" s="183">
        <v>0</v>
      </c>
      <c r="T191" s="184">
        <f t="shared" si="33"/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85" t="s">
        <v>181</v>
      </c>
      <c r="AT191" s="185" t="s">
        <v>177</v>
      </c>
      <c r="AU191" s="185" t="s">
        <v>82</v>
      </c>
      <c r="AY191" s="18" t="s">
        <v>176</v>
      </c>
      <c r="BE191" s="186">
        <f t="shared" si="34"/>
        <v>0</v>
      </c>
      <c r="BF191" s="186">
        <f t="shared" si="35"/>
        <v>0</v>
      </c>
      <c r="BG191" s="186">
        <f t="shared" si="36"/>
        <v>0</v>
      </c>
      <c r="BH191" s="186">
        <f t="shared" si="37"/>
        <v>0</v>
      </c>
      <c r="BI191" s="186">
        <f t="shared" si="38"/>
        <v>0</v>
      </c>
      <c r="BJ191" s="18" t="s">
        <v>82</v>
      </c>
      <c r="BK191" s="186">
        <f t="shared" si="39"/>
        <v>0</v>
      </c>
      <c r="BL191" s="18" t="s">
        <v>181</v>
      </c>
      <c r="BM191" s="185" t="s">
        <v>463</v>
      </c>
    </row>
    <row r="192" spans="1:65" s="2" customFormat="1" ht="16.5" customHeight="1">
      <c r="A192" s="36"/>
      <c r="B192" s="37"/>
      <c r="C192" s="192" t="s">
        <v>480</v>
      </c>
      <c r="D192" s="192" t="s">
        <v>203</v>
      </c>
      <c r="E192" s="193" t="s">
        <v>465</v>
      </c>
      <c r="F192" s="194" t="s">
        <v>466</v>
      </c>
      <c r="G192" s="195" t="s">
        <v>180</v>
      </c>
      <c r="H192" s="196">
        <v>4</v>
      </c>
      <c r="I192" s="197"/>
      <c r="J192" s="198">
        <f t="shared" si="30"/>
        <v>0</v>
      </c>
      <c r="K192" s="194" t="s">
        <v>192</v>
      </c>
      <c r="L192" s="41"/>
      <c r="M192" s="199" t="s">
        <v>32</v>
      </c>
      <c r="N192" s="200" t="s">
        <v>46</v>
      </c>
      <c r="O192" s="66"/>
      <c r="P192" s="183">
        <f t="shared" si="31"/>
        <v>0</v>
      </c>
      <c r="Q192" s="183">
        <v>0</v>
      </c>
      <c r="R192" s="183">
        <f t="shared" si="32"/>
        <v>0</v>
      </c>
      <c r="S192" s="183">
        <v>0</v>
      </c>
      <c r="T192" s="184">
        <f t="shared" si="33"/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85" t="s">
        <v>206</v>
      </c>
      <c r="AT192" s="185" t="s">
        <v>203</v>
      </c>
      <c r="AU192" s="185" t="s">
        <v>82</v>
      </c>
      <c r="AY192" s="18" t="s">
        <v>176</v>
      </c>
      <c r="BE192" s="186">
        <f t="shared" si="34"/>
        <v>0</v>
      </c>
      <c r="BF192" s="186">
        <f t="shared" si="35"/>
        <v>0</v>
      </c>
      <c r="BG192" s="186">
        <f t="shared" si="36"/>
        <v>0</v>
      </c>
      <c r="BH192" s="186">
        <f t="shared" si="37"/>
        <v>0</v>
      </c>
      <c r="BI192" s="186">
        <f t="shared" si="38"/>
        <v>0</v>
      </c>
      <c r="BJ192" s="18" t="s">
        <v>82</v>
      </c>
      <c r="BK192" s="186">
        <f t="shared" si="39"/>
        <v>0</v>
      </c>
      <c r="BL192" s="18" t="s">
        <v>206</v>
      </c>
      <c r="BM192" s="185" t="s">
        <v>467</v>
      </c>
    </row>
    <row r="193" spans="1:65" s="2" customFormat="1" ht="16.5" customHeight="1">
      <c r="A193" s="36"/>
      <c r="B193" s="37"/>
      <c r="C193" s="192" t="s">
        <v>484</v>
      </c>
      <c r="D193" s="192" t="s">
        <v>203</v>
      </c>
      <c r="E193" s="193" t="s">
        <v>469</v>
      </c>
      <c r="F193" s="194" t="s">
        <v>470</v>
      </c>
      <c r="G193" s="195" t="s">
        <v>180</v>
      </c>
      <c r="H193" s="196">
        <v>2</v>
      </c>
      <c r="I193" s="197"/>
      <c r="J193" s="198">
        <f t="shared" si="30"/>
        <v>0</v>
      </c>
      <c r="K193" s="194" t="s">
        <v>192</v>
      </c>
      <c r="L193" s="41"/>
      <c r="M193" s="199" t="s">
        <v>32</v>
      </c>
      <c r="N193" s="200" t="s">
        <v>46</v>
      </c>
      <c r="O193" s="66"/>
      <c r="P193" s="183">
        <f t="shared" si="31"/>
        <v>0</v>
      </c>
      <c r="Q193" s="183">
        <v>0</v>
      </c>
      <c r="R193" s="183">
        <f t="shared" si="32"/>
        <v>0</v>
      </c>
      <c r="S193" s="183">
        <v>0</v>
      </c>
      <c r="T193" s="184">
        <f t="shared" si="33"/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85" t="s">
        <v>206</v>
      </c>
      <c r="AT193" s="185" t="s">
        <v>203</v>
      </c>
      <c r="AU193" s="185" t="s">
        <v>82</v>
      </c>
      <c r="AY193" s="18" t="s">
        <v>176</v>
      </c>
      <c r="BE193" s="186">
        <f t="shared" si="34"/>
        <v>0</v>
      </c>
      <c r="BF193" s="186">
        <f t="shared" si="35"/>
        <v>0</v>
      </c>
      <c r="BG193" s="186">
        <f t="shared" si="36"/>
        <v>0</v>
      </c>
      <c r="BH193" s="186">
        <f t="shared" si="37"/>
        <v>0</v>
      </c>
      <c r="BI193" s="186">
        <f t="shared" si="38"/>
        <v>0</v>
      </c>
      <c r="BJ193" s="18" t="s">
        <v>82</v>
      </c>
      <c r="BK193" s="186">
        <f t="shared" si="39"/>
        <v>0</v>
      </c>
      <c r="BL193" s="18" t="s">
        <v>206</v>
      </c>
      <c r="BM193" s="185" t="s">
        <v>471</v>
      </c>
    </row>
    <row r="194" spans="1:65" s="2" customFormat="1" ht="16.5" customHeight="1">
      <c r="A194" s="36"/>
      <c r="B194" s="37"/>
      <c r="C194" s="192" t="s">
        <v>488</v>
      </c>
      <c r="D194" s="192" t="s">
        <v>203</v>
      </c>
      <c r="E194" s="193" t="s">
        <v>473</v>
      </c>
      <c r="F194" s="194" t="s">
        <v>474</v>
      </c>
      <c r="G194" s="195" t="s">
        <v>180</v>
      </c>
      <c r="H194" s="196">
        <v>4</v>
      </c>
      <c r="I194" s="197"/>
      <c r="J194" s="198">
        <f t="shared" si="30"/>
        <v>0</v>
      </c>
      <c r="K194" s="194" t="s">
        <v>192</v>
      </c>
      <c r="L194" s="41"/>
      <c r="M194" s="199" t="s">
        <v>32</v>
      </c>
      <c r="N194" s="200" t="s">
        <v>46</v>
      </c>
      <c r="O194" s="66"/>
      <c r="P194" s="183">
        <f t="shared" si="31"/>
        <v>0</v>
      </c>
      <c r="Q194" s="183">
        <v>0</v>
      </c>
      <c r="R194" s="183">
        <f t="shared" si="32"/>
        <v>0</v>
      </c>
      <c r="S194" s="183">
        <v>0</v>
      </c>
      <c r="T194" s="184">
        <f t="shared" si="33"/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85" t="s">
        <v>206</v>
      </c>
      <c r="AT194" s="185" t="s">
        <v>203</v>
      </c>
      <c r="AU194" s="185" t="s">
        <v>82</v>
      </c>
      <c r="AY194" s="18" t="s">
        <v>176</v>
      </c>
      <c r="BE194" s="186">
        <f t="shared" si="34"/>
        <v>0</v>
      </c>
      <c r="BF194" s="186">
        <f t="shared" si="35"/>
        <v>0</v>
      </c>
      <c r="BG194" s="186">
        <f t="shared" si="36"/>
        <v>0</v>
      </c>
      <c r="BH194" s="186">
        <f t="shared" si="37"/>
        <v>0</v>
      </c>
      <c r="BI194" s="186">
        <f t="shared" si="38"/>
        <v>0</v>
      </c>
      <c r="BJ194" s="18" t="s">
        <v>82</v>
      </c>
      <c r="BK194" s="186">
        <f t="shared" si="39"/>
        <v>0</v>
      </c>
      <c r="BL194" s="18" t="s">
        <v>206</v>
      </c>
      <c r="BM194" s="185" t="s">
        <v>475</v>
      </c>
    </row>
    <row r="195" spans="1:65" s="2" customFormat="1" ht="16.5" customHeight="1">
      <c r="A195" s="36"/>
      <c r="B195" s="37"/>
      <c r="C195" s="192" t="s">
        <v>492</v>
      </c>
      <c r="D195" s="192" t="s">
        <v>203</v>
      </c>
      <c r="E195" s="193" t="s">
        <v>477</v>
      </c>
      <c r="F195" s="194" t="s">
        <v>478</v>
      </c>
      <c r="G195" s="195" t="s">
        <v>180</v>
      </c>
      <c r="H195" s="196">
        <v>20</v>
      </c>
      <c r="I195" s="197"/>
      <c r="J195" s="198">
        <f t="shared" si="30"/>
        <v>0</v>
      </c>
      <c r="K195" s="194" t="s">
        <v>192</v>
      </c>
      <c r="L195" s="41"/>
      <c r="M195" s="199" t="s">
        <v>32</v>
      </c>
      <c r="N195" s="200" t="s">
        <v>46</v>
      </c>
      <c r="O195" s="66"/>
      <c r="P195" s="183">
        <f t="shared" si="31"/>
        <v>0</v>
      </c>
      <c r="Q195" s="183">
        <v>0</v>
      </c>
      <c r="R195" s="183">
        <f t="shared" si="32"/>
        <v>0</v>
      </c>
      <c r="S195" s="183">
        <v>0</v>
      </c>
      <c r="T195" s="184">
        <f t="shared" si="33"/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85" t="s">
        <v>206</v>
      </c>
      <c r="AT195" s="185" t="s">
        <v>203</v>
      </c>
      <c r="AU195" s="185" t="s">
        <v>82</v>
      </c>
      <c r="AY195" s="18" t="s">
        <v>176</v>
      </c>
      <c r="BE195" s="186">
        <f t="shared" si="34"/>
        <v>0</v>
      </c>
      <c r="BF195" s="186">
        <f t="shared" si="35"/>
        <v>0</v>
      </c>
      <c r="BG195" s="186">
        <f t="shared" si="36"/>
        <v>0</v>
      </c>
      <c r="BH195" s="186">
        <f t="shared" si="37"/>
        <v>0</v>
      </c>
      <c r="BI195" s="186">
        <f t="shared" si="38"/>
        <v>0</v>
      </c>
      <c r="BJ195" s="18" t="s">
        <v>82</v>
      </c>
      <c r="BK195" s="186">
        <f t="shared" si="39"/>
        <v>0</v>
      </c>
      <c r="BL195" s="18" t="s">
        <v>206</v>
      </c>
      <c r="BM195" s="185" t="s">
        <v>479</v>
      </c>
    </row>
    <row r="196" spans="1:65" s="2" customFormat="1" ht="24.2" customHeight="1">
      <c r="A196" s="36"/>
      <c r="B196" s="37"/>
      <c r="C196" s="173" t="s">
        <v>496</v>
      </c>
      <c r="D196" s="173" t="s">
        <v>177</v>
      </c>
      <c r="E196" s="174" t="s">
        <v>481</v>
      </c>
      <c r="F196" s="175" t="s">
        <v>482</v>
      </c>
      <c r="G196" s="176" t="s">
        <v>180</v>
      </c>
      <c r="H196" s="177">
        <v>20</v>
      </c>
      <c r="I196" s="178"/>
      <c r="J196" s="179">
        <f t="shared" si="30"/>
        <v>0</v>
      </c>
      <c r="K196" s="175" t="s">
        <v>192</v>
      </c>
      <c r="L196" s="180"/>
      <c r="M196" s="181" t="s">
        <v>32</v>
      </c>
      <c r="N196" s="182" t="s">
        <v>46</v>
      </c>
      <c r="O196" s="66"/>
      <c r="P196" s="183">
        <f t="shared" si="31"/>
        <v>0</v>
      </c>
      <c r="Q196" s="183">
        <v>0</v>
      </c>
      <c r="R196" s="183">
        <f t="shared" si="32"/>
        <v>0</v>
      </c>
      <c r="S196" s="183">
        <v>0</v>
      </c>
      <c r="T196" s="184">
        <f t="shared" si="33"/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85" t="s">
        <v>181</v>
      </c>
      <c r="AT196" s="185" t="s">
        <v>177</v>
      </c>
      <c r="AU196" s="185" t="s">
        <v>82</v>
      </c>
      <c r="AY196" s="18" t="s">
        <v>176</v>
      </c>
      <c r="BE196" s="186">
        <f t="shared" si="34"/>
        <v>0</v>
      </c>
      <c r="BF196" s="186">
        <f t="shared" si="35"/>
        <v>0</v>
      </c>
      <c r="BG196" s="186">
        <f t="shared" si="36"/>
        <v>0</v>
      </c>
      <c r="BH196" s="186">
        <f t="shared" si="37"/>
        <v>0</v>
      </c>
      <c r="BI196" s="186">
        <f t="shared" si="38"/>
        <v>0</v>
      </c>
      <c r="BJ196" s="18" t="s">
        <v>82</v>
      </c>
      <c r="BK196" s="186">
        <f t="shared" si="39"/>
        <v>0</v>
      </c>
      <c r="BL196" s="18" t="s">
        <v>181</v>
      </c>
      <c r="BM196" s="185" t="s">
        <v>483</v>
      </c>
    </row>
    <row r="197" spans="1:65" s="2" customFormat="1" ht="16.5" customHeight="1">
      <c r="A197" s="36"/>
      <c r="B197" s="37"/>
      <c r="C197" s="192" t="s">
        <v>501</v>
      </c>
      <c r="D197" s="192" t="s">
        <v>203</v>
      </c>
      <c r="E197" s="193" t="s">
        <v>485</v>
      </c>
      <c r="F197" s="194" t="s">
        <v>486</v>
      </c>
      <c r="G197" s="195" t="s">
        <v>180</v>
      </c>
      <c r="H197" s="196">
        <v>20</v>
      </c>
      <c r="I197" s="197"/>
      <c r="J197" s="198">
        <f t="shared" si="30"/>
        <v>0</v>
      </c>
      <c r="K197" s="194" t="s">
        <v>192</v>
      </c>
      <c r="L197" s="41"/>
      <c r="M197" s="199" t="s">
        <v>32</v>
      </c>
      <c r="N197" s="200" t="s">
        <v>46</v>
      </c>
      <c r="O197" s="66"/>
      <c r="P197" s="183">
        <f t="shared" si="31"/>
        <v>0</v>
      </c>
      <c r="Q197" s="183">
        <v>0</v>
      </c>
      <c r="R197" s="183">
        <f t="shared" si="32"/>
        <v>0</v>
      </c>
      <c r="S197" s="183">
        <v>0</v>
      </c>
      <c r="T197" s="184">
        <f t="shared" si="33"/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85" t="s">
        <v>206</v>
      </c>
      <c r="AT197" s="185" t="s">
        <v>203</v>
      </c>
      <c r="AU197" s="185" t="s">
        <v>82</v>
      </c>
      <c r="AY197" s="18" t="s">
        <v>176</v>
      </c>
      <c r="BE197" s="186">
        <f t="shared" si="34"/>
        <v>0</v>
      </c>
      <c r="BF197" s="186">
        <f t="shared" si="35"/>
        <v>0</v>
      </c>
      <c r="BG197" s="186">
        <f t="shared" si="36"/>
        <v>0</v>
      </c>
      <c r="BH197" s="186">
        <f t="shared" si="37"/>
        <v>0</v>
      </c>
      <c r="BI197" s="186">
        <f t="shared" si="38"/>
        <v>0</v>
      </c>
      <c r="BJ197" s="18" t="s">
        <v>82</v>
      </c>
      <c r="BK197" s="186">
        <f t="shared" si="39"/>
        <v>0</v>
      </c>
      <c r="BL197" s="18" t="s">
        <v>206</v>
      </c>
      <c r="BM197" s="185" t="s">
        <v>487</v>
      </c>
    </row>
    <row r="198" spans="1:65" s="2" customFormat="1" ht="16.5" customHeight="1">
      <c r="A198" s="36"/>
      <c r="B198" s="37"/>
      <c r="C198" s="173" t="s">
        <v>505</v>
      </c>
      <c r="D198" s="173" t="s">
        <v>177</v>
      </c>
      <c r="E198" s="174" t="s">
        <v>489</v>
      </c>
      <c r="F198" s="175" t="s">
        <v>490</v>
      </c>
      <c r="G198" s="176" t="s">
        <v>180</v>
      </c>
      <c r="H198" s="177">
        <v>20</v>
      </c>
      <c r="I198" s="178"/>
      <c r="J198" s="179">
        <f t="shared" si="30"/>
        <v>0</v>
      </c>
      <c r="K198" s="175" t="s">
        <v>192</v>
      </c>
      <c r="L198" s="180"/>
      <c r="M198" s="181" t="s">
        <v>32</v>
      </c>
      <c r="N198" s="182" t="s">
        <v>46</v>
      </c>
      <c r="O198" s="66"/>
      <c r="P198" s="183">
        <f t="shared" si="31"/>
        <v>0</v>
      </c>
      <c r="Q198" s="183">
        <v>0</v>
      </c>
      <c r="R198" s="183">
        <f t="shared" si="32"/>
        <v>0</v>
      </c>
      <c r="S198" s="183">
        <v>0</v>
      </c>
      <c r="T198" s="184">
        <f t="shared" si="33"/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85" t="s">
        <v>181</v>
      </c>
      <c r="AT198" s="185" t="s">
        <v>177</v>
      </c>
      <c r="AU198" s="185" t="s">
        <v>82</v>
      </c>
      <c r="AY198" s="18" t="s">
        <v>176</v>
      </c>
      <c r="BE198" s="186">
        <f t="shared" si="34"/>
        <v>0</v>
      </c>
      <c r="BF198" s="186">
        <f t="shared" si="35"/>
        <v>0</v>
      </c>
      <c r="BG198" s="186">
        <f t="shared" si="36"/>
        <v>0</v>
      </c>
      <c r="BH198" s="186">
        <f t="shared" si="37"/>
        <v>0</v>
      </c>
      <c r="BI198" s="186">
        <f t="shared" si="38"/>
        <v>0</v>
      </c>
      <c r="BJ198" s="18" t="s">
        <v>82</v>
      </c>
      <c r="BK198" s="186">
        <f t="shared" si="39"/>
        <v>0</v>
      </c>
      <c r="BL198" s="18" t="s">
        <v>181</v>
      </c>
      <c r="BM198" s="185" t="s">
        <v>491</v>
      </c>
    </row>
    <row r="199" spans="1:65" s="2" customFormat="1" ht="24.2" customHeight="1">
      <c r="A199" s="36"/>
      <c r="B199" s="37"/>
      <c r="C199" s="192" t="s">
        <v>509</v>
      </c>
      <c r="D199" s="192" t="s">
        <v>203</v>
      </c>
      <c r="E199" s="193" t="s">
        <v>493</v>
      </c>
      <c r="F199" s="194" t="s">
        <v>494</v>
      </c>
      <c r="G199" s="195" t="s">
        <v>180</v>
      </c>
      <c r="H199" s="196">
        <v>2</v>
      </c>
      <c r="I199" s="197"/>
      <c r="J199" s="198">
        <f t="shared" si="30"/>
        <v>0</v>
      </c>
      <c r="K199" s="194" t="s">
        <v>192</v>
      </c>
      <c r="L199" s="41"/>
      <c r="M199" s="199" t="s">
        <v>32</v>
      </c>
      <c r="N199" s="200" t="s">
        <v>46</v>
      </c>
      <c r="O199" s="66"/>
      <c r="P199" s="183">
        <f t="shared" si="31"/>
        <v>0</v>
      </c>
      <c r="Q199" s="183">
        <v>0</v>
      </c>
      <c r="R199" s="183">
        <f t="shared" si="32"/>
        <v>0</v>
      </c>
      <c r="S199" s="183">
        <v>0</v>
      </c>
      <c r="T199" s="184">
        <f t="shared" si="33"/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85" t="s">
        <v>206</v>
      </c>
      <c r="AT199" s="185" t="s">
        <v>203</v>
      </c>
      <c r="AU199" s="185" t="s">
        <v>82</v>
      </c>
      <c r="AY199" s="18" t="s">
        <v>176</v>
      </c>
      <c r="BE199" s="186">
        <f t="shared" si="34"/>
        <v>0</v>
      </c>
      <c r="BF199" s="186">
        <f t="shared" si="35"/>
        <v>0</v>
      </c>
      <c r="BG199" s="186">
        <f t="shared" si="36"/>
        <v>0</v>
      </c>
      <c r="BH199" s="186">
        <f t="shared" si="37"/>
        <v>0</v>
      </c>
      <c r="BI199" s="186">
        <f t="shared" si="38"/>
        <v>0</v>
      </c>
      <c r="BJ199" s="18" t="s">
        <v>82</v>
      </c>
      <c r="BK199" s="186">
        <f t="shared" si="39"/>
        <v>0</v>
      </c>
      <c r="BL199" s="18" t="s">
        <v>206</v>
      </c>
      <c r="BM199" s="185" t="s">
        <v>495</v>
      </c>
    </row>
    <row r="200" spans="1:65" s="2" customFormat="1" ht="16.5" customHeight="1">
      <c r="A200" s="36"/>
      <c r="B200" s="37"/>
      <c r="C200" s="192" t="s">
        <v>513</v>
      </c>
      <c r="D200" s="192" t="s">
        <v>203</v>
      </c>
      <c r="E200" s="193" t="s">
        <v>1194</v>
      </c>
      <c r="F200" s="194" t="s">
        <v>1195</v>
      </c>
      <c r="G200" s="195" t="s">
        <v>180</v>
      </c>
      <c r="H200" s="196">
        <v>1</v>
      </c>
      <c r="I200" s="197"/>
      <c r="J200" s="198">
        <f t="shared" si="30"/>
        <v>0</v>
      </c>
      <c r="K200" s="194" t="s">
        <v>192</v>
      </c>
      <c r="L200" s="41"/>
      <c r="M200" s="199" t="s">
        <v>32</v>
      </c>
      <c r="N200" s="200" t="s">
        <v>46</v>
      </c>
      <c r="O200" s="66"/>
      <c r="P200" s="183">
        <f t="shared" si="31"/>
        <v>0</v>
      </c>
      <c r="Q200" s="183">
        <v>0</v>
      </c>
      <c r="R200" s="183">
        <f t="shared" si="32"/>
        <v>0</v>
      </c>
      <c r="S200" s="183">
        <v>0</v>
      </c>
      <c r="T200" s="184">
        <f t="shared" si="33"/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85" t="s">
        <v>206</v>
      </c>
      <c r="AT200" s="185" t="s">
        <v>203</v>
      </c>
      <c r="AU200" s="185" t="s">
        <v>82</v>
      </c>
      <c r="AY200" s="18" t="s">
        <v>176</v>
      </c>
      <c r="BE200" s="186">
        <f t="shared" si="34"/>
        <v>0</v>
      </c>
      <c r="BF200" s="186">
        <f t="shared" si="35"/>
        <v>0</v>
      </c>
      <c r="BG200" s="186">
        <f t="shared" si="36"/>
        <v>0</v>
      </c>
      <c r="BH200" s="186">
        <f t="shared" si="37"/>
        <v>0</v>
      </c>
      <c r="BI200" s="186">
        <f t="shared" si="38"/>
        <v>0</v>
      </c>
      <c r="BJ200" s="18" t="s">
        <v>82</v>
      </c>
      <c r="BK200" s="186">
        <f t="shared" si="39"/>
        <v>0</v>
      </c>
      <c r="BL200" s="18" t="s">
        <v>206</v>
      </c>
      <c r="BM200" s="185" t="s">
        <v>1196</v>
      </c>
    </row>
    <row r="201" spans="1:65" s="2" customFormat="1" ht="24.2" customHeight="1">
      <c r="A201" s="36"/>
      <c r="B201" s="37"/>
      <c r="C201" s="173" t="s">
        <v>517</v>
      </c>
      <c r="D201" s="173" t="s">
        <v>177</v>
      </c>
      <c r="E201" s="174" t="s">
        <v>497</v>
      </c>
      <c r="F201" s="175" t="s">
        <v>498</v>
      </c>
      <c r="G201" s="176" t="s">
        <v>499</v>
      </c>
      <c r="H201" s="177">
        <v>1</v>
      </c>
      <c r="I201" s="178"/>
      <c r="J201" s="179">
        <f t="shared" si="30"/>
        <v>0</v>
      </c>
      <c r="K201" s="175" t="s">
        <v>192</v>
      </c>
      <c r="L201" s="180"/>
      <c r="M201" s="181" t="s">
        <v>32</v>
      </c>
      <c r="N201" s="182" t="s">
        <v>46</v>
      </c>
      <c r="O201" s="66"/>
      <c r="P201" s="183">
        <f t="shared" si="31"/>
        <v>0</v>
      </c>
      <c r="Q201" s="183">
        <v>0</v>
      </c>
      <c r="R201" s="183">
        <f t="shared" si="32"/>
        <v>0</v>
      </c>
      <c r="S201" s="183">
        <v>0</v>
      </c>
      <c r="T201" s="184">
        <f t="shared" si="33"/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85" t="s">
        <v>181</v>
      </c>
      <c r="AT201" s="185" t="s">
        <v>177</v>
      </c>
      <c r="AU201" s="185" t="s">
        <v>82</v>
      </c>
      <c r="AY201" s="18" t="s">
        <v>176</v>
      </c>
      <c r="BE201" s="186">
        <f t="shared" si="34"/>
        <v>0</v>
      </c>
      <c r="BF201" s="186">
        <f t="shared" si="35"/>
        <v>0</v>
      </c>
      <c r="BG201" s="186">
        <f t="shared" si="36"/>
        <v>0</v>
      </c>
      <c r="BH201" s="186">
        <f t="shared" si="37"/>
        <v>0</v>
      </c>
      <c r="BI201" s="186">
        <f t="shared" si="38"/>
        <v>0</v>
      </c>
      <c r="BJ201" s="18" t="s">
        <v>82</v>
      </c>
      <c r="BK201" s="186">
        <f t="shared" si="39"/>
        <v>0</v>
      </c>
      <c r="BL201" s="18" t="s">
        <v>181</v>
      </c>
      <c r="BM201" s="185" t="s">
        <v>500</v>
      </c>
    </row>
    <row r="202" spans="1:65" s="2" customFormat="1" ht="16.5" customHeight="1">
      <c r="A202" s="36"/>
      <c r="B202" s="37"/>
      <c r="C202" s="192" t="s">
        <v>521</v>
      </c>
      <c r="D202" s="192" t="s">
        <v>203</v>
      </c>
      <c r="E202" s="193" t="s">
        <v>506</v>
      </c>
      <c r="F202" s="194" t="s">
        <v>1197</v>
      </c>
      <c r="G202" s="195" t="s">
        <v>180</v>
      </c>
      <c r="H202" s="196">
        <v>1</v>
      </c>
      <c r="I202" s="197"/>
      <c r="J202" s="198">
        <f t="shared" si="30"/>
        <v>0</v>
      </c>
      <c r="K202" s="194" t="s">
        <v>192</v>
      </c>
      <c r="L202" s="41"/>
      <c r="M202" s="199" t="s">
        <v>32</v>
      </c>
      <c r="N202" s="200" t="s">
        <v>46</v>
      </c>
      <c r="O202" s="66"/>
      <c r="P202" s="183">
        <f t="shared" si="31"/>
        <v>0</v>
      </c>
      <c r="Q202" s="183">
        <v>0</v>
      </c>
      <c r="R202" s="183">
        <f t="shared" si="32"/>
        <v>0</v>
      </c>
      <c r="S202" s="183">
        <v>0</v>
      </c>
      <c r="T202" s="184">
        <f t="shared" si="33"/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85" t="s">
        <v>206</v>
      </c>
      <c r="AT202" s="185" t="s">
        <v>203</v>
      </c>
      <c r="AU202" s="185" t="s">
        <v>82</v>
      </c>
      <c r="AY202" s="18" t="s">
        <v>176</v>
      </c>
      <c r="BE202" s="186">
        <f t="shared" si="34"/>
        <v>0</v>
      </c>
      <c r="BF202" s="186">
        <f t="shared" si="35"/>
        <v>0</v>
      </c>
      <c r="BG202" s="186">
        <f t="shared" si="36"/>
        <v>0</v>
      </c>
      <c r="BH202" s="186">
        <f t="shared" si="37"/>
        <v>0</v>
      </c>
      <c r="BI202" s="186">
        <f t="shared" si="38"/>
        <v>0</v>
      </c>
      <c r="BJ202" s="18" t="s">
        <v>82</v>
      </c>
      <c r="BK202" s="186">
        <f t="shared" si="39"/>
        <v>0</v>
      </c>
      <c r="BL202" s="18" t="s">
        <v>206</v>
      </c>
      <c r="BM202" s="185" t="s">
        <v>508</v>
      </c>
    </row>
    <row r="203" spans="1:65" s="2" customFormat="1" ht="16.5" customHeight="1">
      <c r="A203" s="36"/>
      <c r="B203" s="37"/>
      <c r="C203" s="173" t="s">
        <v>525</v>
      </c>
      <c r="D203" s="173" t="s">
        <v>177</v>
      </c>
      <c r="E203" s="174" t="s">
        <v>510</v>
      </c>
      <c r="F203" s="175" t="s">
        <v>511</v>
      </c>
      <c r="G203" s="176" t="s">
        <v>180</v>
      </c>
      <c r="H203" s="177">
        <v>1</v>
      </c>
      <c r="I203" s="178"/>
      <c r="J203" s="179">
        <f t="shared" si="30"/>
        <v>0</v>
      </c>
      <c r="K203" s="175" t="s">
        <v>192</v>
      </c>
      <c r="L203" s="180"/>
      <c r="M203" s="181" t="s">
        <v>32</v>
      </c>
      <c r="N203" s="182" t="s">
        <v>46</v>
      </c>
      <c r="O203" s="66"/>
      <c r="P203" s="183">
        <f t="shared" si="31"/>
        <v>0</v>
      </c>
      <c r="Q203" s="183">
        <v>0</v>
      </c>
      <c r="R203" s="183">
        <f t="shared" si="32"/>
        <v>0</v>
      </c>
      <c r="S203" s="183">
        <v>0</v>
      </c>
      <c r="T203" s="184">
        <f t="shared" si="33"/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85" t="s">
        <v>181</v>
      </c>
      <c r="AT203" s="185" t="s">
        <v>177</v>
      </c>
      <c r="AU203" s="185" t="s">
        <v>82</v>
      </c>
      <c r="AY203" s="18" t="s">
        <v>176</v>
      </c>
      <c r="BE203" s="186">
        <f t="shared" si="34"/>
        <v>0</v>
      </c>
      <c r="BF203" s="186">
        <f t="shared" si="35"/>
        <v>0</v>
      </c>
      <c r="BG203" s="186">
        <f t="shared" si="36"/>
        <v>0</v>
      </c>
      <c r="BH203" s="186">
        <f t="shared" si="37"/>
        <v>0</v>
      </c>
      <c r="BI203" s="186">
        <f t="shared" si="38"/>
        <v>0</v>
      </c>
      <c r="BJ203" s="18" t="s">
        <v>82</v>
      </c>
      <c r="BK203" s="186">
        <f t="shared" si="39"/>
        <v>0</v>
      </c>
      <c r="BL203" s="18" t="s">
        <v>181</v>
      </c>
      <c r="BM203" s="185" t="s">
        <v>512</v>
      </c>
    </row>
    <row r="204" spans="1:65" s="2" customFormat="1" ht="16.5" customHeight="1">
      <c r="A204" s="36"/>
      <c r="B204" s="37"/>
      <c r="C204" s="192" t="s">
        <v>529</v>
      </c>
      <c r="D204" s="192" t="s">
        <v>203</v>
      </c>
      <c r="E204" s="193" t="s">
        <v>518</v>
      </c>
      <c r="F204" s="194" t="s">
        <v>519</v>
      </c>
      <c r="G204" s="195" t="s">
        <v>180</v>
      </c>
      <c r="H204" s="196">
        <v>1</v>
      </c>
      <c r="I204" s="197"/>
      <c r="J204" s="198">
        <f t="shared" si="30"/>
        <v>0</v>
      </c>
      <c r="K204" s="194" t="s">
        <v>192</v>
      </c>
      <c r="L204" s="41"/>
      <c r="M204" s="199" t="s">
        <v>32</v>
      </c>
      <c r="N204" s="200" t="s">
        <v>46</v>
      </c>
      <c r="O204" s="66"/>
      <c r="P204" s="183">
        <f t="shared" si="31"/>
        <v>0</v>
      </c>
      <c r="Q204" s="183">
        <v>0</v>
      </c>
      <c r="R204" s="183">
        <f t="shared" si="32"/>
        <v>0</v>
      </c>
      <c r="S204" s="183">
        <v>0</v>
      </c>
      <c r="T204" s="184">
        <f t="shared" si="33"/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85" t="s">
        <v>206</v>
      </c>
      <c r="AT204" s="185" t="s">
        <v>203</v>
      </c>
      <c r="AU204" s="185" t="s">
        <v>82</v>
      </c>
      <c r="AY204" s="18" t="s">
        <v>176</v>
      </c>
      <c r="BE204" s="186">
        <f t="shared" si="34"/>
        <v>0</v>
      </c>
      <c r="BF204" s="186">
        <f t="shared" si="35"/>
        <v>0</v>
      </c>
      <c r="BG204" s="186">
        <f t="shared" si="36"/>
        <v>0</v>
      </c>
      <c r="BH204" s="186">
        <f t="shared" si="37"/>
        <v>0</v>
      </c>
      <c r="BI204" s="186">
        <f t="shared" si="38"/>
        <v>0</v>
      </c>
      <c r="BJ204" s="18" t="s">
        <v>82</v>
      </c>
      <c r="BK204" s="186">
        <f t="shared" si="39"/>
        <v>0</v>
      </c>
      <c r="BL204" s="18" t="s">
        <v>206</v>
      </c>
      <c r="BM204" s="185" t="s">
        <v>520</v>
      </c>
    </row>
    <row r="205" spans="1:65" s="2" customFormat="1" ht="16.5" customHeight="1">
      <c r="A205" s="36"/>
      <c r="B205" s="37"/>
      <c r="C205" s="173" t="s">
        <v>533</v>
      </c>
      <c r="D205" s="173" t="s">
        <v>177</v>
      </c>
      <c r="E205" s="174" t="s">
        <v>522</v>
      </c>
      <c r="F205" s="175" t="s">
        <v>523</v>
      </c>
      <c r="G205" s="176" t="s">
        <v>180</v>
      </c>
      <c r="H205" s="177">
        <v>1</v>
      </c>
      <c r="I205" s="178"/>
      <c r="J205" s="179">
        <f t="shared" si="30"/>
        <v>0</v>
      </c>
      <c r="K205" s="175" t="s">
        <v>192</v>
      </c>
      <c r="L205" s="180"/>
      <c r="M205" s="181" t="s">
        <v>32</v>
      </c>
      <c r="N205" s="182" t="s">
        <v>46</v>
      </c>
      <c r="O205" s="66"/>
      <c r="P205" s="183">
        <f t="shared" si="31"/>
        <v>0</v>
      </c>
      <c r="Q205" s="183">
        <v>0</v>
      </c>
      <c r="R205" s="183">
        <f t="shared" si="32"/>
        <v>0</v>
      </c>
      <c r="S205" s="183">
        <v>0</v>
      </c>
      <c r="T205" s="184">
        <f t="shared" si="33"/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85" t="s">
        <v>181</v>
      </c>
      <c r="AT205" s="185" t="s">
        <v>177</v>
      </c>
      <c r="AU205" s="185" t="s">
        <v>82</v>
      </c>
      <c r="AY205" s="18" t="s">
        <v>176</v>
      </c>
      <c r="BE205" s="186">
        <f t="shared" si="34"/>
        <v>0</v>
      </c>
      <c r="BF205" s="186">
        <f t="shared" si="35"/>
        <v>0</v>
      </c>
      <c r="BG205" s="186">
        <f t="shared" si="36"/>
        <v>0</v>
      </c>
      <c r="BH205" s="186">
        <f t="shared" si="37"/>
        <v>0</v>
      </c>
      <c r="BI205" s="186">
        <f t="shared" si="38"/>
        <v>0</v>
      </c>
      <c r="BJ205" s="18" t="s">
        <v>82</v>
      </c>
      <c r="BK205" s="186">
        <f t="shared" si="39"/>
        <v>0</v>
      </c>
      <c r="BL205" s="18" t="s">
        <v>181</v>
      </c>
      <c r="BM205" s="185" t="s">
        <v>524</v>
      </c>
    </row>
    <row r="206" spans="1:65" s="2" customFormat="1" ht="16.5" customHeight="1">
      <c r="A206" s="36"/>
      <c r="B206" s="37"/>
      <c r="C206" s="192" t="s">
        <v>537</v>
      </c>
      <c r="D206" s="192" t="s">
        <v>203</v>
      </c>
      <c r="E206" s="193" t="s">
        <v>526</v>
      </c>
      <c r="F206" s="194" t="s">
        <v>527</v>
      </c>
      <c r="G206" s="195" t="s">
        <v>180</v>
      </c>
      <c r="H206" s="196">
        <v>2</v>
      </c>
      <c r="I206" s="197"/>
      <c r="J206" s="198">
        <f t="shared" si="30"/>
        <v>0</v>
      </c>
      <c r="K206" s="194" t="s">
        <v>192</v>
      </c>
      <c r="L206" s="41"/>
      <c r="M206" s="199" t="s">
        <v>32</v>
      </c>
      <c r="N206" s="200" t="s">
        <v>46</v>
      </c>
      <c r="O206" s="66"/>
      <c r="P206" s="183">
        <f t="shared" si="31"/>
        <v>0</v>
      </c>
      <c r="Q206" s="183">
        <v>0</v>
      </c>
      <c r="R206" s="183">
        <f t="shared" si="32"/>
        <v>0</v>
      </c>
      <c r="S206" s="183">
        <v>0</v>
      </c>
      <c r="T206" s="184">
        <f t="shared" si="33"/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85" t="s">
        <v>206</v>
      </c>
      <c r="AT206" s="185" t="s">
        <v>203</v>
      </c>
      <c r="AU206" s="185" t="s">
        <v>82</v>
      </c>
      <c r="AY206" s="18" t="s">
        <v>176</v>
      </c>
      <c r="BE206" s="186">
        <f t="shared" si="34"/>
        <v>0</v>
      </c>
      <c r="BF206" s="186">
        <f t="shared" si="35"/>
        <v>0</v>
      </c>
      <c r="BG206" s="186">
        <f t="shared" si="36"/>
        <v>0</v>
      </c>
      <c r="BH206" s="186">
        <f t="shared" si="37"/>
        <v>0</v>
      </c>
      <c r="BI206" s="186">
        <f t="shared" si="38"/>
        <v>0</v>
      </c>
      <c r="BJ206" s="18" t="s">
        <v>82</v>
      </c>
      <c r="BK206" s="186">
        <f t="shared" si="39"/>
        <v>0</v>
      </c>
      <c r="BL206" s="18" t="s">
        <v>206</v>
      </c>
      <c r="BM206" s="185" t="s">
        <v>528</v>
      </c>
    </row>
    <row r="207" spans="1:65" s="2" customFormat="1" ht="21.75" customHeight="1">
      <c r="A207" s="36"/>
      <c r="B207" s="37"/>
      <c r="C207" s="173" t="s">
        <v>541</v>
      </c>
      <c r="D207" s="173" t="s">
        <v>177</v>
      </c>
      <c r="E207" s="174" t="s">
        <v>530</v>
      </c>
      <c r="F207" s="175" t="s">
        <v>531</v>
      </c>
      <c r="G207" s="176" t="s">
        <v>180</v>
      </c>
      <c r="H207" s="177">
        <v>1</v>
      </c>
      <c r="I207" s="178"/>
      <c r="J207" s="179">
        <f t="shared" si="30"/>
        <v>0</v>
      </c>
      <c r="K207" s="175" t="s">
        <v>192</v>
      </c>
      <c r="L207" s="180"/>
      <c r="M207" s="181" t="s">
        <v>32</v>
      </c>
      <c r="N207" s="182" t="s">
        <v>46</v>
      </c>
      <c r="O207" s="66"/>
      <c r="P207" s="183">
        <f t="shared" si="31"/>
        <v>0</v>
      </c>
      <c r="Q207" s="183">
        <v>0</v>
      </c>
      <c r="R207" s="183">
        <f t="shared" si="32"/>
        <v>0</v>
      </c>
      <c r="S207" s="183">
        <v>0</v>
      </c>
      <c r="T207" s="184">
        <f t="shared" si="33"/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85" t="s">
        <v>181</v>
      </c>
      <c r="AT207" s="185" t="s">
        <v>177</v>
      </c>
      <c r="AU207" s="185" t="s">
        <v>82</v>
      </c>
      <c r="AY207" s="18" t="s">
        <v>176</v>
      </c>
      <c r="BE207" s="186">
        <f t="shared" si="34"/>
        <v>0</v>
      </c>
      <c r="BF207" s="186">
        <f t="shared" si="35"/>
        <v>0</v>
      </c>
      <c r="BG207" s="186">
        <f t="shared" si="36"/>
        <v>0</v>
      </c>
      <c r="BH207" s="186">
        <f t="shared" si="37"/>
        <v>0</v>
      </c>
      <c r="BI207" s="186">
        <f t="shared" si="38"/>
        <v>0</v>
      </c>
      <c r="BJ207" s="18" t="s">
        <v>82</v>
      </c>
      <c r="BK207" s="186">
        <f t="shared" si="39"/>
        <v>0</v>
      </c>
      <c r="BL207" s="18" t="s">
        <v>181</v>
      </c>
      <c r="BM207" s="185" t="s">
        <v>532</v>
      </c>
    </row>
    <row r="208" spans="1:65" s="2" customFormat="1" ht="21.75" customHeight="1">
      <c r="A208" s="36"/>
      <c r="B208" s="37"/>
      <c r="C208" s="173" t="s">
        <v>545</v>
      </c>
      <c r="D208" s="173" t="s">
        <v>177</v>
      </c>
      <c r="E208" s="174" t="s">
        <v>534</v>
      </c>
      <c r="F208" s="175" t="s">
        <v>535</v>
      </c>
      <c r="G208" s="176" t="s">
        <v>180</v>
      </c>
      <c r="H208" s="177">
        <v>20</v>
      </c>
      <c r="I208" s="178"/>
      <c r="J208" s="179">
        <f t="shared" si="30"/>
        <v>0</v>
      </c>
      <c r="K208" s="175" t="s">
        <v>192</v>
      </c>
      <c r="L208" s="180"/>
      <c r="M208" s="181" t="s">
        <v>32</v>
      </c>
      <c r="N208" s="182" t="s">
        <v>46</v>
      </c>
      <c r="O208" s="66"/>
      <c r="P208" s="183">
        <f t="shared" si="31"/>
        <v>0</v>
      </c>
      <c r="Q208" s="183">
        <v>0</v>
      </c>
      <c r="R208" s="183">
        <f t="shared" si="32"/>
        <v>0</v>
      </c>
      <c r="S208" s="183">
        <v>0</v>
      </c>
      <c r="T208" s="184">
        <f t="shared" si="33"/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85" t="s">
        <v>181</v>
      </c>
      <c r="AT208" s="185" t="s">
        <v>177</v>
      </c>
      <c r="AU208" s="185" t="s">
        <v>82</v>
      </c>
      <c r="AY208" s="18" t="s">
        <v>176</v>
      </c>
      <c r="BE208" s="186">
        <f t="shared" si="34"/>
        <v>0</v>
      </c>
      <c r="BF208" s="186">
        <f t="shared" si="35"/>
        <v>0</v>
      </c>
      <c r="BG208" s="186">
        <f t="shared" si="36"/>
        <v>0</v>
      </c>
      <c r="BH208" s="186">
        <f t="shared" si="37"/>
        <v>0</v>
      </c>
      <c r="BI208" s="186">
        <f t="shared" si="38"/>
        <v>0</v>
      </c>
      <c r="BJ208" s="18" t="s">
        <v>82</v>
      </c>
      <c r="BK208" s="186">
        <f t="shared" si="39"/>
        <v>0</v>
      </c>
      <c r="BL208" s="18" t="s">
        <v>181</v>
      </c>
      <c r="BM208" s="185" t="s">
        <v>536</v>
      </c>
    </row>
    <row r="209" spans="1:65" s="2" customFormat="1" ht="24.2" customHeight="1">
      <c r="A209" s="36"/>
      <c r="B209" s="37"/>
      <c r="C209" s="192" t="s">
        <v>549</v>
      </c>
      <c r="D209" s="192" t="s">
        <v>203</v>
      </c>
      <c r="E209" s="193" t="s">
        <v>538</v>
      </c>
      <c r="F209" s="194" t="s">
        <v>539</v>
      </c>
      <c r="G209" s="195" t="s">
        <v>180</v>
      </c>
      <c r="H209" s="196">
        <v>20</v>
      </c>
      <c r="I209" s="197"/>
      <c r="J209" s="198">
        <f t="shared" si="30"/>
        <v>0</v>
      </c>
      <c r="K209" s="194" t="s">
        <v>192</v>
      </c>
      <c r="L209" s="41"/>
      <c r="M209" s="199" t="s">
        <v>32</v>
      </c>
      <c r="N209" s="200" t="s">
        <v>46</v>
      </c>
      <c r="O209" s="66"/>
      <c r="P209" s="183">
        <f t="shared" si="31"/>
        <v>0</v>
      </c>
      <c r="Q209" s="183">
        <v>0</v>
      </c>
      <c r="R209" s="183">
        <f t="shared" si="32"/>
        <v>0</v>
      </c>
      <c r="S209" s="183">
        <v>0</v>
      </c>
      <c r="T209" s="184">
        <f t="shared" si="33"/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85" t="s">
        <v>206</v>
      </c>
      <c r="AT209" s="185" t="s">
        <v>203</v>
      </c>
      <c r="AU209" s="185" t="s">
        <v>82</v>
      </c>
      <c r="AY209" s="18" t="s">
        <v>176</v>
      </c>
      <c r="BE209" s="186">
        <f t="shared" si="34"/>
        <v>0</v>
      </c>
      <c r="BF209" s="186">
        <f t="shared" si="35"/>
        <v>0</v>
      </c>
      <c r="BG209" s="186">
        <f t="shared" si="36"/>
        <v>0</v>
      </c>
      <c r="BH209" s="186">
        <f t="shared" si="37"/>
        <v>0</v>
      </c>
      <c r="BI209" s="186">
        <f t="shared" si="38"/>
        <v>0</v>
      </c>
      <c r="BJ209" s="18" t="s">
        <v>82</v>
      </c>
      <c r="BK209" s="186">
        <f t="shared" si="39"/>
        <v>0</v>
      </c>
      <c r="BL209" s="18" t="s">
        <v>206</v>
      </c>
      <c r="BM209" s="185" t="s">
        <v>540</v>
      </c>
    </row>
    <row r="210" spans="1:65" s="2" customFormat="1" ht="16.5" customHeight="1">
      <c r="A210" s="36"/>
      <c r="B210" s="37"/>
      <c r="C210" s="192" t="s">
        <v>553</v>
      </c>
      <c r="D210" s="192" t="s">
        <v>203</v>
      </c>
      <c r="E210" s="193" t="s">
        <v>542</v>
      </c>
      <c r="F210" s="194" t="s">
        <v>543</v>
      </c>
      <c r="G210" s="195" t="s">
        <v>180</v>
      </c>
      <c r="H210" s="196">
        <v>7</v>
      </c>
      <c r="I210" s="197"/>
      <c r="J210" s="198">
        <f t="shared" si="30"/>
        <v>0</v>
      </c>
      <c r="K210" s="194" t="s">
        <v>192</v>
      </c>
      <c r="L210" s="41"/>
      <c r="M210" s="199" t="s">
        <v>32</v>
      </c>
      <c r="N210" s="200" t="s">
        <v>46</v>
      </c>
      <c r="O210" s="66"/>
      <c r="P210" s="183">
        <f t="shared" si="31"/>
        <v>0</v>
      </c>
      <c r="Q210" s="183">
        <v>0</v>
      </c>
      <c r="R210" s="183">
        <f t="shared" si="32"/>
        <v>0</v>
      </c>
      <c r="S210" s="183">
        <v>0</v>
      </c>
      <c r="T210" s="184">
        <f t="shared" si="33"/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85" t="s">
        <v>206</v>
      </c>
      <c r="AT210" s="185" t="s">
        <v>203</v>
      </c>
      <c r="AU210" s="185" t="s">
        <v>82</v>
      </c>
      <c r="AY210" s="18" t="s">
        <v>176</v>
      </c>
      <c r="BE210" s="186">
        <f t="shared" si="34"/>
        <v>0</v>
      </c>
      <c r="BF210" s="186">
        <f t="shared" si="35"/>
        <v>0</v>
      </c>
      <c r="BG210" s="186">
        <f t="shared" si="36"/>
        <v>0</v>
      </c>
      <c r="BH210" s="186">
        <f t="shared" si="37"/>
        <v>0</v>
      </c>
      <c r="BI210" s="186">
        <f t="shared" si="38"/>
        <v>0</v>
      </c>
      <c r="BJ210" s="18" t="s">
        <v>82</v>
      </c>
      <c r="BK210" s="186">
        <f t="shared" si="39"/>
        <v>0</v>
      </c>
      <c r="BL210" s="18" t="s">
        <v>206</v>
      </c>
      <c r="BM210" s="185" t="s">
        <v>544</v>
      </c>
    </row>
    <row r="211" spans="1:65" s="2" customFormat="1" ht="16.5" customHeight="1">
      <c r="A211" s="36"/>
      <c r="B211" s="37"/>
      <c r="C211" s="192" t="s">
        <v>557</v>
      </c>
      <c r="D211" s="192" t="s">
        <v>203</v>
      </c>
      <c r="E211" s="193" t="s">
        <v>546</v>
      </c>
      <c r="F211" s="194" t="s">
        <v>547</v>
      </c>
      <c r="G211" s="195" t="s">
        <v>180</v>
      </c>
      <c r="H211" s="196">
        <v>7</v>
      </c>
      <c r="I211" s="197"/>
      <c r="J211" s="198">
        <f t="shared" si="30"/>
        <v>0</v>
      </c>
      <c r="K211" s="194" t="s">
        <v>192</v>
      </c>
      <c r="L211" s="41"/>
      <c r="M211" s="199" t="s">
        <v>32</v>
      </c>
      <c r="N211" s="200" t="s">
        <v>46</v>
      </c>
      <c r="O211" s="66"/>
      <c r="P211" s="183">
        <f t="shared" si="31"/>
        <v>0</v>
      </c>
      <c r="Q211" s="183">
        <v>0</v>
      </c>
      <c r="R211" s="183">
        <f t="shared" si="32"/>
        <v>0</v>
      </c>
      <c r="S211" s="183">
        <v>0</v>
      </c>
      <c r="T211" s="184">
        <f t="shared" si="33"/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85" t="s">
        <v>206</v>
      </c>
      <c r="AT211" s="185" t="s">
        <v>203</v>
      </c>
      <c r="AU211" s="185" t="s">
        <v>82</v>
      </c>
      <c r="AY211" s="18" t="s">
        <v>176</v>
      </c>
      <c r="BE211" s="186">
        <f t="shared" si="34"/>
        <v>0</v>
      </c>
      <c r="BF211" s="186">
        <f t="shared" si="35"/>
        <v>0</v>
      </c>
      <c r="BG211" s="186">
        <f t="shared" si="36"/>
        <v>0</v>
      </c>
      <c r="BH211" s="186">
        <f t="shared" si="37"/>
        <v>0</v>
      </c>
      <c r="BI211" s="186">
        <f t="shared" si="38"/>
        <v>0</v>
      </c>
      <c r="BJ211" s="18" t="s">
        <v>82</v>
      </c>
      <c r="BK211" s="186">
        <f t="shared" si="39"/>
        <v>0</v>
      </c>
      <c r="BL211" s="18" t="s">
        <v>206</v>
      </c>
      <c r="BM211" s="185" t="s">
        <v>548</v>
      </c>
    </row>
    <row r="212" spans="1:65" s="2" customFormat="1" ht="16.5" customHeight="1">
      <c r="A212" s="36"/>
      <c r="B212" s="37"/>
      <c r="C212" s="173" t="s">
        <v>561</v>
      </c>
      <c r="D212" s="173" t="s">
        <v>177</v>
      </c>
      <c r="E212" s="174" t="s">
        <v>550</v>
      </c>
      <c r="F212" s="175" t="s">
        <v>551</v>
      </c>
      <c r="G212" s="176" t="s">
        <v>180</v>
      </c>
      <c r="H212" s="177">
        <v>3</v>
      </c>
      <c r="I212" s="178"/>
      <c r="J212" s="179">
        <f t="shared" si="30"/>
        <v>0</v>
      </c>
      <c r="K212" s="175" t="s">
        <v>192</v>
      </c>
      <c r="L212" s="180"/>
      <c r="M212" s="181" t="s">
        <v>32</v>
      </c>
      <c r="N212" s="182" t="s">
        <v>46</v>
      </c>
      <c r="O212" s="66"/>
      <c r="P212" s="183">
        <f t="shared" si="31"/>
        <v>0</v>
      </c>
      <c r="Q212" s="183">
        <v>0</v>
      </c>
      <c r="R212" s="183">
        <f t="shared" si="32"/>
        <v>0</v>
      </c>
      <c r="S212" s="183">
        <v>0</v>
      </c>
      <c r="T212" s="184">
        <f t="shared" si="33"/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85" t="s">
        <v>181</v>
      </c>
      <c r="AT212" s="185" t="s">
        <v>177</v>
      </c>
      <c r="AU212" s="185" t="s">
        <v>82</v>
      </c>
      <c r="AY212" s="18" t="s">
        <v>176</v>
      </c>
      <c r="BE212" s="186">
        <f t="shared" si="34"/>
        <v>0</v>
      </c>
      <c r="BF212" s="186">
        <f t="shared" si="35"/>
        <v>0</v>
      </c>
      <c r="BG212" s="186">
        <f t="shared" si="36"/>
        <v>0</v>
      </c>
      <c r="BH212" s="186">
        <f t="shared" si="37"/>
        <v>0</v>
      </c>
      <c r="BI212" s="186">
        <f t="shared" si="38"/>
        <v>0</v>
      </c>
      <c r="BJ212" s="18" t="s">
        <v>82</v>
      </c>
      <c r="BK212" s="186">
        <f t="shared" si="39"/>
        <v>0</v>
      </c>
      <c r="BL212" s="18" t="s">
        <v>181</v>
      </c>
      <c r="BM212" s="185" t="s">
        <v>552</v>
      </c>
    </row>
    <row r="213" spans="1:65" s="2" customFormat="1" ht="16.5" customHeight="1">
      <c r="A213" s="36"/>
      <c r="B213" s="37"/>
      <c r="C213" s="173" t="s">
        <v>565</v>
      </c>
      <c r="D213" s="173" t="s">
        <v>177</v>
      </c>
      <c r="E213" s="174" t="s">
        <v>554</v>
      </c>
      <c r="F213" s="175" t="s">
        <v>555</v>
      </c>
      <c r="G213" s="176" t="s">
        <v>180</v>
      </c>
      <c r="H213" s="177">
        <v>4</v>
      </c>
      <c r="I213" s="178"/>
      <c r="J213" s="179">
        <f t="shared" si="30"/>
        <v>0</v>
      </c>
      <c r="K213" s="175" t="s">
        <v>192</v>
      </c>
      <c r="L213" s="180"/>
      <c r="M213" s="181" t="s">
        <v>32</v>
      </c>
      <c r="N213" s="182" t="s">
        <v>46</v>
      </c>
      <c r="O213" s="66"/>
      <c r="P213" s="183">
        <f t="shared" si="31"/>
        <v>0</v>
      </c>
      <c r="Q213" s="183">
        <v>0</v>
      </c>
      <c r="R213" s="183">
        <f t="shared" si="32"/>
        <v>0</v>
      </c>
      <c r="S213" s="183">
        <v>0</v>
      </c>
      <c r="T213" s="184">
        <f t="shared" si="33"/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85" t="s">
        <v>181</v>
      </c>
      <c r="AT213" s="185" t="s">
        <v>177</v>
      </c>
      <c r="AU213" s="185" t="s">
        <v>82</v>
      </c>
      <c r="AY213" s="18" t="s">
        <v>176</v>
      </c>
      <c r="BE213" s="186">
        <f t="shared" si="34"/>
        <v>0</v>
      </c>
      <c r="BF213" s="186">
        <f t="shared" si="35"/>
        <v>0</v>
      </c>
      <c r="BG213" s="186">
        <f t="shared" si="36"/>
        <v>0</v>
      </c>
      <c r="BH213" s="186">
        <f t="shared" si="37"/>
        <v>0</v>
      </c>
      <c r="BI213" s="186">
        <f t="shared" si="38"/>
        <v>0</v>
      </c>
      <c r="BJ213" s="18" t="s">
        <v>82</v>
      </c>
      <c r="BK213" s="186">
        <f t="shared" si="39"/>
        <v>0</v>
      </c>
      <c r="BL213" s="18" t="s">
        <v>181</v>
      </c>
      <c r="BM213" s="185" t="s">
        <v>556</v>
      </c>
    </row>
    <row r="214" spans="1:65" s="2" customFormat="1" ht="16.5" customHeight="1">
      <c r="A214" s="36"/>
      <c r="B214" s="37"/>
      <c r="C214" s="173" t="s">
        <v>569</v>
      </c>
      <c r="D214" s="173" t="s">
        <v>177</v>
      </c>
      <c r="E214" s="174" t="s">
        <v>558</v>
      </c>
      <c r="F214" s="175" t="s">
        <v>559</v>
      </c>
      <c r="G214" s="176" t="s">
        <v>180</v>
      </c>
      <c r="H214" s="177">
        <v>3</v>
      </c>
      <c r="I214" s="178"/>
      <c r="J214" s="179">
        <f t="shared" si="30"/>
        <v>0</v>
      </c>
      <c r="K214" s="175" t="s">
        <v>192</v>
      </c>
      <c r="L214" s="180"/>
      <c r="M214" s="181" t="s">
        <v>32</v>
      </c>
      <c r="N214" s="182" t="s">
        <v>46</v>
      </c>
      <c r="O214" s="66"/>
      <c r="P214" s="183">
        <f t="shared" si="31"/>
        <v>0</v>
      </c>
      <c r="Q214" s="183">
        <v>0</v>
      </c>
      <c r="R214" s="183">
        <f t="shared" si="32"/>
        <v>0</v>
      </c>
      <c r="S214" s="183">
        <v>0</v>
      </c>
      <c r="T214" s="184">
        <f t="shared" si="33"/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85" t="s">
        <v>181</v>
      </c>
      <c r="AT214" s="185" t="s">
        <v>177</v>
      </c>
      <c r="AU214" s="185" t="s">
        <v>82</v>
      </c>
      <c r="AY214" s="18" t="s">
        <v>176</v>
      </c>
      <c r="BE214" s="186">
        <f t="shared" si="34"/>
        <v>0</v>
      </c>
      <c r="BF214" s="186">
        <f t="shared" si="35"/>
        <v>0</v>
      </c>
      <c r="BG214" s="186">
        <f t="shared" si="36"/>
        <v>0</v>
      </c>
      <c r="BH214" s="186">
        <f t="shared" si="37"/>
        <v>0</v>
      </c>
      <c r="BI214" s="186">
        <f t="shared" si="38"/>
        <v>0</v>
      </c>
      <c r="BJ214" s="18" t="s">
        <v>82</v>
      </c>
      <c r="BK214" s="186">
        <f t="shared" si="39"/>
        <v>0</v>
      </c>
      <c r="BL214" s="18" t="s">
        <v>181</v>
      </c>
      <c r="BM214" s="185" t="s">
        <v>560</v>
      </c>
    </row>
    <row r="215" spans="1:65" s="2" customFormat="1" ht="16.5" customHeight="1">
      <c r="A215" s="36"/>
      <c r="B215" s="37"/>
      <c r="C215" s="173" t="s">
        <v>573</v>
      </c>
      <c r="D215" s="173" t="s">
        <v>177</v>
      </c>
      <c r="E215" s="174" t="s">
        <v>562</v>
      </c>
      <c r="F215" s="175" t="s">
        <v>563</v>
      </c>
      <c r="G215" s="176" t="s">
        <v>180</v>
      </c>
      <c r="H215" s="177">
        <v>4</v>
      </c>
      <c r="I215" s="178"/>
      <c r="J215" s="179">
        <f t="shared" si="30"/>
        <v>0</v>
      </c>
      <c r="K215" s="175" t="s">
        <v>192</v>
      </c>
      <c r="L215" s="180"/>
      <c r="M215" s="181" t="s">
        <v>32</v>
      </c>
      <c r="N215" s="182" t="s">
        <v>46</v>
      </c>
      <c r="O215" s="66"/>
      <c r="P215" s="183">
        <f t="shared" si="31"/>
        <v>0</v>
      </c>
      <c r="Q215" s="183">
        <v>0</v>
      </c>
      <c r="R215" s="183">
        <f t="shared" si="32"/>
        <v>0</v>
      </c>
      <c r="S215" s="183">
        <v>0</v>
      </c>
      <c r="T215" s="184">
        <f t="shared" si="33"/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85" t="s">
        <v>181</v>
      </c>
      <c r="AT215" s="185" t="s">
        <v>177</v>
      </c>
      <c r="AU215" s="185" t="s">
        <v>82</v>
      </c>
      <c r="AY215" s="18" t="s">
        <v>176</v>
      </c>
      <c r="BE215" s="186">
        <f t="shared" si="34"/>
        <v>0</v>
      </c>
      <c r="BF215" s="186">
        <f t="shared" si="35"/>
        <v>0</v>
      </c>
      <c r="BG215" s="186">
        <f t="shared" si="36"/>
        <v>0</v>
      </c>
      <c r="BH215" s="186">
        <f t="shared" si="37"/>
        <v>0</v>
      </c>
      <c r="BI215" s="186">
        <f t="shared" si="38"/>
        <v>0</v>
      </c>
      <c r="BJ215" s="18" t="s">
        <v>82</v>
      </c>
      <c r="BK215" s="186">
        <f t="shared" si="39"/>
        <v>0</v>
      </c>
      <c r="BL215" s="18" t="s">
        <v>181</v>
      </c>
      <c r="BM215" s="185" t="s">
        <v>564</v>
      </c>
    </row>
    <row r="216" spans="1:65" s="2" customFormat="1" ht="16.5" customHeight="1">
      <c r="A216" s="36"/>
      <c r="B216" s="37"/>
      <c r="C216" s="173" t="s">
        <v>577</v>
      </c>
      <c r="D216" s="173" t="s">
        <v>177</v>
      </c>
      <c r="E216" s="174" t="s">
        <v>566</v>
      </c>
      <c r="F216" s="175" t="s">
        <v>567</v>
      </c>
      <c r="G216" s="176" t="s">
        <v>180</v>
      </c>
      <c r="H216" s="177">
        <v>22</v>
      </c>
      <c r="I216" s="178"/>
      <c r="J216" s="179">
        <f t="shared" si="30"/>
        <v>0</v>
      </c>
      <c r="K216" s="175" t="s">
        <v>192</v>
      </c>
      <c r="L216" s="180"/>
      <c r="M216" s="181" t="s">
        <v>32</v>
      </c>
      <c r="N216" s="182" t="s">
        <v>46</v>
      </c>
      <c r="O216" s="66"/>
      <c r="P216" s="183">
        <f t="shared" si="31"/>
        <v>0</v>
      </c>
      <c r="Q216" s="183">
        <v>0</v>
      </c>
      <c r="R216" s="183">
        <f t="shared" si="32"/>
        <v>0</v>
      </c>
      <c r="S216" s="183">
        <v>0</v>
      </c>
      <c r="T216" s="184">
        <f t="shared" si="33"/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85" t="s">
        <v>181</v>
      </c>
      <c r="AT216" s="185" t="s">
        <v>177</v>
      </c>
      <c r="AU216" s="185" t="s">
        <v>82</v>
      </c>
      <c r="AY216" s="18" t="s">
        <v>176</v>
      </c>
      <c r="BE216" s="186">
        <f t="shared" si="34"/>
        <v>0</v>
      </c>
      <c r="BF216" s="186">
        <f t="shared" si="35"/>
        <v>0</v>
      </c>
      <c r="BG216" s="186">
        <f t="shared" si="36"/>
        <v>0</v>
      </c>
      <c r="BH216" s="186">
        <f t="shared" si="37"/>
        <v>0</v>
      </c>
      <c r="BI216" s="186">
        <f t="shared" si="38"/>
        <v>0</v>
      </c>
      <c r="BJ216" s="18" t="s">
        <v>82</v>
      </c>
      <c r="BK216" s="186">
        <f t="shared" si="39"/>
        <v>0</v>
      </c>
      <c r="BL216" s="18" t="s">
        <v>181</v>
      </c>
      <c r="BM216" s="185" t="s">
        <v>568</v>
      </c>
    </row>
    <row r="217" spans="1:65" s="2" customFormat="1" ht="16.5" customHeight="1">
      <c r="A217" s="36"/>
      <c r="B217" s="37"/>
      <c r="C217" s="192" t="s">
        <v>581</v>
      </c>
      <c r="D217" s="192" t="s">
        <v>203</v>
      </c>
      <c r="E217" s="193" t="s">
        <v>570</v>
      </c>
      <c r="F217" s="194" t="s">
        <v>571</v>
      </c>
      <c r="G217" s="195" t="s">
        <v>180</v>
      </c>
      <c r="H217" s="196">
        <v>8</v>
      </c>
      <c r="I217" s="197"/>
      <c r="J217" s="198">
        <f t="shared" si="30"/>
        <v>0</v>
      </c>
      <c r="K217" s="194" t="s">
        <v>192</v>
      </c>
      <c r="L217" s="41"/>
      <c r="M217" s="199" t="s">
        <v>32</v>
      </c>
      <c r="N217" s="200" t="s">
        <v>46</v>
      </c>
      <c r="O217" s="66"/>
      <c r="P217" s="183">
        <f t="shared" si="31"/>
        <v>0</v>
      </c>
      <c r="Q217" s="183">
        <v>0</v>
      </c>
      <c r="R217" s="183">
        <f t="shared" si="32"/>
        <v>0</v>
      </c>
      <c r="S217" s="183">
        <v>0</v>
      </c>
      <c r="T217" s="184">
        <f t="shared" si="33"/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85" t="s">
        <v>206</v>
      </c>
      <c r="AT217" s="185" t="s">
        <v>203</v>
      </c>
      <c r="AU217" s="185" t="s">
        <v>82</v>
      </c>
      <c r="AY217" s="18" t="s">
        <v>176</v>
      </c>
      <c r="BE217" s="186">
        <f t="shared" si="34"/>
        <v>0</v>
      </c>
      <c r="BF217" s="186">
        <f t="shared" si="35"/>
        <v>0</v>
      </c>
      <c r="BG217" s="186">
        <f t="shared" si="36"/>
        <v>0</v>
      </c>
      <c r="BH217" s="186">
        <f t="shared" si="37"/>
        <v>0</v>
      </c>
      <c r="BI217" s="186">
        <f t="shared" si="38"/>
        <v>0</v>
      </c>
      <c r="BJ217" s="18" t="s">
        <v>82</v>
      </c>
      <c r="BK217" s="186">
        <f t="shared" si="39"/>
        <v>0</v>
      </c>
      <c r="BL217" s="18" t="s">
        <v>206</v>
      </c>
      <c r="BM217" s="185" t="s">
        <v>572</v>
      </c>
    </row>
    <row r="218" spans="1:65" s="2" customFormat="1" ht="16.5" customHeight="1">
      <c r="A218" s="36"/>
      <c r="B218" s="37"/>
      <c r="C218" s="173" t="s">
        <v>585</v>
      </c>
      <c r="D218" s="173" t="s">
        <v>177</v>
      </c>
      <c r="E218" s="174" t="s">
        <v>574</v>
      </c>
      <c r="F218" s="175" t="s">
        <v>575</v>
      </c>
      <c r="G218" s="176" t="s">
        <v>180</v>
      </c>
      <c r="H218" s="177">
        <v>1</v>
      </c>
      <c r="I218" s="178"/>
      <c r="J218" s="179">
        <f t="shared" si="30"/>
        <v>0</v>
      </c>
      <c r="K218" s="175" t="s">
        <v>192</v>
      </c>
      <c r="L218" s="180"/>
      <c r="M218" s="181" t="s">
        <v>32</v>
      </c>
      <c r="N218" s="182" t="s">
        <v>46</v>
      </c>
      <c r="O218" s="66"/>
      <c r="P218" s="183">
        <f t="shared" si="31"/>
        <v>0</v>
      </c>
      <c r="Q218" s="183">
        <v>0</v>
      </c>
      <c r="R218" s="183">
        <f t="shared" si="32"/>
        <v>0</v>
      </c>
      <c r="S218" s="183">
        <v>0</v>
      </c>
      <c r="T218" s="184">
        <f t="shared" si="33"/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85" t="s">
        <v>181</v>
      </c>
      <c r="AT218" s="185" t="s">
        <v>177</v>
      </c>
      <c r="AU218" s="185" t="s">
        <v>82</v>
      </c>
      <c r="AY218" s="18" t="s">
        <v>176</v>
      </c>
      <c r="BE218" s="186">
        <f t="shared" si="34"/>
        <v>0</v>
      </c>
      <c r="BF218" s="186">
        <f t="shared" si="35"/>
        <v>0</v>
      </c>
      <c r="BG218" s="186">
        <f t="shared" si="36"/>
        <v>0</v>
      </c>
      <c r="BH218" s="186">
        <f t="shared" si="37"/>
        <v>0</v>
      </c>
      <c r="BI218" s="186">
        <f t="shared" si="38"/>
        <v>0</v>
      </c>
      <c r="BJ218" s="18" t="s">
        <v>82</v>
      </c>
      <c r="BK218" s="186">
        <f t="shared" si="39"/>
        <v>0</v>
      </c>
      <c r="BL218" s="18" t="s">
        <v>181</v>
      </c>
      <c r="BM218" s="185" t="s">
        <v>576</v>
      </c>
    </row>
    <row r="219" spans="1:65" s="2" customFormat="1" ht="16.5" customHeight="1">
      <c r="A219" s="36"/>
      <c r="B219" s="37"/>
      <c r="C219" s="173" t="s">
        <v>589</v>
      </c>
      <c r="D219" s="173" t="s">
        <v>177</v>
      </c>
      <c r="E219" s="174" t="s">
        <v>578</v>
      </c>
      <c r="F219" s="175" t="s">
        <v>579</v>
      </c>
      <c r="G219" s="176" t="s">
        <v>180</v>
      </c>
      <c r="H219" s="177">
        <v>1</v>
      </c>
      <c r="I219" s="178"/>
      <c r="J219" s="179">
        <f t="shared" si="30"/>
        <v>0</v>
      </c>
      <c r="K219" s="175" t="s">
        <v>192</v>
      </c>
      <c r="L219" s="180"/>
      <c r="M219" s="181" t="s">
        <v>32</v>
      </c>
      <c r="N219" s="182" t="s">
        <v>46</v>
      </c>
      <c r="O219" s="66"/>
      <c r="P219" s="183">
        <f t="shared" si="31"/>
        <v>0</v>
      </c>
      <c r="Q219" s="183">
        <v>0</v>
      </c>
      <c r="R219" s="183">
        <f t="shared" si="32"/>
        <v>0</v>
      </c>
      <c r="S219" s="183">
        <v>0</v>
      </c>
      <c r="T219" s="184">
        <f t="shared" si="33"/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85" t="s">
        <v>181</v>
      </c>
      <c r="AT219" s="185" t="s">
        <v>177</v>
      </c>
      <c r="AU219" s="185" t="s">
        <v>82</v>
      </c>
      <c r="AY219" s="18" t="s">
        <v>176</v>
      </c>
      <c r="BE219" s="186">
        <f t="shared" si="34"/>
        <v>0</v>
      </c>
      <c r="BF219" s="186">
        <f t="shared" si="35"/>
        <v>0</v>
      </c>
      <c r="BG219" s="186">
        <f t="shared" si="36"/>
        <v>0</v>
      </c>
      <c r="BH219" s="186">
        <f t="shared" si="37"/>
        <v>0</v>
      </c>
      <c r="BI219" s="186">
        <f t="shared" si="38"/>
        <v>0</v>
      </c>
      <c r="BJ219" s="18" t="s">
        <v>82</v>
      </c>
      <c r="BK219" s="186">
        <f t="shared" si="39"/>
        <v>0</v>
      </c>
      <c r="BL219" s="18" t="s">
        <v>181</v>
      </c>
      <c r="BM219" s="185" t="s">
        <v>580</v>
      </c>
    </row>
    <row r="220" spans="1:65" s="2" customFormat="1" ht="16.5" customHeight="1">
      <c r="A220" s="36"/>
      <c r="B220" s="37"/>
      <c r="C220" s="173" t="s">
        <v>593</v>
      </c>
      <c r="D220" s="173" t="s">
        <v>177</v>
      </c>
      <c r="E220" s="174" t="s">
        <v>582</v>
      </c>
      <c r="F220" s="175" t="s">
        <v>583</v>
      </c>
      <c r="G220" s="176" t="s">
        <v>180</v>
      </c>
      <c r="H220" s="177">
        <v>1</v>
      </c>
      <c r="I220" s="178"/>
      <c r="J220" s="179">
        <f t="shared" si="30"/>
        <v>0</v>
      </c>
      <c r="K220" s="175" t="s">
        <v>192</v>
      </c>
      <c r="L220" s="180"/>
      <c r="M220" s="181" t="s">
        <v>32</v>
      </c>
      <c r="N220" s="182" t="s">
        <v>46</v>
      </c>
      <c r="O220" s="66"/>
      <c r="P220" s="183">
        <f t="shared" si="31"/>
        <v>0</v>
      </c>
      <c r="Q220" s="183">
        <v>0</v>
      </c>
      <c r="R220" s="183">
        <f t="shared" si="32"/>
        <v>0</v>
      </c>
      <c r="S220" s="183">
        <v>0</v>
      </c>
      <c r="T220" s="184">
        <f t="shared" si="33"/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85" t="s">
        <v>181</v>
      </c>
      <c r="AT220" s="185" t="s">
        <v>177</v>
      </c>
      <c r="AU220" s="185" t="s">
        <v>82</v>
      </c>
      <c r="AY220" s="18" t="s">
        <v>176</v>
      </c>
      <c r="BE220" s="186">
        <f t="shared" si="34"/>
        <v>0</v>
      </c>
      <c r="BF220" s="186">
        <f t="shared" si="35"/>
        <v>0</v>
      </c>
      <c r="BG220" s="186">
        <f t="shared" si="36"/>
        <v>0</v>
      </c>
      <c r="BH220" s="186">
        <f t="shared" si="37"/>
        <v>0</v>
      </c>
      <c r="BI220" s="186">
        <f t="shared" si="38"/>
        <v>0</v>
      </c>
      <c r="BJ220" s="18" t="s">
        <v>82</v>
      </c>
      <c r="BK220" s="186">
        <f t="shared" si="39"/>
        <v>0</v>
      </c>
      <c r="BL220" s="18" t="s">
        <v>181</v>
      </c>
      <c r="BM220" s="185" t="s">
        <v>584</v>
      </c>
    </row>
    <row r="221" spans="1:65" s="2" customFormat="1" ht="16.5" customHeight="1">
      <c r="A221" s="36"/>
      <c r="B221" s="37"/>
      <c r="C221" s="192" t="s">
        <v>597</v>
      </c>
      <c r="D221" s="192" t="s">
        <v>203</v>
      </c>
      <c r="E221" s="193" t="s">
        <v>586</v>
      </c>
      <c r="F221" s="194" t="s">
        <v>587</v>
      </c>
      <c r="G221" s="195" t="s">
        <v>180</v>
      </c>
      <c r="H221" s="196">
        <v>1</v>
      </c>
      <c r="I221" s="197"/>
      <c r="J221" s="198">
        <f t="shared" si="30"/>
        <v>0</v>
      </c>
      <c r="K221" s="194" t="s">
        <v>192</v>
      </c>
      <c r="L221" s="41"/>
      <c r="M221" s="199" t="s">
        <v>32</v>
      </c>
      <c r="N221" s="200" t="s">
        <v>46</v>
      </c>
      <c r="O221" s="66"/>
      <c r="P221" s="183">
        <f t="shared" si="31"/>
        <v>0</v>
      </c>
      <c r="Q221" s="183">
        <v>0</v>
      </c>
      <c r="R221" s="183">
        <f t="shared" si="32"/>
        <v>0</v>
      </c>
      <c r="S221" s="183">
        <v>0</v>
      </c>
      <c r="T221" s="184">
        <f t="shared" si="33"/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85" t="s">
        <v>206</v>
      </c>
      <c r="AT221" s="185" t="s">
        <v>203</v>
      </c>
      <c r="AU221" s="185" t="s">
        <v>82</v>
      </c>
      <c r="AY221" s="18" t="s">
        <v>176</v>
      </c>
      <c r="BE221" s="186">
        <f t="shared" si="34"/>
        <v>0</v>
      </c>
      <c r="BF221" s="186">
        <f t="shared" si="35"/>
        <v>0</v>
      </c>
      <c r="BG221" s="186">
        <f t="shared" si="36"/>
        <v>0</v>
      </c>
      <c r="BH221" s="186">
        <f t="shared" si="37"/>
        <v>0</v>
      </c>
      <c r="BI221" s="186">
        <f t="shared" si="38"/>
        <v>0</v>
      </c>
      <c r="BJ221" s="18" t="s">
        <v>82</v>
      </c>
      <c r="BK221" s="186">
        <f t="shared" si="39"/>
        <v>0</v>
      </c>
      <c r="BL221" s="18" t="s">
        <v>206</v>
      </c>
      <c r="BM221" s="185" t="s">
        <v>588</v>
      </c>
    </row>
    <row r="222" spans="1:65" s="2" customFormat="1" ht="16.5" customHeight="1">
      <c r="A222" s="36"/>
      <c r="B222" s="37"/>
      <c r="C222" s="173" t="s">
        <v>601</v>
      </c>
      <c r="D222" s="173" t="s">
        <v>177</v>
      </c>
      <c r="E222" s="174" t="s">
        <v>590</v>
      </c>
      <c r="F222" s="175" t="s">
        <v>591</v>
      </c>
      <c r="G222" s="176" t="s">
        <v>180</v>
      </c>
      <c r="H222" s="177">
        <v>1</v>
      </c>
      <c r="I222" s="178"/>
      <c r="J222" s="179">
        <f t="shared" si="30"/>
        <v>0</v>
      </c>
      <c r="K222" s="175" t="s">
        <v>192</v>
      </c>
      <c r="L222" s="180"/>
      <c r="M222" s="181" t="s">
        <v>32</v>
      </c>
      <c r="N222" s="182" t="s">
        <v>46</v>
      </c>
      <c r="O222" s="66"/>
      <c r="P222" s="183">
        <f t="shared" si="31"/>
        <v>0</v>
      </c>
      <c r="Q222" s="183">
        <v>0</v>
      </c>
      <c r="R222" s="183">
        <f t="shared" si="32"/>
        <v>0</v>
      </c>
      <c r="S222" s="183">
        <v>0</v>
      </c>
      <c r="T222" s="184">
        <f t="shared" si="33"/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85" t="s">
        <v>181</v>
      </c>
      <c r="AT222" s="185" t="s">
        <v>177</v>
      </c>
      <c r="AU222" s="185" t="s">
        <v>82</v>
      </c>
      <c r="AY222" s="18" t="s">
        <v>176</v>
      </c>
      <c r="BE222" s="186">
        <f t="shared" si="34"/>
        <v>0</v>
      </c>
      <c r="BF222" s="186">
        <f t="shared" si="35"/>
        <v>0</v>
      </c>
      <c r="BG222" s="186">
        <f t="shared" si="36"/>
        <v>0</v>
      </c>
      <c r="BH222" s="186">
        <f t="shared" si="37"/>
        <v>0</v>
      </c>
      <c r="BI222" s="186">
        <f t="shared" si="38"/>
        <v>0</v>
      </c>
      <c r="BJ222" s="18" t="s">
        <v>82</v>
      </c>
      <c r="BK222" s="186">
        <f t="shared" si="39"/>
        <v>0</v>
      </c>
      <c r="BL222" s="18" t="s">
        <v>181</v>
      </c>
      <c r="BM222" s="185" t="s">
        <v>592</v>
      </c>
    </row>
    <row r="223" spans="1:65" s="2" customFormat="1" ht="16.5" customHeight="1">
      <c r="A223" s="36"/>
      <c r="B223" s="37"/>
      <c r="C223" s="192" t="s">
        <v>605</v>
      </c>
      <c r="D223" s="192" t="s">
        <v>203</v>
      </c>
      <c r="E223" s="193" t="s">
        <v>594</v>
      </c>
      <c r="F223" s="194" t="s">
        <v>595</v>
      </c>
      <c r="G223" s="195" t="s">
        <v>180</v>
      </c>
      <c r="H223" s="196">
        <v>2</v>
      </c>
      <c r="I223" s="197"/>
      <c r="J223" s="198">
        <f t="shared" si="30"/>
        <v>0</v>
      </c>
      <c r="K223" s="194" t="s">
        <v>192</v>
      </c>
      <c r="L223" s="41"/>
      <c r="M223" s="199" t="s">
        <v>32</v>
      </c>
      <c r="N223" s="200" t="s">
        <v>46</v>
      </c>
      <c r="O223" s="66"/>
      <c r="P223" s="183">
        <f t="shared" si="31"/>
        <v>0</v>
      </c>
      <c r="Q223" s="183">
        <v>0</v>
      </c>
      <c r="R223" s="183">
        <f t="shared" si="32"/>
        <v>0</v>
      </c>
      <c r="S223" s="183">
        <v>0</v>
      </c>
      <c r="T223" s="184">
        <f t="shared" si="33"/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85" t="s">
        <v>206</v>
      </c>
      <c r="AT223" s="185" t="s">
        <v>203</v>
      </c>
      <c r="AU223" s="185" t="s">
        <v>82</v>
      </c>
      <c r="AY223" s="18" t="s">
        <v>176</v>
      </c>
      <c r="BE223" s="186">
        <f t="shared" si="34"/>
        <v>0</v>
      </c>
      <c r="BF223" s="186">
        <f t="shared" si="35"/>
        <v>0</v>
      </c>
      <c r="BG223" s="186">
        <f t="shared" si="36"/>
        <v>0</v>
      </c>
      <c r="BH223" s="186">
        <f t="shared" si="37"/>
        <v>0</v>
      </c>
      <c r="BI223" s="186">
        <f t="shared" si="38"/>
        <v>0</v>
      </c>
      <c r="BJ223" s="18" t="s">
        <v>82</v>
      </c>
      <c r="BK223" s="186">
        <f t="shared" si="39"/>
        <v>0</v>
      </c>
      <c r="BL223" s="18" t="s">
        <v>206</v>
      </c>
      <c r="BM223" s="185" t="s">
        <v>596</v>
      </c>
    </row>
    <row r="224" spans="1:65" s="2" customFormat="1" ht="16.5" customHeight="1">
      <c r="A224" s="36"/>
      <c r="B224" s="37"/>
      <c r="C224" s="192" t="s">
        <v>609</v>
      </c>
      <c r="D224" s="192" t="s">
        <v>203</v>
      </c>
      <c r="E224" s="193" t="s">
        <v>598</v>
      </c>
      <c r="F224" s="194" t="s">
        <v>599</v>
      </c>
      <c r="G224" s="195" t="s">
        <v>180</v>
      </c>
      <c r="H224" s="196">
        <v>2</v>
      </c>
      <c r="I224" s="197"/>
      <c r="J224" s="198">
        <f t="shared" si="30"/>
        <v>0</v>
      </c>
      <c r="K224" s="194" t="s">
        <v>192</v>
      </c>
      <c r="L224" s="41"/>
      <c r="M224" s="199" t="s">
        <v>32</v>
      </c>
      <c r="N224" s="200" t="s">
        <v>46</v>
      </c>
      <c r="O224" s="66"/>
      <c r="P224" s="183">
        <f t="shared" si="31"/>
        <v>0</v>
      </c>
      <c r="Q224" s="183">
        <v>0</v>
      </c>
      <c r="R224" s="183">
        <f t="shared" si="32"/>
        <v>0</v>
      </c>
      <c r="S224" s="183">
        <v>0</v>
      </c>
      <c r="T224" s="184">
        <f t="shared" si="33"/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85" t="s">
        <v>206</v>
      </c>
      <c r="AT224" s="185" t="s">
        <v>203</v>
      </c>
      <c r="AU224" s="185" t="s">
        <v>82</v>
      </c>
      <c r="AY224" s="18" t="s">
        <v>176</v>
      </c>
      <c r="BE224" s="186">
        <f t="shared" si="34"/>
        <v>0</v>
      </c>
      <c r="BF224" s="186">
        <f t="shared" si="35"/>
        <v>0</v>
      </c>
      <c r="BG224" s="186">
        <f t="shared" si="36"/>
        <v>0</v>
      </c>
      <c r="BH224" s="186">
        <f t="shared" si="37"/>
        <v>0</v>
      </c>
      <c r="BI224" s="186">
        <f t="shared" si="38"/>
        <v>0</v>
      </c>
      <c r="BJ224" s="18" t="s">
        <v>82</v>
      </c>
      <c r="BK224" s="186">
        <f t="shared" si="39"/>
        <v>0</v>
      </c>
      <c r="BL224" s="18" t="s">
        <v>206</v>
      </c>
      <c r="BM224" s="185" t="s">
        <v>600</v>
      </c>
    </row>
    <row r="225" spans="1:65" s="2" customFormat="1" ht="16.5" customHeight="1">
      <c r="A225" s="36"/>
      <c r="B225" s="37"/>
      <c r="C225" s="192" t="s">
        <v>613</v>
      </c>
      <c r="D225" s="192" t="s">
        <v>203</v>
      </c>
      <c r="E225" s="193" t="s">
        <v>602</v>
      </c>
      <c r="F225" s="194" t="s">
        <v>603</v>
      </c>
      <c r="G225" s="195" t="s">
        <v>180</v>
      </c>
      <c r="H225" s="196">
        <v>1</v>
      </c>
      <c r="I225" s="197"/>
      <c r="J225" s="198">
        <f t="shared" si="30"/>
        <v>0</v>
      </c>
      <c r="K225" s="194" t="s">
        <v>192</v>
      </c>
      <c r="L225" s="41"/>
      <c r="M225" s="199" t="s">
        <v>32</v>
      </c>
      <c r="N225" s="200" t="s">
        <v>46</v>
      </c>
      <c r="O225" s="66"/>
      <c r="P225" s="183">
        <f t="shared" si="31"/>
        <v>0</v>
      </c>
      <c r="Q225" s="183">
        <v>0</v>
      </c>
      <c r="R225" s="183">
        <f t="shared" si="32"/>
        <v>0</v>
      </c>
      <c r="S225" s="183">
        <v>0</v>
      </c>
      <c r="T225" s="184">
        <f t="shared" si="33"/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85" t="s">
        <v>206</v>
      </c>
      <c r="AT225" s="185" t="s">
        <v>203</v>
      </c>
      <c r="AU225" s="185" t="s">
        <v>82</v>
      </c>
      <c r="AY225" s="18" t="s">
        <v>176</v>
      </c>
      <c r="BE225" s="186">
        <f t="shared" si="34"/>
        <v>0</v>
      </c>
      <c r="BF225" s="186">
        <f t="shared" si="35"/>
        <v>0</v>
      </c>
      <c r="BG225" s="186">
        <f t="shared" si="36"/>
        <v>0</v>
      </c>
      <c r="BH225" s="186">
        <f t="shared" si="37"/>
        <v>0</v>
      </c>
      <c r="BI225" s="186">
        <f t="shared" si="38"/>
        <v>0</v>
      </c>
      <c r="BJ225" s="18" t="s">
        <v>82</v>
      </c>
      <c r="BK225" s="186">
        <f t="shared" si="39"/>
        <v>0</v>
      </c>
      <c r="BL225" s="18" t="s">
        <v>206</v>
      </c>
      <c r="BM225" s="185" t="s">
        <v>604</v>
      </c>
    </row>
    <row r="226" spans="1:65" s="2" customFormat="1" ht="16.5" customHeight="1">
      <c r="A226" s="36"/>
      <c r="B226" s="37"/>
      <c r="C226" s="192" t="s">
        <v>617</v>
      </c>
      <c r="D226" s="192" t="s">
        <v>203</v>
      </c>
      <c r="E226" s="193" t="s">
        <v>606</v>
      </c>
      <c r="F226" s="194" t="s">
        <v>607</v>
      </c>
      <c r="G226" s="195" t="s">
        <v>180</v>
      </c>
      <c r="H226" s="196">
        <v>50</v>
      </c>
      <c r="I226" s="197"/>
      <c r="J226" s="198">
        <f t="shared" si="30"/>
        <v>0</v>
      </c>
      <c r="K226" s="194" t="s">
        <v>192</v>
      </c>
      <c r="L226" s="41"/>
      <c r="M226" s="199" t="s">
        <v>32</v>
      </c>
      <c r="N226" s="200" t="s">
        <v>46</v>
      </c>
      <c r="O226" s="66"/>
      <c r="P226" s="183">
        <f t="shared" si="31"/>
        <v>0</v>
      </c>
      <c r="Q226" s="183">
        <v>0</v>
      </c>
      <c r="R226" s="183">
        <f t="shared" si="32"/>
        <v>0</v>
      </c>
      <c r="S226" s="183">
        <v>0</v>
      </c>
      <c r="T226" s="184">
        <f t="shared" si="33"/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85" t="s">
        <v>206</v>
      </c>
      <c r="AT226" s="185" t="s">
        <v>203</v>
      </c>
      <c r="AU226" s="185" t="s">
        <v>82</v>
      </c>
      <c r="AY226" s="18" t="s">
        <v>176</v>
      </c>
      <c r="BE226" s="186">
        <f t="shared" si="34"/>
        <v>0</v>
      </c>
      <c r="BF226" s="186">
        <f t="shared" si="35"/>
        <v>0</v>
      </c>
      <c r="BG226" s="186">
        <f t="shared" si="36"/>
        <v>0</v>
      </c>
      <c r="BH226" s="186">
        <f t="shared" si="37"/>
        <v>0</v>
      </c>
      <c r="BI226" s="186">
        <f t="shared" si="38"/>
        <v>0</v>
      </c>
      <c r="BJ226" s="18" t="s">
        <v>82</v>
      </c>
      <c r="BK226" s="186">
        <f t="shared" si="39"/>
        <v>0</v>
      </c>
      <c r="BL226" s="18" t="s">
        <v>206</v>
      </c>
      <c r="BM226" s="185" t="s">
        <v>608</v>
      </c>
    </row>
    <row r="227" spans="1:65" s="2" customFormat="1" ht="16.5" customHeight="1">
      <c r="A227" s="36"/>
      <c r="B227" s="37"/>
      <c r="C227" s="192" t="s">
        <v>621</v>
      </c>
      <c r="D227" s="192" t="s">
        <v>203</v>
      </c>
      <c r="E227" s="193" t="s">
        <v>610</v>
      </c>
      <c r="F227" s="194" t="s">
        <v>611</v>
      </c>
      <c r="G227" s="195" t="s">
        <v>180</v>
      </c>
      <c r="H227" s="196">
        <v>1</v>
      </c>
      <c r="I227" s="197"/>
      <c r="J227" s="198">
        <f t="shared" si="30"/>
        <v>0</v>
      </c>
      <c r="K227" s="194" t="s">
        <v>192</v>
      </c>
      <c r="L227" s="41"/>
      <c r="M227" s="199" t="s">
        <v>32</v>
      </c>
      <c r="N227" s="200" t="s">
        <v>46</v>
      </c>
      <c r="O227" s="66"/>
      <c r="P227" s="183">
        <f t="shared" si="31"/>
        <v>0</v>
      </c>
      <c r="Q227" s="183">
        <v>0</v>
      </c>
      <c r="R227" s="183">
        <f t="shared" si="32"/>
        <v>0</v>
      </c>
      <c r="S227" s="183">
        <v>0</v>
      </c>
      <c r="T227" s="184">
        <f t="shared" si="33"/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85" t="s">
        <v>206</v>
      </c>
      <c r="AT227" s="185" t="s">
        <v>203</v>
      </c>
      <c r="AU227" s="185" t="s">
        <v>82</v>
      </c>
      <c r="AY227" s="18" t="s">
        <v>176</v>
      </c>
      <c r="BE227" s="186">
        <f t="shared" si="34"/>
        <v>0</v>
      </c>
      <c r="BF227" s="186">
        <f t="shared" si="35"/>
        <v>0</v>
      </c>
      <c r="BG227" s="186">
        <f t="shared" si="36"/>
        <v>0</v>
      </c>
      <c r="BH227" s="186">
        <f t="shared" si="37"/>
        <v>0</v>
      </c>
      <c r="BI227" s="186">
        <f t="shared" si="38"/>
        <v>0</v>
      </c>
      <c r="BJ227" s="18" t="s">
        <v>82</v>
      </c>
      <c r="BK227" s="186">
        <f t="shared" si="39"/>
        <v>0</v>
      </c>
      <c r="BL227" s="18" t="s">
        <v>206</v>
      </c>
      <c r="BM227" s="185" t="s">
        <v>612</v>
      </c>
    </row>
    <row r="228" spans="1:65" s="2" customFormat="1" ht="16.5" customHeight="1">
      <c r="A228" s="36"/>
      <c r="B228" s="37"/>
      <c r="C228" s="192" t="s">
        <v>625</v>
      </c>
      <c r="D228" s="192" t="s">
        <v>203</v>
      </c>
      <c r="E228" s="193" t="s">
        <v>614</v>
      </c>
      <c r="F228" s="194" t="s">
        <v>615</v>
      </c>
      <c r="G228" s="195" t="s">
        <v>180</v>
      </c>
      <c r="H228" s="196">
        <v>1</v>
      </c>
      <c r="I228" s="197"/>
      <c r="J228" s="198">
        <f t="shared" si="30"/>
        <v>0</v>
      </c>
      <c r="K228" s="194" t="s">
        <v>192</v>
      </c>
      <c r="L228" s="41"/>
      <c r="M228" s="199" t="s">
        <v>32</v>
      </c>
      <c r="N228" s="200" t="s">
        <v>46</v>
      </c>
      <c r="O228" s="66"/>
      <c r="P228" s="183">
        <f t="shared" si="31"/>
        <v>0</v>
      </c>
      <c r="Q228" s="183">
        <v>0</v>
      </c>
      <c r="R228" s="183">
        <f t="shared" si="32"/>
        <v>0</v>
      </c>
      <c r="S228" s="183">
        <v>0</v>
      </c>
      <c r="T228" s="184">
        <f t="shared" si="33"/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85" t="s">
        <v>206</v>
      </c>
      <c r="AT228" s="185" t="s">
        <v>203</v>
      </c>
      <c r="AU228" s="185" t="s">
        <v>82</v>
      </c>
      <c r="AY228" s="18" t="s">
        <v>176</v>
      </c>
      <c r="BE228" s="186">
        <f t="shared" si="34"/>
        <v>0</v>
      </c>
      <c r="BF228" s="186">
        <f t="shared" si="35"/>
        <v>0</v>
      </c>
      <c r="BG228" s="186">
        <f t="shared" si="36"/>
        <v>0</v>
      </c>
      <c r="BH228" s="186">
        <f t="shared" si="37"/>
        <v>0</v>
      </c>
      <c r="BI228" s="186">
        <f t="shared" si="38"/>
        <v>0</v>
      </c>
      <c r="BJ228" s="18" t="s">
        <v>82</v>
      </c>
      <c r="BK228" s="186">
        <f t="shared" si="39"/>
        <v>0</v>
      </c>
      <c r="BL228" s="18" t="s">
        <v>206</v>
      </c>
      <c r="BM228" s="185" t="s">
        <v>616</v>
      </c>
    </row>
    <row r="229" spans="1:65" s="2" customFormat="1" ht="24.2" customHeight="1">
      <c r="A229" s="36"/>
      <c r="B229" s="37"/>
      <c r="C229" s="192" t="s">
        <v>1198</v>
      </c>
      <c r="D229" s="192" t="s">
        <v>203</v>
      </c>
      <c r="E229" s="193" t="s">
        <v>618</v>
      </c>
      <c r="F229" s="194" t="s">
        <v>619</v>
      </c>
      <c r="G229" s="195" t="s">
        <v>180</v>
      </c>
      <c r="H229" s="196">
        <v>1</v>
      </c>
      <c r="I229" s="197"/>
      <c r="J229" s="198">
        <f t="shared" si="30"/>
        <v>0</v>
      </c>
      <c r="K229" s="194" t="s">
        <v>192</v>
      </c>
      <c r="L229" s="41"/>
      <c r="M229" s="199" t="s">
        <v>32</v>
      </c>
      <c r="N229" s="200" t="s">
        <v>46</v>
      </c>
      <c r="O229" s="66"/>
      <c r="P229" s="183">
        <f t="shared" si="31"/>
        <v>0</v>
      </c>
      <c r="Q229" s="183">
        <v>0</v>
      </c>
      <c r="R229" s="183">
        <f t="shared" si="32"/>
        <v>0</v>
      </c>
      <c r="S229" s="183">
        <v>0</v>
      </c>
      <c r="T229" s="184">
        <f t="shared" si="33"/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85" t="s">
        <v>206</v>
      </c>
      <c r="AT229" s="185" t="s">
        <v>203</v>
      </c>
      <c r="AU229" s="185" t="s">
        <v>82</v>
      </c>
      <c r="AY229" s="18" t="s">
        <v>176</v>
      </c>
      <c r="BE229" s="186">
        <f t="shared" si="34"/>
        <v>0</v>
      </c>
      <c r="BF229" s="186">
        <f t="shared" si="35"/>
        <v>0</v>
      </c>
      <c r="BG229" s="186">
        <f t="shared" si="36"/>
        <v>0</v>
      </c>
      <c r="BH229" s="186">
        <f t="shared" si="37"/>
        <v>0</v>
      </c>
      <c r="BI229" s="186">
        <f t="shared" si="38"/>
        <v>0</v>
      </c>
      <c r="BJ229" s="18" t="s">
        <v>82</v>
      </c>
      <c r="BK229" s="186">
        <f t="shared" si="39"/>
        <v>0</v>
      </c>
      <c r="BL229" s="18" t="s">
        <v>206</v>
      </c>
      <c r="BM229" s="185" t="s">
        <v>620</v>
      </c>
    </row>
    <row r="230" spans="1:65" s="2" customFormat="1" ht="24.2" customHeight="1">
      <c r="A230" s="36"/>
      <c r="B230" s="37"/>
      <c r="C230" s="192" t="s">
        <v>1199</v>
      </c>
      <c r="D230" s="192" t="s">
        <v>203</v>
      </c>
      <c r="E230" s="193" t="s">
        <v>622</v>
      </c>
      <c r="F230" s="194" t="s">
        <v>623</v>
      </c>
      <c r="G230" s="195" t="s">
        <v>180</v>
      </c>
      <c r="H230" s="196">
        <v>1</v>
      </c>
      <c r="I230" s="197"/>
      <c r="J230" s="198">
        <f t="shared" si="30"/>
        <v>0</v>
      </c>
      <c r="K230" s="194" t="s">
        <v>192</v>
      </c>
      <c r="L230" s="41"/>
      <c r="M230" s="199" t="s">
        <v>32</v>
      </c>
      <c r="N230" s="200" t="s">
        <v>46</v>
      </c>
      <c r="O230" s="66"/>
      <c r="P230" s="183">
        <f t="shared" si="31"/>
        <v>0</v>
      </c>
      <c r="Q230" s="183">
        <v>0</v>
      </c>
      <c r="R230" s="183">
        <f t="shared" si="32"/>
        <v>0</v>
      </c>
      <c r="S230" s="183">
        <v>0</v>
      </c>
      <c r="T230" s="184">
        <f t="shared" si="33"/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85" t="s">
        <v>206</v>
      </c>
      <c r="AT230" s="185" t="s">
        <v>203</v>
      </c>
      <c r="AU230" s="185" t="s">
        <v>82</v>
      </c>
      <c r="AY230" s="18" t="s">
        <v>176</v>
      </c>
      <c r="BE230" s="186">
        <f t="shared" si="34"/>
        <v>0</v>
      </c>
      <c r="BF230" s="186">
        <f t="shared" si="35"/>
        <v>0</v>
      </c>
      <c r="BG230" s="186">
        <f t="shared" si="36"/>
        <v>0</v>
      </c>
      <c r="BH230" s="186">
        <f t="shared" si="37"/>
        <v>0</v>
      </c>
      <c r="BI230" s="186">
        <f t="shared" si="38"/>
        <v>0</v>
      </c>
      <c r="BJ230" s="18" t="s">
        <v>82</v>
      </c>
      <c r="BK230" s="186">
        <f t="shared" si="39"/>
        <v>0</v>
      </c>
      <c r="BL230" s="18" t="s">
        <v>206</v>
      </c>
      <c r="BM230" s="185" t="s">
        <v>624</v>
      </c>
    </row>
    <row r="231" spans="1:65" s="2" customFormat="1" ht="21.75" customHeight="1">
      <c r="A231" s="36"/>
      <c r="B231" s="37"/>
      <c r="C231" s="192" t="s">
        <v>1200</v>
      </c>
      <c r="D231" s="192" t="s">
        <v>203</v>
      </c>
      <c r="E231" s="193" t="s">
        <v>626</v>
      </c>
      <c r="F231" s="194" t="s">
        <v>627</v>
      </c>
      <c r="G231" s="195" t="s">
        <v>180</v>
      </c>
      <c r="H231" s="196">
        <v>9</v>
      </c>
      <c r="I231" s="197"/>
      <c r="J231" s="198">
        <f t="shared" si="30"/>
        <v>0</v>
      </c>
      <c r="K231" s="194" t="s">
        <v>192</v>
      </c>
      <c r="L231" s="41"/>
      <c r="M231" s="201" t="s">
        <v>32</v>
      </c>
      <c r="N231" s="202" t="s">
        <v>46</v>
      </c>
      <c r="O231" s="203"/>
      <c r="P231" s="204">
        <f t="shared" si="31"/>
        <v>0</v>
      </c>
      <c r="Q231" s="204">
        <v>0</v>
      </c>
      <c r="R231" s="204">
        <f t="shared" si="32"/>
        <v>0</v>
      </c>
      <c r="S231" s="204">
        <v>0</v>
      </c>
      <c r="T231" s="205">
        <f t="shared" si="33"/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85" t="s">
        <v>206</v>
      </c>
      <c r="AT231" s="185" t="s">
        <v>203</v>
      </c>
      <c r="AU231" s="185" t="s">
        <v>82</v>
      </c>
      <c r="AY231" s="18" t="s">
        <v>176</v>
      </c>
      <c r="BE231" s="186">
        <f t="shared" si="34"/>
        <v>0</v>
      </c>
      <c r="BF231" s="186">
        <f t="shared" si="35"/>
        <v>0</v>
      </c>
      <c r="BG231" s="186">
        <f t="shared" si="36"/>
        <v>0</v>
      </c>
      <c r="BH231" s="186">
        <f t="shared" si="37"/>
        <v>0</v>
      </c>
      <c r="BI231" s="186">
        <f t="shared" si="38"/>
        <v>0</v>
      </c>
      <c r="BJ231" s="18" t="s">
        <v>82</v>
      </c>
      <c r="BK231" s="186">
        <f t="shared" si="39"/>
        <v>0</v>
      </c>
      <c r="BL231" s="18" t="s">
        <v>206</v>
      </c>
      <c r="BM231" s="185" t="s">
        <v>628</v>
      </c>
    </row>
    <row r="232" spans="1:65" s="2" customFormat="1" ht="6.95" customHeight="1">
      <c r="A232" s="36"/>
      <c r="B232" s="49"/>
      <c r="C232" s="50"/>
      <c r="D232" s="50"/>
      <c r="E232" s="50"/>
      <c r="F232" s="50"/>
      <c r="G232" s="50"/>
      <c r="H232" s="50"/>
      <c r="I232" s="50"/>
      <c r="J232" s="50"/>
      <c r="K232" s="50"/>
      <c r="L232" s="41"/>
      <c r="M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</row>
  </sheetData>
  <sheetProtection algorithmName="SHA-512" hashValue="RUeLLYwDftAn8y3R21mLsR5b0gsHQGXmVCu3dnAumYxGZ+9OhvktAEnuU1gWAH5NK6aF1Eft10QZ/Hox2KgKmg==" saltValue="+I6VtWdpuouelW4TWgr0OqJ+aWkoXlrKcfkvi3ZfyRPmH1gkmsFjUDeVuPQYZ0YZlgyx7t9XoYxMR4rMj8ZWlw==" spinCount="100000" sheet="1" objects="1" scenarios="1" formatColumns="0" formatRows="0" autoFilter="0"/>
  <autoFilter ref="C91:K231" xr:uid="{00000000-0009-0000-0000-000008000000}"/>
  <mergeCells count="15">
    <mergeCell ref="E78:H78"/>
    <mergeCell ref="E82:H82"/>
    <mergeCell ref="E80:H80"/>
    <mergeCell ref="E84:H84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135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AT2" s="18" t="s">
        <v>123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84</v>
      </c>
    </row>
    <row r="4" spans="1:46" s="1" customFormat="1" ht="24.95" customHeight="1">
      <c r="B4" s="21"/>
      <c r="D4" s="112" t="s">
        <v>149</v>
      </c>
      <c r="L4" s="21"/>
      <c r="M4" s="113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82" t="str">
        <f>'Rekapitulace stavby'!K6</f>
        <v>Oprava PZS v ŽST Litoměřice horní nádraží_OPRAVA č. 1</v>
      </c>
      <c r="F7" s="383"/>
      <c r="G7" s="383"/>
      <c r="H7" s="383"/>
      <c r="L7" s="21"/>
    </row>
    <row r="8" spans="1:46">
      <c r="B8" s="21"/>
      <c r="D8" s="114" t="s">
        <v>150</v>
      </c>
      <c r="L8" s="21"/>
    </row>
    <row r="9" spans="1:46" s="1" customFormat="1" ht="16.5" customHeight="1">
      <c r="B9" s="21"/>
      <c r="E9" s="382" t="s">
        <v>151</v>
      </c>
      <c r="F9" s="381"/>
      <c r="G9" s="381"/>
      <c r="H9" s="381"/>
      <c r="L9" s="21"/>
    </row>
    <row r="10" spans="1:46" s="1" customFormat="1" ht="12" customHeight="1">
      <c r="B10" s="21"/>
      <c r="D10" s="114" t="s">
        <v>152</v>
      </c>
      <c r="L10" s="21"/>
    </row>
    <row r="11" spans="1:46" s="2" customFormat="1" ht="16.5" customHeight="1">
      <c r="A11" s="36"/>
      <c r="B11" s="41"/>
      <c r="C11" s="36"/>
      <c r="D11" s="36"/>
      <c r="E11" s="384" t="s">
        <v>1177</v>
      </c>
      <c r="F11" s="385"/>
      <c r="G11" s="385"/>
      <c r="H11" s="385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154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386" t="s">
        <v>629</v>
      </c>
      <c r="F13" s="385"/>
      <c r="G13" s="385"/>
      <c r="H13" s="385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4" t="s">
        <v>32</v>
      </c>
      <c r="G15" s="36"/>
      <c r="H15" s="36"/>
      <c r="I15" s="114" t="s">
        <v>20</v>
      </c>
      <c r="J15" s="104" t="s">
        <v>32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22</v>
      </c>
      <c r="E16" s="36"/>
      <c r="F16" s="104" t="s">
        <v>23</v>
      </c>
      <c r="G16" s="36"/>
      <c r="H16" s="36"/>
      <c r="I16" s="114" t="s">
        <v>24</v>
      </c>
      <c r="J16" s="117" t="str">
        <f>'Rekapitulace stavby'!AN8</f>
        <v>28. 2. 2022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30</v>
      </c>
      <c r="E18" s="36"/>
      <c r="F18" s="36"/>
      <c r="G18" s="36"/>
      <c r="H18" s="36"/>
      <c r="I18" s="114" t="s">
        <v>31</v>
      </c>
      <c r="J18" s="104" t="s">
        <v>32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23</v>
      </c>
      <c r="F19" s="36"/>
      <c r="G19" s="36"/>
      <c r="H19" s="36"/>
      <c r="I19" s="114" t="s">
        <v>33</v>
      </c>
      <c r="J19" s="104" t="s">
        <v>32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34</v>
      </c>
      <c r="E21" s="36"/>
      <c r="F21" s="36"/>
      <c r="G21" s="36"/>
      <c r="H21" s="36"/>
      <c r="I21" s="114" t="s">
        <v>31</v>
      </c>
      <c r="J21" s="31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387" t="str">
        <f>'Rekapitulace stavby'!E14</f>
        <v>Vyplň údaj</v>
      </c>
      <c r="F22" s="388"/>
      <c r="G22" s="388"/>
      <c r="H22" s="388"/>
      <c r="I22" s="114" t="s">
        <v>33</v>
      </c>
      <c r="J22" s="31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36</v>
      </c>
      <c r="E24" s="36"/>
      <c r="F24" s="36"/>
      <c r="G24" s="36"/>
      <c r="H24" s="36"/>
      <c r="I24" s="114" t="s">
        <v>31</v>
      </c>
      <c r="J24" s="104" t="s">
        <v>32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23</v>
      </c>
      <c r="F25" s="36"/>
      <c r="G25" s="36"/>
      <c r="H25" s="36"/>
      <c r="I25" s="114" t="s">
        <v>33</v>
      </c>
      <c r="J25" s="104" t="s">
        <v>32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38</v>
      </c>
      <c r="E27" s="36"/>
      <c r="F27" s="36"/>
      <c r="G27" s="36"/>
      <c r="H27" s="36"/>
      <c r="I27" s="114" t="s">
        <v>31</v>
      </c>
      <c r="J27" s="104" t="s">
        <v>32</v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">
        <v>23</v>
      </c>
      <c r="F28" s="36"/>
      <c r="G28" s="36"/>
      <c r="H28" s="36"/>
      <c r="I28" s="114" t="s">
        <v>33</v>
      </c>
      <c r="J28" s="104" t="s">
        <v>32</v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39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>
      <c r="A31" s="118"/>
      <c r="B31" s="119"/>
      <c r="C31" s="118"/>
      <c r="D31" s="118"/>
      <c r="E31" s="389" t="s">
        <v>32</v>
      </c>
      <c r="F31" s="389"/>
      <c r="G31" s="389"/>
      <c r="H31" s="389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2" t="s">
        <v>41</v>
      </c>
      <c r="E34" s="36"/>
      <c r="F34" s="36"/>
      <c r="G34" s="36"/>
      <c r="H34" s="36"/>
      <c r="I34" s="36"/>
      <c r="J34" s="123">
        <f>ROUND(J99,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1"/>
      <c r="E35" s="121"/>
      <c r="F35" s="121"/>
      <c r="G35" s="121"/>
      <c r="H35" s="121"/>
      <c r="I35" s="121"/>
      <c r="J35" s="121"/>
      <c r="K35" s="121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4" t="s">
        <v>43</v>
      </c>
      <c r="G36" s="36"/>
      <c r="H36" s="36"/>
      <c r="I36" s="124" t="s">
        <v>42</v>
      </c>
      <c r="J36" s="124" t="s">
        <v>44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5" t="s">
        <v>45</v>
      </c>
      <c r="E37" s="114" t="s">
        <v>46</v>
      </c>
      <c r="F37" s="125">
        <f>ROUND((SUM(BE99:BE134)),  2)</f>
        <v>0</v>
      </c>
      <c r="G37" s="36"/>
      <c r="H37" s="36"/>
      <c r="I37" s="126">
        <v>0.21</v>
      </c>
      <c r="J37" s="125">
        <f>ROUND(((SUM(BE99:BE134))*I37),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47</v>
      </c>
      <c r="F38" s="125">
        <f>ROUND((SUM(BF99:BF134)),  2)</f>
        <v>0</v>
      </c>
      <c r="G38" s="36"/>
      <c r="H38" s="36"/>
      <c r="I38" s="126">
        <v>0.15</v>
      </c>
      <c r="J38" s="125">
        <f>ROUND(((SUM(BF99:BF134))*I38),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ROUND((SUM(BG99:BG134)),  2)</f>
        <v>0</v>
      </c>
      <c r="G39" s="36"/>
      <c r="H39" s="36"/>
      <c r="I39" s="126">
        <v>0.21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49</v>
      </c>
      <c r="F40" s="125">
        <f>ROUND((SUM(BH99:BH134)),  2)</f>
        <v>0</v>
      </c>
      <c r="G40" s="36"/>
      <c r="H40" s="36"/>
      <c r="I40" s="126">
        <v>0.15</v>
      </c>
      <c r="J40" s="125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50</v>
      </c>
      <c r="F41" s="125">
        <f>ROUND((SUM(BI99:BI134)),  2)</f>
        <v>0</v>
      </c>
      <c r="G41" s="36"/>
      <c r="H41" s="36"/>
      <c r="I41" s="126">
        <v>0</v>
      </c>
      <c r="J41" s="125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51</v>
      </c>
      <c r="E43" s="129"/>
      <c r="F43" s="129"/>
      <c r="G43" s="130" t="s">
        <v>52</v>
      </c>
      <c r="H43" s="131" t="s">
        <v>53</v>
      </c>
      <c r="I43" s="129"/>
      <c r="J43" s="132">
        <f>SUM(J34:J41)</f>
        <v>0</v>
      </c>
      <c r="K43" s="133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4" t="s">
        <v>156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0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390" t="str">
        <f>E7</f>
        <v>Oprava PZS v ŽST Litoměřice horní nádraží_OPRAVA č. 1</v>
      </c>
      <c r="F52" s="391"/>
      <c r="G52" s="391"/>
      <c r="H52" s="391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2"/>
      <c r="C53" s="30" t="s">
        <v>150</v>
      </c>
      <c r="D53" s="23"/>
      <c r="E53" s="23"/>
      <c r="F53" s="23"/>
      <c r="G53" s="23"/>
      <c r="H53" s="23"/>
      <c r="I53" s="23"/>
      <c r="J53" s="23"/>
      <c r="K53" s="23"/>
      <c r="L53" s="21"/>
    </row>
    <row r="54" spans="1:31" s="1" customFormat="1" ht="16.5" customHeight="1">
      <c r="B54" s="22"/>
      <c r="C54" s="23"/>
      <c r="D54" s="23"/>
      <c r="E54" s="390" t="s">
        <v>151</v>
      </c>
      <c r="F54" s="366"/>
      <c r="G54" s="366"/>
      <c r="H54" s="366"/>
      <c r="I54" s="23"/>
      <c r="J54" s="23"/>
      <c r="K54" s="23"/>
      <c r="L54" s="21"/>
    </row>
    <row r="55" spans="1:31" s="1" customFormat="1" ht="12" customHeight="1">
      <c r="B55" s="22"/>
      <c r="C55" s="30" t="s">
        <v>152</v>
      </c>
      <c r="D55" s="23"/>
      <c r="E55" s="23"/>
      <c r="F55" s="23"/>
      <c r="G55" s="23"/>
      <c r="H55" s="23"/>
      <c r="I55" s="23"/>
      <c r="J55" s="23"/>
      <c r="K55" s="23"/>
      <c r="L55" s="21"/>
    </row>
    <row r="56" spans="1:31" s="2" customFormat="1" ht="16.5" customHeight="1">
      <c r="A56" s="36"/>
      <c r="B56" s="37"/>
      <c r="C56" s="38"/>
      <c r="D56" s="38"/>
      <c r="E56" s="392" t="s">
        <v>1177</v>
      </c>
      <c r="F56" s="393"/>
      <c r="G56" s="393"/>
      <c r="H56" s="393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0" t="s">
        <v>154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45" t="str">
        <f>E13</f>
        <v>01.2 - Stavební část - URS</v>
      </c>
      <c r="F58" s="393"/>
      <c r="G58" s="393"/>
      <c r="H58" s="393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0" t="s">
        <v>22</v>
      </c>
      <c r="D60" s="38"/>
      <c r="E60" s="38"/>
      <c r="F60" s="28" t="str">
        <f>F16</f>
        <v xml:space="preserve"> </v>
      </c>
      <c r="G60" s="38"/>
      <c r="H60" s="38"/>
      <c r="I60" s="30" t="s">
        <v>24</v>
      </c>
      <c r="J60" s="61" t="str">
        <f>IF(J16="","",J16)</f>
        <v>28. 2. 2022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0" t="s">
        <v>30</v>
      </c>
      <c r="D62" s="38"/>
      <c r="E62" s="38"/>
      <c r="F62" s="28" t="str">
        <f>E19</f>
        <v xml:space="preserve"> </v>
      </c>
      <c r="G62" s="38"/>
      <c r="H62" s="38"/>
      <c r="I62" s="30" t="s">
        <v>36</v>
      </c>
      <c r="J62" s="34" t="str">
        <f>E25</f>
        <v xml:space="preserve"> 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0" t="s">
        <v>34</v>
      </c>
      <c r="D63" s="38"/>
      <c r="E63" s="38"/>
      <c r="F63" s="28" t="str">
        <f>IF(E22="","",E22)</f>
        <v>Vyplň údaj</v>
      </c>
      <c r="G63" s="38"/>
      <c r="H63" s="38"/>
      <c r="I63" s="30" t="s">
        <v>38</v>
      </c>
      <c r="J63" s="34" t="str">
        <f>E28</f>
        <v xml:space="preserve"> 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157</v>
      </c>
      <c r="D65" s="139"/>
      <c r="E65" s="139"/>
      <c r="F65" s="139"/>
      <c r="G65" s="139"/>
      <c r="H65" s="139"/>
      <c r="I65" s="139"/>
      <c r="J65" s="140" t="s">
        <v>158</v>
      </c>
      <c r="K65" s="139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73</v>
      </c>
      <c r="D67" s="38"/>
      <c r="E67" s="38"/>
      <c r="F67" s="38"/>
      <c r="G67" s="38"/>
      <c r="H67" s="38"/>
      <c r="I67" s="38"/>
      <c r="J67" s="79">
        <f>J99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8" t="s">
        <v>159</v>
      </c>
    </row>
    <row r="68" spans="1:47" s="9" customFormat="1" ht="24.95" customHeight="1">
      <c r="B68" s="142"/>
      <c r="C68" s="143"/>
      <c r="D68" s="144" t="s">
        <v>1201</v>
      </c>
      <c r="E68" s="145"/>
      <c r="F68" s="145"/>
      <c r="G68" s="145"/>
      <c r="H68" s="145"/>
      <c r="I68" s="145"/>
      <c r="J68" s="146">
        <f>J100</f>
        <v>0</v>
      </c>
      <c r="K68" s="143"/>
      <c r="L68" s="147"/>
    </row>
    <row r="69" spans="1:47" s="9" customFormat="1" ht="24.95" customHeight="1">
      <c r="B69" s="142"/>
      <c r="C69" s="143"/>
      <c r="D69" s="144" t="s">
        <v>1202</v>
      </c>
      <c r="E69" s="145"/>
      <c r="F69" s="145"/>
      <c r="G69" s="145"/>
      <c r="H69" s="145"/>
      <c r="I69" s="145"/>
      <c r="J69" s="146">
        <f>J105</f>
        <v>0</v>
      </c>
      <c r="K69" s="143"/>
      <c r="L69" s="147"/>
    </row>
    <row r="70" spans="1:47" s="9" customFormat="1" ht="24.95" customHeight="1">
      <c r="B70" s="142"/>
      <c r="C70" s="143"/>
      <c r="D70" s="144" t="s">
        <v>860</v>
      </c>
      <c r="E70" s="145"/>
      <c r="F70" s="145"/>
      <c r="G70" s="145"/>
      <c r="H70" s="145"/>
      <c r="I70" s="145"/>
      <c r="J70" s="146">
        <f>J108</f>
        <v>0</v>
      </c>
      <c r="K70" s="143"/>
      <c r="L70" s="147"/>
    </row>
    <row r="71" spans="1:47" s="9" customFormat="1" ht="24.95" customHeight="1">
      <c r="B71" s="142"/>
      <c r="C71" s="143"/>
      <c r="D71" s="144" t="s">
        <v>1203</v>
      </c>
      <c r="E71" s="145"/>
      <c r="F71" s="145"/>
      <c r="G71" s="145"/>
      <c r="H71" s="145"/>
      <c r="I71" s="145"/>
      <c r="J71" s="146">
        <f>J111</f>
        <v>0</v>
      </c>
      <c r="K71" s="143"/>
      <c r="L71" s="147"/>
    </row>
    <row r="72" spans="1:47" s="9" customFormat="1" ht="24.95" customHeight="1">
      <c r="B72" s="142"/>
      <c r="C72" s="143"/>
      <c r="D72" s="144" t="s">
        <v>1204</v>
      </c>
      <c r="E72" s="145"/>
      <c r="F72" s="145"/>
      <c r="G72" s="145"/>
      <c r="H72" s="145"/>
      <c r="I72" s="145"/>
      <c r="J72" s="146">
        <f>J118</f>
        <v>0</v>
      </c>
      <c r="K72" s="143"/>
      <c r="L72" s="147"/>
    </row>
    <row r="73" spans="1:47" s="9" customFormat="1" ht="24.95" customHeight="1">
      <c r="B73" s="142"/>
      <c r="C73" s="143"/>
      <c r="D73" s="144" t="s">
        <v>635</v>
      </c>
      <c r="E73" s="145"/>
      <c r="F73" s="145"/>
      <c r="G73" s="145"/>
      <c r="H73" s="145"/>
      <c r="I73" s="145"/>
      <c r="J73" s="146">
        <f>J122</f>
        <v>0</v>
      </c>
      <c r="K73" s="143"/>
      <c r="L73" s="147"/>
    </row>
    <row r="74" spans="1:47" s="12" customFormat="1" ht="19.899999999999999" customHeight="1">
      <c r="B74" s="206"/>
      <c r="C74" s="98"/>
      <c r="D74" s="207" t="s">
        <v>637</v>
      </c>
      <c r="E74" s="208"/>
      <c r="F74" s="208"/>
      <c r="G74" s="208"/>
      <c r="H74" s="208"/>
      <c r="I74" s="208"/>
      <c r="J74" s="209">
        <f>J123</f>
        <v>0</v>
      </c>
      <c r="K74" s="98"/>
      <c r="L74" s="210"/>
    </row>
    <row r="75" spans="1:47" s="9" customFormat="1" ht="24.95" customHeight="1">
      <c r="B75" s="142"/>
      <c r="C75" s="143"/>
      <c r="D75" s="144" t="s">
        <v>1205</v>
      </c>
      <c r="E75" s="145"/>
      <c r="F75" s="145"/>
      <c r="G75" s="145"/>
      <c r="H75" s="145"/>
      <c r="I75" s="145"/>
      <c r="J75" s="146">
        <f>J127</f>
        <v>0</v>
      </c>
      <c r="K75" s="143"/>
      <c r="L75" s="147"/>
    </row>
    <row r="76" spans="1:47" s="2" customFormat="1" ht="21.7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47" s="2" customFormat="1" ht="6.95" customHeight="1">
      <c r="A77" s="36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pans="1:31" s="2" customFormat="1" ht="6.95" customHeight="1">
      <c r="A81" s="36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24.95" customHeight="1">
      <c r="A82" s="36"/>
      <c r="B82" s="37"/>
      <c r="C82" s="24" t="s">
        <v>161</v>
      </c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16.5" customHeight="1">
      <c r="A85" s="36"/>
      <c r="B85" s="37"/>
      <c r="C85" s="38"/>
      <c r="D85" s="38"/>
      <c r="E85" s="390" t="str">
        <f>E7</f>
        <v>Oprava PZS v ŽST Litoměřice horní nádraží_OPRAVA č. 1</v>
      </c>
      <c r="F85" s="391"/>
      <c r="G85" s="391"/>
      <c r="H85" s="391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1" customFormat="1" ht="12" customHeight="1">
      <c r="B86" s="22"/>
      <c r="C86" s="30" t="s">
        <v>150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90" t="s">
        <v>151</v>
      </c>
      <c r="F87" s="366"/>
      <c r="G87" s="366"/>
      <c r="H87" s="366"/>
      <c r="I87" s="23"/>
      <c r="J87" s="23"/>
      <c r="K87" s="23"/>
      <c r="L87" s="21"/>
    </row>
    <row r="88" spans="1:31" s="1" customFormat="1" ht="12" customHeight="1">
      <c r="B88" s="22"/>
      <c r="C88" s="30" t="s">
        <v>152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6"/>
      <c r="B89" s="37"/>
      <c r="C89" s="38"/>
      <c r="D89" s="38"/>
      <c r="E89" s="392" t="s">
        <v>1177</v>
      </c>
      <c r="F89" s="393"/>
      <c r="G89" s="393"/>
      <c r="H89" s="393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12" customHeight="1">
      <c r="A90" s="36"/>
      <c r="B90" s="37"/>
      <c r="C90" s="30" t="s">
        <v>154</v>
      </c>
      <c r="D90" s="38"/>
      <c r="E90" s="38"/>
      <c r="F90" s="38"/>
      <c r="G90" s="38"/>
      <c r="H90" s="38"/>
      <c r="I90" s="38"/>
      <c r="J90" s="38"/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6.5" customHeight="1">
      <c r="A91" s="36"/>
      <c r="B91" s="37"/>
      <c r="C91" s="38"/>
      <c r="D91" s="38"/>
      <c r="E91" s="345" t="str">
        <f>E13</f>
        <v>01.2 - Stavební část - URS</v>
      </c>
      <c r="F91" s="393"/>
      <c r="G91" s="393"/>
      <c r="H91" s="393"/>
      <c r="I91" s="38"/>
      <c r="J91" s="38"/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2" customHeight="1">
      <c r="A93" s="36"/>
      <c r="B93" s="37"/>
      <c r="C93" s="30" t="s">
        <v>22</v>
      </c>
      <c r="D93" s="38"/>
      <c r="E93" s="38"/>
      <c r="F93" s="28" t="str">
        <f>F16</f>
        <v xml:space="preserve"> </v>
      </c>
      <c r="G93" s="38"/>
      <c r="H93" s="38"/>
      <c r="I93" s="30" t="s">
        <v>24</v>
      </c>
      <c r="J93" s="61" t="str">
        <f>IF(J16="","",J16)</f>
        <v>28. 2. 2022</v>
      </c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6.95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1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5.2" customHeight="1">
      <c r="A95" s="36"/>
      <c r="B95" s="37"/>
      <c r="C95" s="30" t="s">
        <v>30</v>
      </c>
      <c r="D95" s="38"/>
      <c r="E95" s="38"/>
      <c r="F95" s="28" t="str">
        <f>E19</f>
        <v xml:space="preserve"> </v>
      </c>
      <c r="G95" s="38"/>
      <c r="H95" s="38"/>
      <c r="I95" s="30" t="s">
        <v>36</v>
      </c>
      <c r="J95" s="34" t="str">
        <f>E25</f>
        <v xml:space="preserve"> </v>
      </c>
      <c r="K95" s="38"/>
      <c r="L95" s="11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5.2" customHeight="1">
      <c r="A96" s="36"/>
      <c r="B96" s="37"/>
      <c r="C96" s="30" t="s">
        <v>34</v>
      </c>
      <c r="D96" s="38"/>
      <c r="E96" s="38"/>
      <c r="F96" s="28" t="str">
        <f>IF(E22="","",E22)</f>
        <v>Vyplň údaj</v>
      </c>
      <c r="G96" s="38"/>
      <c r="H96" s="38"/>
      <c r="I96" s="30" t="s">
        <v>38</v>
      </c>
      <c r="J96" s="34" t="str">
        <f>E28</f>
        <v xml:space="preserve"> </v>
      </c>
      <c r="K96" s="38"/>
      <c r="L96" s="11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0.35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11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10" customFormat="1" ht="29.25" customHeight="1">
      <c r="A98" s="148"/>
      <c r="B98" s="149"/>
      <c r="C98" s="150" t="s">
        <v>162</v>
      </c>
      <c r="D98" s="151" t="s">
        <v>60</v>
      </c>
      <c r="E98" s="151" t="s">
        <v>56</v>
      </c>
      <c r="F98" s="151" t="s">
        <v>57</v>
      </c>
      <c r="G98" s="151" t="s">
        <v>163</v>
      </c>
      <c r="H98" s="151" t="s">
        <v>164</v>
      </c>
      <c r="I98" s="151" t="s">
        <v>165</v>
      </c>
      <c r="J98" s="151" t="s">
        <v>158</v>
      </c>
      <c r="K98" s="152" t="s">
        <v>166</v>
      </c>
      <c r="L98" s="153"/>
      <c r="M98" s="70" t="s">
        <v>32</v>
      </c>
      <c r="N98" s="71" t="s">
        <v>45</v>
      </c>
      <c r="O98" s="71" t="s">
        <v>167</v>
      </c>
      <c r="P98" s="71" t="s">
        <v>168</v>
      </c>
      <c r="Q98" s="71" t="s">
        <v>169</v>
      </c>
      <c r="R98" s="71" t="s">
        <v>170</v>
      </c>
      <c r="S98" s="71" t="s">
        <v>171</v>
      </c>
      <c r="T98" s="72" t="s">
        <v>172</v>
      </c>
      <c r="U98" s="148"/>
      <c r="V98" s="148"/>
      <c r="W98" s="148"/>
      <c r="X98" s="148"/>
      <c r="Y98" s="148"/>
      <c r="Z98" s="148"/>
      <c r="AA98" s="148"/>
      <c r="AB98" s="148"/>
      <c r="AC98" s="148"/>
      <c r="AD98" s="148"/>
      <c r="AE98" s="148"/>
    </row>
    <row r="99" spans="1:65" s="2" customFormat="1" ht="22.9" customHeight="1">
      <c r="A99" s="36"/>
      <c r="B99" s="37"/>
      <c r="C99" s="77" t="s">
        <v>173</v>
      </c>
      <c r="D99" s="38"/>
      <c r="E99" s="38"/>
      <c r="F99" s="38"/>
      <c r="G99" s="38"/>
      <c r="H99" s="38"/>
      <c r="I99" s="38"/>
      <c r="J99" s="154">
        <f>BK99</f>
        <v>0</v>
      </c>
      <c r="K99" s="38"/>
      <c r="L99" s="41"/>
      <c r="M99" s="73"/>
      <c r="N99" s="155"/>
      <c r="O99" s="74"/>
      <c r="P99" s="156">
        <f>P100+P105+P108+P111+P118+P122+P127</f>
        <v>0</v>
      </c>
      <c r="Q99" s="74"/>
      <c r="R99" s="156">
        <f>R100+R105+R108+R111+R118+R122+R127</f>
        <v>0.94617999999999991</v>
      </c>
      <c r="S99" s="74"/>
      <c r="T99" s="157">
        <f>T100+T105+T108+T111+T118+T122+T127</f>
        <v>6.96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8" t="s">
        <v>74</v>
      </c>
      <c r="AU99" s="18" t="s">
        <v>159</v>
      </c>
      <c r="BK99" s="158">
        <f>BK100+BK105+BK108+BK111+BK118+BK122+BK127</f>
        <v>0</v>
      </c>
    </row>
    <row r="100" spans="1:65" s="11" customFormat="1" ht="25.9" customHeight="1">
      <c r="B100" s="159"/>
      <c r="C100" s="160"/>
      <c r="D100" s="161" t="s">
        <v>74</v>
      </c>
      <c r="E100" s="162" t="s">
        <v>82</v>
      </c>
      <c r="F100" s="162" t="s">
        <v>642</v>
      </c>
      <c r="G100" s="160"/>
      <c r="H100" s="160"/>
      <c r="I100" s="163"/>
      <c r="J100" s="164">
        <f>BK100</f>
        <v>0</v>
      </c>
      <c r="K100" s="160"/>
      <c r="L100" s="165"/>
      <c r="M100" s="166"/>
      <c r="N100" s="167"/>
      <c r="O100" s="167"/>
      <c r="P100" s="168">
        <f>SUM(P101:P104)</f>
        <v>0</v>
      </c>
      <c r="Q100" s="167"/>
      <c r="R100" s="168">
        <f>SUM(R101:R104)</f>
        <v>0</v>
      </c>
      <c r="S100" s="167"/>
      <c r="T100" s="169">
        <f>SUM(T101:T104)</f>
        <v>0</v>
      </c>
      <c r="AR100" s="170" t="s">
        <v>82</v>
      </c>
      <c r="AT100" s="171" t="s">
        <v>74</v>
      </c>
      <c r="AU100" s="171" t="s">
        <v>75</v>
      </c>
      <c r="AY100" s="170" t="s">
        <v>176</v>
      </c>
      <c r="BK100" s="172">
        <f>SUM(BK101:BK104)</f>
        <v>0</v>
      </c>
    </row>
    <row r="101" spans="1:65" s="2" customFormat="1" ht="24.2" customHeight="1">
      <c r="A101" s="36"/>
      <c r="B101" s="37"/>
      <c r="C101" s="192" t="s">
        <v>82</v>
      </c>
      <c r="D101" s="192" t="s">
        <v>203</v>
      </c>
      <c r="E101" s="193" t="s">
        <v>643</v>
      </c>
      <c r="F101" s="194" t="s">
        <v>644</v>
      </c>
      <c r="G101" s="195" t="s">
        <v>645</v>
      </c>
      <c r="H101" s="196">
        <v>1.4670000000000001</v>
      </c>
      <c r="I101" s="197"/>
      <c r="J101" s="198">
        <f>ROUND(I101*H101,2)</f>
        <v>0</v>
      </c>
      <c r="K101" s="194" t="s">
        <v>646</v>
      </c>
      <c r="L101" s="41"/>
      <c r="M101" s="199" t="s">
        <v>32</v>
      </c>
      <c r="N101" s="200" t="s">
        <v>46</v>
      </c>
      <c r="O101" s="66"/>
      <c r="P101" s="183">
        <f>O101*H101</f>
        <v>0</v>
      </c>
      <c r="Q101" s="183">
        <v>0</v>
      </c>
      <c r="R101" s="183">
        <f>Q101*H101</f>
        <v>0</v>
      </c>
      <c r="S101" s="183">
        <v>0</v>
      </c>
      <c r="T101" s="184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5" t="s">
        <v>95</v>
      </c>
      <c r="AT101" s="185" t="s">
        <v>203</v>
      </c>
      <c r="AU101" s="185" t="s">
        <v>82</v>
      </c>
      <c r="AY101" s="18" t="s">
        <v>176</v>
      </c>
      <c r="BE101" s="186">
        <f>IF(N101="základní",J101,0)</f>
        <v>0</v>
      </c>
      <c r="BF101" s="186">
        <f>IF(N101="snížená",J101,0)</f>
        <v>0</v>
      </c>
      <c r="BG101" s="186">
        <f>IF(N101="zákl. přenesená",J101,0)</f>
        <v>0</v>
      </c>
      <c r="BH101" s="186">
        <f>IF(N101="sníž. přenesená",J101,0)</f>
        <v>0</v>
      </c>
      <c r="BI101" s="186">
        <f>IF(N101="nulová",J101,0)</f>
        <v>0</v>
      </c>
      <c r="BJ101" s="18" t="s">
        <v>82</v>
      </c>
      <c r="BK101" s="186">
        <f>ROUND(I101*H101,2)</f>
        <v>0</v>
      </c>
      <c r="BL101" s="18" t="s">
        <v>95</v>
      </c>
      <c r="BM101" s="185" t="s">
        <v>1206</v>
      </c>
    </row>
    <row r="102" spans="1:65" s="2" customFormat="1" ht="11.25">
      <c r="A102" s="36"/>
      <c r="B102" s="37"/>
      <c r="C102" s="38"/>
      <c r="D102" s="213" t="s">
        <v>648</v>
      </c>
      <c r="E102" s="38"/>
      <c r="F102" s="214" t="s">
        <v>649</v>
      </c>
      <c r="G102" s="38"/>
      <c r="H102" s="38"/>
      <c r="I102" s="189"/>
      <c r="J102" s="38"/>
      <c r="K102" s="38"/>
      <c r="L102" s="41"/>
      <c r="M102" s="190"/>
      <c r="N102" s="191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8" t="s">
        <v>648</v>
      </c>
      <c r="AU102" s="18" t="s">
        <v>82</v>
      </c>
    </row>
    <row r="103" spans="1:65" s="13" customFormat="1" ht="11.25">
      <c r="B103" s="215"/>
      <c r="C103" s="216"/>
      <c r="D103" s="187" t="s">
        <v>650</v>
      </c>
      <c r="E103" s="217" t="s">
        <v>32</v>
      </c>
      <c r="F103" s="218" t="s">
        <v>651</v>
      </c>
      <c r="G103" s="216"/>
      <c r="H103" s="217" t="s">
        <v>32</v>
      </c>
      <c r="I103" s="219"/>
      <c r="J103" s="216"/>
      <c r="K103" s="216"/>
      <c r="L103" s="220"/>
      <c r="M103" s="221"/>
      <c r="N103" s="222"/>
      <c r="O103" s="222"/>
      <c r="P103" s="222"/>
      <c r="Q103" s="222"/>
      <c r="R103" s="222"/>
      <c r="S103" s="222"/>
      <c r="T103" s="223"/>
      <c r="AT103" s="224" t="s">
        <v>650</v>
      </c>
      <c r="AU103" s="224" t="s">
        <v>82</v>
      </c>
      <c r="AV103" s="13" t="s">
        <v>82</v>
      </c>
      <c r="AW103" s="13" t="s">
        <v>37</v>
      </c>
      <c r="AX103" s="13" t="s">
        <v>75</v>
      </c>
      <c r="AY103" s="224" t="s">
        <v>176</v>
      </c>
    </row>
    <row r="104" spans="1:65" s="14" customFormat="1" ht="11.25">
      <c r="B104" s="225"/>
      <c r="C104" s="226"/>
      <c r="D104" s="187" t="s">
        <v>650</v>
      </c>
      <c r="E104" s="227" t="s">
        <v>32</v>
      </c>
      <c r="F104" s="228" t="s">
        <v>1207</v>
      </c>
      <c r="G104" s="226"/>
      <c r="H104" s="229">
        <v>1.4670000000000001</v>
      </c>
      <c r="I104" s="230"/>
      <c r="J104" s="226"/>
      <c r="K104" s="226"/>
      <c r="L104" s="231"/>
      <c r="M104" s="232"/>
      <c r="N104" s="233"/>
      <c r="O104" s="233"/>
      <c r="P104" s="233"/>
      <c r="Q104" s="233"/>
      <c r="R104" s="233"/>
      <c r="S104" s="233"/>
      <c r="T104" s="234"/>
      <c r="AT104" s="235" t="s">
        <v>650</v>
      </c>
      <c r="AU104" s="235" t="s">
        <v>82</v>
      </c>
      <c r="AV104" s="14" t="s">
        <v>84</v>
      </c>
      <c r="AW104" s="14" t="s">
        <v>37</v>
      </c>
      <c r="AX104" s="14" t="s">
        <v>82</v>
      </c>
      <c r="AY104" s="235" t="s">
        <v>176</v>
      </c>
    </row>
    <row r="105" spans="1:65" s="11" customFormat="1" ht="25.9" customHeight="1">
      <c r="B105" s="159"/>
      <c r="C105" s="160"/>
      <c r="D105" s="161" t="s">
        <v>74</v>
      </c>
      <c r="E105" s="162" t="s">
        <v>84</v>
      </c>
      <c r="F105" s="162" t="s">
        <v>653</v>
      </c>
      <c r="G105" s="160"/>
      <c r="H105" s="160"/>
      <c r="I105" s="163"/>
      <c r="J105" s="164">
        <f>BK105</f>
        <v>0</v>
      </c>
      <c r="K105" s="160"/>
      <c r="L105" s="165"/>
      <c r="M105" s="166"/>
      <c r="N105" s="167"/>
      <c r="O105" s="167"/>
      <c r="P105" s="168">
        <f>SUM(P106:P107)</f>
        <v>0</v>
      </c>
      <c r="Q105" s="167"/>
      <c r="R105" s="168">
        <f>SUM(R106:R107)</f>
        <v>0.89359999999999995</v>
      </c>
      <c r="S105" s="167"/>
      <c r="T105" s="169">
        <f>SUM(T106:T107)</f>
        <v>0</v>
      </c>
      <c r="AR105" s="170" t="s">
        <v>82</v>
      </c>
      <c r="AT105" s="171" t="s">
        <v>74</v>
      </c>
      <c r="AU105" s="171" t="s">
        <v>75</v>
      </c>
      <c r="AY105" s="170" t="s">
        <v>176</v>
      </c>
      <c r="BK105" s="172">
        <f>SUM(BK106:BK107)</f>
        <v>0</v>
      </c>
    </row>
    <row r="106" spans="1:65" s="2" customFormat="1" ht="21.75" customHeight="1">
      <c r="A106" s="36"/>
      <c r="B106" s="37"/>
      <c r="C106" s="192" t="s">
        <v>84</v>
      </c>
      <c r="D106" s="192" t="s">
        <v>203</v>
      </c>
      <c r="E106" s="193" t="s">
        <v>654</v>
      </c>
      <c r="F106" s="194" t="s">
        <v>655</v>
      </c>
      <c r="G106" s="195" t="s">
        <v>180</v>
      </c>
      <c r="H106" s="196">
        <v>10</v>
      </c>
      <c r="I106" s="197"/>
      <c r="J106" s="198">
        <f>ROUND(I106*H106,2)</f>
        <v>0</v>
      </c>
      <c r="K106" s="194" t="s">
        <v>646</v>
      </c>
      <c r="L106" s="41"/>
      <c r="M106" s="199" t="s">
        <v>32</v>
      </c>
      <c r="N106" s="200" t="s">
        <v>46</v>
      </c>
      <c r="O106" s="66"/>
      <c r="P106" s="183">
        <f>O106*H106</f>
        <v>0</v>
      </c>
      <c r="Q106" s="183">
        <v>8.9359999999999995E-2</v>
      </c>
      <c r="R106" s="183">
        <f>Q106*H106</f>
        <v>0.89359999999999995</v>
      </c>
      <c r="S106" s="183">
        <v>0</v>
      </c>
      <c r="T106" s="184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5" t="s">
        <v>95</v>
      </c>
      <c r="AT106" s="185" t="s">
        <v>203</v>
      </c>
      <c r="AU106" s="185" t="s">
        <v>82</v>
      </c>
      <c r="AY106" s="18" t="s">
        <v>176</v>
      </c>
      <c r="BE106" s="186">
        <f>IF(N106="základní",J106,0)</f>
        <v>0</v>
      </c>
      <c r="BF106" s="186">
        <f>IF(N106="snížená",J106,0)</f>
        <v>0</v>
      </c>
      <c r="BG106" s="186">
        <f>IF(N106="zákl. přenesená",J106,0)</f>
        <v>0</v>
      </c>
      <c r="BH106" s="186">
        <f>IF(N106="sníž. přenesená",J106,0)</f>
        <v>0</v>
      </c>
      <c r="BI106" s="186">
        <f>IF(N106="nulová",J106,0)</f>
        <v>0</v>
      </c>
      <c r="BJ106" s="18" t="s">
        <v>82</v>
      </c>
      <c r="BK106" s="186">
        <f>ROUND(I106*H106,2)</f>
        <v>0</v>
      </c>
      <c r="BL106" s="18" t="s">
        <v>95</v>
      </c>
      <c r="BM106" s="185" t="s">
        <v>1208</v>
      </c>
    </row>
    <row r="107" spans="1:65" s="2" customFormat="1" ht="11.25">
      <c r="A107" s="36"/>
      <c r="B107" s="37"/>
      <c r="C107" s="38"/>
      <c r="D107" s="213" t="s">
        <v>648</v>
      </c>
      <c r="E107" s="38"/>
      <c r="F107" s="214" t="s">
        <v>657</v>
      </c>
      <c r="G107" s="38"/>
      <c r="H107" s="38"/>
      <c r="I107" s="189"/>
      <c r="J107" s="38"/>
      <c r="K107" s="38"/>
      <c r="L107" s="41"/>
      <c r="M107" s="190"/>
      <c r="N107" s="191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8" t="s">
        <v>648</v>
      </c>
      <c r="AU107" s="18" t="s">
        <v>82</v>
      </c>
    </row>
    <row r="108" spans="1:65" s="11" customFormat="1" ht="25.9" customHeight="1">
      <c r="B108" s="159"/>
      <c r="C108" s="160"/>
      <c r="D108" s="161" t="s">
        <v>74</v>
      </c>
      <c r="E108" s="162" t="s">
        <v>216</v>
      </c>
      <c r="F108" s="162" t="s">
        <v>658</v>
      </c>
      <c r="G108" s="160"/>
      <c r="H108" s="160"/>
      <c r="I108" s="163"/>
      <c r="J108" s="164">
        <f>BK108</f>
        <v>0</v>
      </c>
      <c r="K108" s="160"/>
      <c r="L108" s="165"/>
      <c r="M108" s="166"/>
      <c r="N108" s="167"/>
      <c r="O108" s="167"/>
      <c r="P108" s="168">
        <f>SUM(P109:P110)</f>
        <v>0</v>
      </c>
      <c r="Q108" s="167"/>
      <c r="R108" s="168">
        <f>SUM(R109:R110)</f>
        <v>0</v>
      </c>
      <c r="S108" s="167"/>
      <c r="T108" s="169">
        <f>SUM(T109:T110)</f>
        <v>6.96</v>
      </c>
      <c r="AR108" s="170" t="s">
        <v>82</v>
      </c>
      <c r="AT108" s="171" t="s">
        <v>74</v>
      </c>
      <c r="AU108" s="171" t="s">
        <v>75</v>
      </c>
      <c r="AY108" s="170" t="s">
        <v>176</v>
      </c>
      <c r="BK108" s="172">
        <f>SUM(BK109:BK110)</f>
        <v>0</v>
      </c>
    </row>
    <row r="109" spans="1:65" s="2" customFormat="1" ht="21.75" customHeight="1">
      <c r="A109" s="36"/>
      <c r="B109" s="37"/>
      <c r="C109" s="192" t="s">
        <v>90</v>
      </c>
      <c r="D109" s="192" t="s">
        <v>203</v>
      </c>
      <c r="E109" s="193" t="s">
        <v>659</v>
      </c>
      <c r="F109" s="194" t="s">
        <v>660</v>
      </c>
      <c r="G109" s="195" t="s">
        <v>180</v>
      </c>
      <c r="H109" s="196">
        <v>2</v>
      </c>
      <c r="I109" s="197"/>
      <c r="J109" s="198">
        <f>ROUND(I109*H109,2)</f>
        <v>0</v>
      </c>
      <c r="K109" s="194" t="s">
        <v>646</v>
      </c>
      <c r="L109" s="41"/>
      <c r="M109" s="199" t="s">
        <v>32</v>
      </c>
      <c r="N109" s="200" t="s">
        <v>46</v>
      </c>
      <c r="O109" s="66"/>
      <c r="P109" s="183">
        <f>O109*H109</f>
        <v>0</v>
      </c>
      <c r="Q109" s="183">
        <v>0</v>
      </c>
      <c r="R109" s="183">
        <f>Q109*H109</f>
        <v>0</v>
      </c>
      <c r="S109" s="183">
        <v>3.48</v>
      </c>
      <c r="T109" s="184">
        <f>S109*H109</f>
        <v>6.96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5" t="s">
        <v>95</v>
      </c>
      <c r="AT109" s="185" t="s">
        <v>203</v>
      </c>
      <c r="AU109" s="185" t="s">
        <v>82</v>
      </c>
      <c r="AY109" s="18" t="s">
        <v>176</v>
      </c>
      <c r="BE109" s="186">
        <f>IF(N109="základní",J109,0)</f>
        <v>0</v>
      </c>
      <c r="BF109" s="186">
        <f>IF(N109="snížená",J109,0)</f>
        <v>0</v>
      </c>
      <c r="BG109" s="186">
        <f>IF(N109="zákl. přenesená",J109,0)</f>
        <v>0</v>
      </c>
      <c r="BH109" s="186">
        <f>IF(N109="sníž. přenesená",J109,0)</f>
        <v>0</v>
      </c>
      <c r="BI109" s="186">
        <f>IF(N109="nulová",J109,0)</f>
        <v>0</v>
      </c>
      <c r="BJ109" s="18" t="s">
        <v>82</v>
      </c>
      <c r="BK109" s="186">
        <f>ROUND(I109*H109,2)</f>
        <v>0</v>
      </c>
      <c r="BL109" s="18" t="s">
        <v>95</v>
      </c>
      <c r="BM109" s="185" t="s">
        <v>1209</v>
      </c>
    </row>
    <row r="110" spans="1:65" s="2" customFormat="1" ht="11.25">
      <c r="A110" s="36"/>
      <c r="B110" s="37"/>
      <c r="C110" s="38"/>
      <c r="D110" s="213" t="s">
        <v>648</v>
      </c>
      <c r="E110" s="38"/>
      <c r="F110" s="214" t="s">
        <v>662</v>
      </c>
      <c r="G110" s="38"/>
      <c r="H110" s="38"/>
      <c r="I110" s="189"/>
      <c r="J110" s="38"/>
      <c r="K110" s="38"/>
      <c r="L110" s="41"/>
      <c r="M110" s="190"/>
      <c r="N110" s="191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8" t="s">
        <v>648</v>
      </c>
      <c r="AU110" s="18" t="s">
        <v>82</v>
      </c>
    </row>
    <row r="111" spans="1:65" s="11" customFormat="1" ht="25.9" customHeight="1">
      <c r="B111" s="159"/>
      <c r="C111" s="160"/>
      <c r="D111" s="161" t="s">
        <v>74</v>
      </c>
      <c r="E111" s="162" t="s">
        <v>663</v>
      </c>
      <c r="F111" s="162" t="s">
        <v>664</v>
      </c>
      <c r="G111" s="160"/>
      <c r="H111" s="160"/>
      <c r="I111" s="163"/>
      <c r="J111" s="164">
        <f>BK111</f>
        <v>0</v>
      </c>
      <c r="K111" s="160"/>
      <c r="L111" s="165"/>
      <c r="M111" s="166"/>
      <c r="N111" s="167"/>
      <c r="O111" s="167"/>
      <c r="P111" s="168">
        <f>SUM(P112:P117)</f>
        <v>0</v>
      </c>
      <c r="Q111" s="167"/>
      <c r="R111" s="168">
        <f>SUM(R112:R117)</f>
        <v>0</v>
      </c>
      <c r="S111" s="167"/>
      <c r="T111" s="169">
        <f>SUM(T112:T117)</f>
        <v>0</v>
      </c>
      <c r="AR111" s="170" t="s">
        <v>82</v>
      </c>
      <c r="AT111" s="171" t="s">
        <v>74</v>
      </c>
      <c r="AU111" s="171" t="s">
        <v>75</v>
      </c>
      <c r="AY111" s="170" t="s">
        <v>176</v>
      </c>
      <c r="BK111" s="172">
        <f>SUM(BK112:BK117)</f>
        <v>0</v>
      </c>
    </row>
    <row r="112" spans="1:65" s="2" customFormat="1" ht="24.2" customHeight="1">
      <c r="A112" s="36"/>
      <c r="B112" s="37"/>
      <c r="C112" s="192" t="s">
        <v>95</v>
      </c>
      <c r="D112" s="192" t="s">
        <v>203</v>
      </c>
      <c r="E112" s="193" t="s">
        <v>665</v>
      </c>
      <c r="F112" s="194" t="s">
        <v>666</v>
      </c>
      <c r="G112" s="195" t="s">
        <v>667</v>
      </c>
      <c r="H112" s="196">
        <v>2.25</v>
      </c>
      <c r="I112" s="197"/>
      <c r="J112" s="198">
        <f>ROUND(I112*H112,2)</f>
        <v>0</v>
      </c>
      <c r="K112" s="194" t="s">
        <v>646</v>
      </c>
      <c r="L112" s="41"/>
      <c r="M112" s="199" t="s">
        <v>32</v>
      </c>
      <c r="N112" s="200" t="s">
        <v>46</v>
      </c>
      <c r="O112" s="66"/>
      <c r="P112" s="183">
        <f>O112*H112</f>
        <v>0</v>
      </c>
      <c r="Q112" s="183">
        <v>0</v>
      </c>
      <c r="R112" s="183">
        <f>Q112*H112</f>
        <v>0</v>
      </c>
      <c r="S112" s="183">
        <v>0</v>
      </c>
      <c r="T112" s="184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5" t="s">
        <v>95</v>
      </c>
      <c r="AT112" s="185" t="s">
        <v>203</v>
      </c>
      <c r="AU112" s="185" t="s">
        <v>82</v>
      </c>
      <c r="AY112" s="18" t="s">
        <v>176</v>
      </c>
      <c r="BE112" s="186">
        <f>IF(N112="základní",J112,0)</f>
        <v>0</v>
      </c>
      <c r="BF112" s="186">
        <f>IF(N112="snížená",J112,0)</f>
        <v>0</v>
      </c>
      <c r="BG112" s="186">
        <f>IF(N112="zákl. přenesená",J112,0)</f>
        <v>0</v>
      </c>
      <c r="BH112" s="186">
        <f>IF(N112="sníž. přenesená",J112,0)</f>
        <v>0</v>
      </c>
      <c r="BI112" s="186">
        <f>IF(N112="nulová",J112,0)</f>
        <v>0</v>
      </c>
      <c r="BJ112" s="18" t="s">
        <v>82</v>
      </c>
      <c r="BK112" s="186">
        <f>ROUND(I112*H112,2)</f>
        <v>0</v>
      </c>
      <c r="BL112" s="18" t="s">
        <v>95</v>
      </c>
      <c r="BM112" s="185" t="s">
        <v>1210</v>
      </c>
    </row>
    <row r="113" spans="1:65" s="2" customFormat="1" ht="11.25">
      <c r="A113" s="36"/>
      <c r="B113" s="37"/>
      <c r="C113" s="38"/>
      <c r="D113" s="213" t="s">
        <v>648</v>
      </c>
      <c r="E113" s="38"/>
      <c r="F113" s="214" t="s">
        <v>669</v>
      </c>
      <c r="G113" s="38"/>
      <c r="H113" s="38"/>
      <c r="I113" s="189"/>
      <c r="J113" s="38"/>
      <c r="K113" s="38"/>
      <c r="L113" s="41"/>
      <c r="M113" s="190"/>
      <c r="N113" s="191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8" t="s">
        <v>648</v>
      </c>
      <c r="AU113" s="18" t="s">
        <v>82</v>
      </c>
    </row>
    <row r="114" spans="1:65" s="2" customFormat="1" ht="24.2" customHeight="1">
      <c r="A114" s="36"/>
      <c r="B114" s="37"/>
      <c r="C114" s="192" t="s">
        <v>198</v>
      </c>
      <c r="D114" s="192" t="s">
        <v>203</v>
      </c>
      <c r="E114" s="193" t="s">
        <v>670</v>
      </c>
      <c r="F114" s="194" t="s">
        <v>671</v>
      </c>
      <c r="G114" s="195" t="s">
        <v>667</v>
      </c>
      <c r="H114" s="196">
        <v>42.25</v>
      </c>
      <c r="I114" s="197"/>
      <c r="J114" s="198">
        <f>ROUND(I114*H114,2)</f>
        <v>0</v>
      </c>
      <c r="K114" s="194" t="s">
        <v>646</v>
      </c>
      <c r="L114" s="41"/>
      <c r="M114" s="199" t="s">
        <v>32</v>
      </c>
      <c r="N114" s="200" t="s">
        <v>46</v>
      </c>
      <c r="O114" s="66"/>
      <c r="P114" s="183">
        <f>O114*H114</f>
        <v>0</v>
      </c>
      <c r="Q114" s="183">
        <v>0</v>
      </c>
      <c r="R114" s="183">
        <f>Q114*H114</f>
        <v>0</v>
      </c>
      <c r="S114" s="183">
        <v>0</v>
      </c>
      <c r="T114" s="184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5" t="s">
        <v>95</v>
      </c>
      <c r="AT114" s="185" t="s">
        <v>203</v>
      </c>
      <c r="AU114" s="185" t="s">
        <v>82</v>
      </c>
      <c r="AY114" s="18" t="s">
        <v>176</v>
      </c>
      <c r="BE114" s="186">
        <f>IF(N114="základní",J114,0)</f>
        <v>0</v>
      </c>
      <c r="BF114" s="186">
        <f>IF(N114="snížená",J114,0)</f>
        <v>0</v>
      </c>
      <c r="BG114" s="186">
        <f>IF(N114="zákl. přenesená",J114,0)</f>
        <v>0</v>
      </c>
      <c r="BH114" s="186">
        <f>IF(N114="sníž. přenesená",J114,0)</f>
        <v>0</v>
      </c>
      <c r="BI114" s="186">
        <f>IF(N114="nulová",J114,0)</f>
        <v>0</v>
      </c>
      <c r="BJ114" s="18" t="s">
        <v>82</v>
      </c>
      <c r="BK114" s="186">
        <f>ROUND(I114*H114,2)</f>
        <v>0</v>
      </c>
      <c r="BL114" s="18" t="s">
        <v>95</v>
      </c>
      <c r="BM114" s="185" t="s">
        <v>1211</v>
      </c>
    </row>
    <row r="115" spans="1:65" s="2" customFormat="1" ht="11.25">
      <c r="A115" s="36"/>
      <c r="B115" s="37"/>
      <c r="C115" s="38"/>
      <c r="D115" s="213" t="s">
        <v>648</v>
      </c>
      <c r="E115" s="38"/>
      <c r="F115" s="214" t="s">
        <v>673</v>
      </c>
      <c r="G115" s="38"/>
      <c r="H115" s="38"/>
      <c r="I115" s="189"/>
      <c r="J115" s="38"/>
      <c r="K115" s="38"/>
      <c r="L115" s="41"/>
      <c r="M115" s="190"/>
      <c r="N115" s="191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8" t="s">
        <v>648</v>
      </c>
      <c r="AU115" s="18" t="s">
        <v>82</v>
      </c>
    </row>
    <row r="116" spans="1:65" s="2" customFormat="1" ht="24.2" customHeight="1">
      <c r="A116" s="36"/>
      <c r="B116" s="37"/>
      <c r="C116" s="192" t="s">
        <v>202</v>
      </c>
      <c r="D116" s="192" t="s">
        <v>203</v>
      </c>
      <c r="E116" s="193" t="s">
        <v>675</v>
      </c>
      <c r="F116" s="194" t="s">
        <v>676</v>
      </c>
      <c r="G116" s="195" t="s">
        <v>667</v>
      </c>
      <c r="H116" s="196">
        <v>2.25</v>
      </c>
      <c r="I116" s="197"/>
      <c r="J116" s="198">
        <f>ROUND(I116*H116,2)</f>
        <v>0</v>
      </c>
      <c r="K116" s="194" t="s">
        <v>646</v>
      </c>
      <c r="L116" s="41"/>
      <c r="M116" s="199" t="s">
        <v>32</v>
      </c>
      <c r="N116" s="200" t="s">
        <v>46</v>
      </c>
      <c r="O116" s="66"/>
      <c r="P116" s="183">
        <f>O116*H116</f>
        <v>0</v>
      </c>
      <c r="Q116" s="183">
        <v>0</v>
      </c>
      <c r="R116" s="183">
        <f>Q116*H116</f>
        <v>0</v>
      </c>
      <c r="S116" s="183">
        <v>0</v>
      </c>
      <c r="T116" s="184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5" t="s">
        <v>95</v>
      </c>
      <c r="AT116" s="185" t="s">
        <v>203</v>
      </c>
      <c r="AU116" s="185" t="s">
        <v>82</v>
      </c>
      <c r="AY116" s="18" t="s">
        <v>176</v>
      </c>
      <c r="BE116" s="186">
        <f>IF(N116="základní",J116,0)</f>
        <v>0</v>
      </c>
      <c r="BF116" s="186">
        <f>IF(N116="snížená",J116,0)</f>
        <v>0</v>
      </c>
      <c r="BG116" s="186">
        <f>IF(N116="zákl. přenesená",J116,0)</f>
        <v>0</v>
      </c>
      <c r="BH116" s="186">
        <f>IF(N116="sníž. přenesená",J116,0)</f>
        <v>0</v>
      </c>
      <c r="BI116" s="186">
        <f>IF(N116="nulová",J116,0)</f>
        <v>0</v>
      </c>
      <c r="BJ116" s="18" t="s">
        <v>82</v>
      </c>
      <c r="BK116" s="186">
        <f>ROUND(I116*H116,2)</f>
        <v>0</v>
      </c>
      <c r="BL116" s="18" t="s">
        <v>95</v>
      </c>
      <c r="BM116" s="185" t="s">
        <v>1212</v>
      </c>
    </row>
    <row r="117" spans="1:65" s="2" customFormat="1" ht="11.25">
      <c r="A117" s="36"/>
      <c r="B117" s="37"/>
      <c r="C117" s="38"/>
      <c r="D117" s="213" t="s">
        <v>648</v>
      </c>
      <c r="E117" s="38"/>
      <c r="F117" s="214" t="s">
        <v>678</v>
      </c>
      <c r="G117" s="38"/>
      <c r="H117" s="38"/>
      <c r="I117" s="189"/>
      <c r="J117" s="38"/>
      <c r="K117" s="38"/>
      <c r="L117" s="41"/>
      <c r="M117" s="190"/>
      <c r="N117" s="191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8" t="s">
        <v>648</v>
      </c>
      <c r="AU117" s="18" t="s">
        <v>82</v>
      </c>
    </row>
    <row r="118" spans="1:65" s="11" customFormat="1" ht="25.9" customHeight="1">
      <c r="B118" s="159"/>
      <c r="C118" s="160"/>
      <c r="D118" s="161" t="s">
        <v>74</v>
      </c>
      <c r="E118" s="162" t="s">
        <v>681</v>
      </c>
      <c r="F118" s="162" t="s">
        <v>682</v>
      </c>
      <c r="G118" s="160"/>
      <c r="H118" s="160"/>
      <c r="I118" s="163"/>
      <c r="J118" s="164">
        <f>BK118</f>
        <v>0</v>
      </c>
      <c r="K118" s="160"/>
      <c r="L118" s="165"/>
      <c r="M118" s="166"/>
      <c r="N118" s="167"/>
      <c r="O118" s="167"/>
      <c r="P118" s="168">
        <f>SUM(P119:P121)</f>
        <v>0</v>
      </c>
      <c r="Q118" s="167"/>
      <c r="R118" s="168">
        <f>SUM(R119:R121)</f>
        <v>3.2399999999999998E-2</v>
      </c>
      <c r="S118" s="167"/>
      <c r="T118" s="169">
        <f>SUM(T119:T121)</f>
        <v>0</v>
      </c>
      <c r="AR118" s="170" t="s">
        <v>84</v>
      </c>
      <c r="AT118" s="171" t="s">
        <v>74</v>
      </c>
      <c r="AU118" s="171" t="s">
        <v>75</v>
      </c>
      <c r="AY118" s="170" t="s">
        <v>176</v>
      </c>
      <c r="BK118" s="172">
        <f>SUM(BK119:BK121)</f>
        <v>0</v>
      </c>
    </row>
    <row r="119" spans="1:65" s="2" customFormat="1" ht="24.2" customHeight="1">
      <c r="A119" s="36"/>
      <c r="B119" s="37"/>
      <c r="C119" s="192" t="s">
        <v>208</v>
      </c>
      <c r="D119" s="192" t="s">
        <v>203</v>
      </c>
      <c r="E119" s="193" t="s">
        <v>683</v>
      </c>
      <c r="F119" s="194" t="s">
        <v>684</v>
      </c>
      <c r="G119" s="195" t="s">
        <v>180</v>
      </c>
      <c r="H119" s="196">
        <v>4</v>
      </c>
      <c r="I119" s="197"/>
      <c r="J119" s="198">
        <f>ROUND(I119*H119,2)</f>
        <v>0</v>
      </c>
      <c r="K119" s="194" t="s">
        <v>646</v>
      </c>
      <c r="L119" s="41"/>
      <c r="M119" s="199" t="s">
        <v>32</v>
      </c>
      <c r="N119" s="200" t="s">
        <v>46</v>
      </c>
      <c r="O119" s="66"/>
      <c r="P119" s="183">
        <f>O119*H119</f>
        <v>0</v>
      </c>
      <c r="Q119" s="183">
        <v>0</v>
      </c>
      <c r="R119" s="183">
        <f>Q119*H119</f>
        <v>0</v>
      </c>
      <c r="S119" s="183">
        <v>0</v>
      </c>
      <c r="T119" s="184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5" t="s">
        <v>243</v>
      </c>
      <c r="AT119" s="185" t="s">
        <v>203</v>
      </c>
      <c r="AU119" s="185" t="s">
        <v>82</v>
      </c>
      <c r="AY119" s="18" t="s">
        <v>176</v>
      </c>
      <c r="BE119" s="186">
        <f>IF(N119="základní",J119,0)</f>
        <v>0</v>
      </c>
      <c r="BF119" s="186">
        <f>IF(N119="snížená",J119,0)</f>
        <v>0</v>
      </c>
      <c r="BG119" s="186">
        <f>IF(N119="zákl. přenesená",J119,0)</f>
        <v>0</v>
      </c>
      <c r="BH119" s="186">
        <f>IF(N119="sníž. přenesená",J119,0)</f>
        <v>0</v>
      </c>
      <c r="BI119" s="186">
        <f>IF(N119="nulová",J119,0)</f>
        <v>0</v>
      </c>
      <c r="BJ119" s="18" t="s">
        <v>82</v>
      </c>
      <c r="BK119" s="186">
        <f>ROUND(I119*H119,2)</f>
        <v>0</v>
      </c>
      <c r="BL119" s="18" t="s">
        <v>243</v>
      </c>
      <c r="BM119" s="185" t="s">
        <v>1213</v>
      </c>
    </row>
    <row r="120" spans="1:65" s="2" customFormat="1" ht="11.25">
      <c r="A120" s="36"/>
      <c r="B120" s="37"/>
      <c r="C120" s="38"/>
      <c r="D120" s="213" t="s">
        <v>648</v>
      </c>
      <c r="E120" s="38"/>
      <c r="F120" s="214" t="s">
        <v>686</v>
      </c>
      <c r="G120" s="38"/>
      <c r="H120" s="38"/>
      <c r="I120" s="189"/>
      <c r="J120" s="38"/>
      <c r="K120" s="38"/>
      <c r="L120" s="41"/>
      <c r="M120" s="190"/>
      <c r="N120" s="191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8" t="s">
        <v>648</v>
      </c>
      <c r="AU120" s="18" t="s">
        <v>82</v>
      </c>
    </row>
    <row r="121" spans="1:65" s="2" customFormat="1" ht="16.5" customHeight="1">
      <c r="A121" s="36"/>
      <c r="B121" s="37"/>
      <c r="C121" s="173" t="s">
        <v>212</v>
      </c>
      <c r="D121" s="173" t="s">
        <v>177</v>
      </c>
      <c r="E121" s="174" t="s">
        <v>687</v>
      </c>
      <c r="F121" s="175" t="s">
        <v>688</v>
      </c>
      <c r="G121" s="176" t="s">
        <v>180</v>
      </c>
      <c r="H121" s="177">
        <v>4</v>
      </c>
      <c r="I121" s="178"/>
      <c r="J121" s="179">
        <f>ROUND(I121*H121,2)</f>
        <v>0</v>
      </c>
      <c r="K121" s="175" t="s">
        <v>646</v>
      </c>
      <c r="L121" s="180"/>
      <c r="M121" s="181" t="s">
        <v>32</v>
      </c>
      <c r="N121" s="182" t="s">
        <v>46</v>
      </c>
      <c r="O121" s="66"/>
      <c r="P121" s="183">
        <f>O121*H121</f>
        <v>0</v>
      </c>
      <c r="Q121" s="183">
        <v>8.0999999999999996E-3</v>
      </c>
      <c r="R121" s="183">
        <f>Q121*H121</f>
        <v>3.2399999999999998E-2</v>
      </c>
      <c r="S121" s="183">
        <v>0</v>
      </c>
      <c r="T121" s="184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5" t="s">
        <v>307</v>
      </c>
      <c r="AT121" s="185" t="s">
        <v>177</v>
      </c>
      <c r="AU121" s="185" t="s">
        <v>82</v>
      </c>
      <c r="AY121" s="18" t="s">
        <v>176</v>
      </c>
      <c r="BE121" s="186">
        <f>IF(N121="základní",J121,0)</f>
        <v>0</v>
      </c>
      <c r="BF121" s="186">
        <f>IF(N121="snížená",J121,0)</f>
        <v>0</v>
      </c>
      <c r="BG121" s="186">
        <f>IF(N121="zákl. přenesená",J121,0)</f>
        <v>0</v>
      </c>
      <c r="BH121" s="186">
        <f>IF(N121="sníž. přenesená",J121,0)</f>
        <v>0</v>
      </c>
      <c r="BI121" s="186">
        <f>IF(N121="nulová",J121,0)</f>
        <v>0</v>
      </c>
      <c r="BJ121" s="18" t="s">
        <v>82</v>
      </c>
      <c r="BK121" s="186">
        <f>ROUND(I121*H121,2)</f>
        <v>0</v>
      </c>
      <c r="BL121" s="18" t="s">
        <v>243</v>
      </c>
      <c r="BM121" s="185" t="s">
        <v>1214</v>
      </c>
    </row>
    <row r="122" spans="1:65" s="11" customFormat="1" ht="25.9" customHeight="1">
      <c r="B122" s="159"/>
      <c r="C122" s="160"/>
      <c r="D122" s="161" t="s">
        <v>74</v>
      </c>
      <c r="E122" s="162" t="s">
        <v>679</v>
      </c>
      <c r="F122" s="162" t="s">
        <v>680</v>
      </c>
      <c r="G122" s="160"/>
      <c r="H122" s="160"/>
      <c r="I122" s="163"/>
      <c r="J122" s="164">
        <f>BK122</f>
        <v>0</v>
      </c>
      <c r="K122" s="160"/>
      <c r="L122" s="165"/>
      <c r="M122" s="166"/>
      <c r="N122" s="167"/>
      <c r="O122" s="167"/>
      <c r="P122" s="168">
        <f>P123</f>
        <v>0</v>
      </c>
      <c r="Q122" s="167"/>
      <c r="R122" s="168">
        <f>R123</f>
        <v>2.018E-2</v>
      </c>
      <c r="S122" s="167"/>
      <c r="T122" s="169">
        <f>T123</f>
        <v>0</v>
      </c>
      <c r="AR122" s="170" t="s">
        <v>84</v>
      </c>
      <c r="AT122" s="171" t="s">
        <v>74</v>
      </c>
      <c r="AU122" s="171" t="s">
        <v>75</v>
      </c>
      <c r="AY122" s="170" t="s">
        <v>176</v>
      </c>
      <c r="BK122" s="172">
        <f>BK123</f>
        <v>0</v>
      </c>
    </row>
    <row r="123" spans="1:65" s="11" customFormat="1" ht="22.9" customHeight="1">
      <c r="B123" s="159"/>
      <c r="C123" s="160"/>
      <c r="D123" s="161" t="s">
        <v>74</v>
      </c>
      <c r="E123" s="211" t="s">
        <v>690</v>
      </c>
      <c r="F123" s="211" t="s">
        <v>691</v>
      </c>
      <c r="G123" s="160"/>
      <c r="H123" s="160"/>
      <c r="I123" s="163"/>
      <c r="J123" s="212">
        <f>BK123</f>
        <v>0</v>
      </c>
      <c r="K123" s="160"/>
      <c r="L123" s="165"/>
      <c r="M123" s="166"/>
      <c r="N123" s="167"/>
      <c r="O123" s="167"/>
      <c r="P123" s="168">
        <f>SUM(P124:P126)</f>
        <v>0</v>
      </c>
      <c r="Q123" s="167"/>
      <c r="R123" s="168">
        <f>SUM(R124:R126)</f>
        <v>2.018E-2</v>
      </c>
      <c r="S123" s="167"/>
      <c r="T123" s="169">
        <f>SUM(T124:T126)</f>
        <v>0</v>
      </c>
      <c r="AR123" s="170" t="s">
        <v>84</v>
      </c>
      <c r="AT123" s="171" t="s">
        <v>74</v>
      </c>
      <c r="AU123" s="171" t="s">
        <v>82</v>
      </c>
      <c r="AY123" s="170" t="s">
        <v>176</v>
      </c>
      <c r="BK123" s="172">
        <f>SUM(BK124:BK126)</f>
        <v>0</v>
      </c>
    </row>
    <row r="124" spans="1:65" s="2" customFormat="1" ht="16.5" customHeight="1">
      <c r="A124" s="36"/>
      <c r="B124" s="37"/>
      <c r="C124" s="192" t="s">
        <v>216</v>
      </c>
      <c r="D124" s="192" t="s">
        <v>203</v>
      </c>
      <c r="E124" s="193" t="s">
        <v>692</v>
      </c>
      <c r="F124" s="194" t="s">
        <v>693</v>
      </c>
      <c r="G124" s="195" t="s">
        <v>694</v>
      </c>
      <c r="H124" s="196">
        <v>2</v>
      </c>
      <c r="I124" s="197"/>
      <c r="J124" s="198">
        <f>ROUND(I124*H124,2)</f>
        <v>0</v>
      </c>
      <c r="K124" s="194" t="s">
        <v>646</v>
      </c>
      <c r="L124" s="41"/>
      <c r="M124" s="199" t="s">
        <v>32</v>
      </c>
      <c r="N124" s="200" t="s">
        <v>46</v>
      </c>
      <c r="O124" s="66"/>
      <c r="P124" s="183">
        <f>O124*H124</f>
        <v>0</v>
      </c>
      <c r="Q124" s="183">
        <v>9.0000000000000006E-5</v>
      </c>
      <c r="R124" s="183">
        <f>Q124*H124</f>
        <v>1.8000000000000001E-4</v>
      </c>
      <c r="S124" s="183">
        <v>0</v>
      </c>
      <c r="T124" s="184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5" t="s">
        <v>243</v>
      </c>
      <c r="AT124" s="185" t="s">
        <v>203</v>
      </c>
      <c r="AU124" s="185" t="s">
        <v>84</v>
      </c>
      <c r="AY124" s="18" t="s">
        <v>176</v>
      </c>
      <c r="BE124" s="186">
        <f>IF(N124="základní",J124,0)</f>
        <v>0</v>
      </c>
      <c r="BF124" s="186">
        <f>IF(N124="snížená",J124,0)</f>
        <v>0</v>
      </c>
      <c r="BG124" s="186">
        <f>IF(N124="zákl. přenesená",J124,0)</f>
        <v>0</v>
      </c>
      <c r="BH124" s="186">
        <f>IF(N124="sníž. přenesená",J124,0)</f>
        <v>0</v>
      </c>
      <c r="BI124" s="186">
        <f>IF(N124="nulová",J124,0)</f>
        <v>0</v>
      </c>
      <c r="BJ124" s="18" t="s">
        <v>82</v>
      </c>
      <c r="BK124" s="186">
        <f>ROUND(I124*H124,2)</f>
        <v>0</v>
      </c>
      <c r="BL124" s="18" t="s">
        <v>243</v>
      </c>
      <c r="BM124" s="185" t="s">
        <v>1215</v>
      </c>
    </row>
    <row r="125" spans="1:65" s="2" customFormat="1" ht="11.25">
      <c r="A125" s="36"/>
      <c r="B125" s="37"/>
      <c r="C125" s="38"/>
      <c r="D125" s="213" t="s">
        <v>648</v>
      </c>
      <c r="E125" s="38"/>
      <c r="F125" s="214" t="s">
        <v>696</v>
      </c>
      <c r="G125" s="38"/>
      <c r="H125" s="38"/>
      <c r="I125" s="189"/>
      <c r="J125" s="38"/>
      <c r="K125" s="38"/>
      <c r="L125" s="41"/>
      <c r="M125" s="190"/>
      <c r="N125" s="191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8" t="s">
        <v>648</v>
      </c>
      <c r="AU125" s="18" t="s">
        <v>84</v>
      </c>
    </row>
    <row r="126" spans="1:65" s="2" customFormat="1" ht="16.5" customHeight="1">
      <c r="A126" s="36"/>
      <c r="B126" s="37"/>
      <c r="C126" s="173" t="s">
        <v>220</v>
      </c>
      <c r="D126" s="173" t="s">
        <v>177</v>
      </c>
      <c r="E126" s="174" t="s">
        <v>697</v>
      </c>
      <c r="F126" s="175" t="s">
        <v>698</v>
      </c>
      <c r="G126" s="176" t="s">
        <v>694</v>
      </c>
      <c r="H126" s="177">
        <v>2</v>
      </c>
      <c r="I126" s="178"/>
      <c r="J126" s="179">
        <f>ROUND(I126*H126,2)</f>
        <v>0</v>
      </c>
      <c r="K126" s="175" t="s">
        <v>646</v>
      </c>
      <c r="L126" s="180"/>
      <c r="M126" s="181" t="s">
        <v>32</v>
      </c>
      <c r="N126" s="182" t="s">
        <v>46</v>
      </c>
      <c r="O126" s="66"/>
      <c r="P126" s="183">
        <f>O126*H126</f>
        <v>0</v>
      </c>
      <c r="Q126" s="183">
        <v>0.01</v>
      </c>
      <c r="R126" s="183">
        <f>Q126*H126</f>
        <v>0.02</v>
      </c>
      <c r="S126" s="183">
        <v>0</v>
      </c>
      <c r="T126" s="184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5" t="s">
        <v>307</v>
      </c>
      <c r="AT126" s="185" t="s">
        <v>177</v>
      </c>
      <c r="AU126" s="185" t="s">
        <v>84</v>
      </c>
      <c r="AY126" s="18" t="s">
        <v>176</v>
      </c>
      <c r="BE126" s="186">
        <f>IF(N126="základní",J126,0)</f>
        <v>0</v>
      </c>
      <c r="BF126" s="186">
        <f>IF(N126="snížená",J126,0)</f>
        <v>0</v>
      </c>
      <c r="BG126" s="186">
        <f>IF(N126="zákl. přenesená",J126,0)</f>
        <v>0</v>
      </c>
      <c r="BH126" s="186">
        <f>IF(N126="sníž. přenesená",J126,0)</f>
        <v>0</v>
      </c>
      <c r="BI126" s="186">
        <f>IF(N126="nulová",J126,0)</f>
        <v>0</v>
      </c>
      <c r="BJ126" s="18" t="s">
        <v>82</v>
      </c>
      <c r="BK126" s="186">
        <f>ROUND(I126*H126,2)</f>
        <v>0</v>
      </c>
      <c r="BL126" s="18" t="s">
        <v>243</v>
      </c>
      <c r="BM126" s="185" t="s">
        <v>1216</v>
      </c>
    </row>
    <row r="127" spans="1:65" s="11" customFormat="1" ht="25.9" customHeight="1">
      <c r="B127" s="159"/>
      <c r="C127" s="160"/>
      <c r="D127" s="161" t="s">
        <v>74</v>
      </c>
      <c r="E127" s="162" t="s">
        <v>701</v>
      </c>
      <c r="F127" s="162" t="s">
        <v>702</v>
      </c>
      <c r="G127" s="160"/>
      <c r="H127" s="160"/>
      <c r="I127" s="163"/>
      <c r="J127" s="164">
        <f>BK127</f>
        <v>0</v>
      </c>
      <c r="K127" s="160"/>
      <c r="L127" s="165"/>
      <c r="M127" s="166"/>
      <c r="N127" s="167"/>
      <c r="O127" s="167"/>
      <c r="P127" s="168">
        <f>SUM(P128:P134)</f>
        <v>0</v>
      </c>
      <c r="Q127" s="167"/>
      <c r="R127" s="168">
        <f>SUM(R128:R134)</f>
        <v>0</v>
      </c>
      <c r="S127" s="167"/>
      <c r="T127" s="169">
        <f>SUM(T128:T134)</f>
        <v>0</v>
      </c>
      <c r="AR127" s="170" t="s">
        <v>90</v>
      </c>
      <c r="AT127" s="171" t="s">
        <v>74</v>
      </c>
      <c r="AU127" s="171" t="s">
        <v>75</v>
      </c>
      <c r="AY127" s="170" t="s">
        <v>176</v>
      </c>
      <c r="BK127" s="172">
        <f>SUM(BK128:BK134)</f>
        <v>0</v>
      </c>
    </row>
    <row r="128" spans="1:65" s="2" customFormat="1" ht="33" customHeight="1">
      <c r="A128" s="36"/>
      <c r="B128" s="37"/>
      <c r="C128" s="192" t="s">
        <v>224</v>
      </c>
      <c r="D128" s="192" t="s">
        <v>203</v>
      </c>
      <c r="E128" s="193" t="s">
        <v>703</v>
      </c>
      <c r="F128" s="194" t="s">
        <v>704</v>
      </c>
      <c r="G128" s="195" t="s">
        <v>645</v>
      </c>
      <c r="H128" s="196">
        <v>15</v>
      </c>
      <c r="I128" s="197"/>
      <c r="J128" s="198">
        <f>ROUND(I128*H128,2)</f>
        <v>0</v>
      </c>
      <c r="K128" s="194" t="s">
        <v>646</v>
      </c>
      <c r="L128" s="41"/>
      <c r="M128" s="199" t="s">
        <v>32</v>
      </c>
      <c r="N128" s="200" t="s">
        <v>46</v>
      </c>
      <c r="O128" s="66"/>
      <c r="P128" s="183">
        <f>O128*H128</f>
        <v>0</v>
      </c>
      <c r="Q128" s="183">
        <v>0</v>
      </c>
      <c r="R128" s="183">
        <f>Q128*H128</f>
        <v>0</v>
      </c>
      <c r="S128" s="183">
        <v>0</v>
      </c>
      <c r="T128" s="184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5" t="s">
        <v>206</v>
      </c>
      <c r="AT128" s="185" t="s">
        <v>203</v>
      </c>
      <c r="AU128" s="185" t="s">
        <v>82</v>
      </c>
      <c r="AY128" s="18" t="s">
        <v>176</v>
      </c>
      <c r="BE128" s="186">
        <f>IF(N128="základní",J128,0)</f>
        <v>0</v>
      </c>
      <c r="BF128" s="186">
        <f>IF(N128="snížená",J128,0)</f>
        <v>0</v>
      </c>
      <c r="BG128" s="186">
        <f>IF(N128="zákl. přenesená",J128,0)</f>
        <v>0</v>
      </c>
      <c r="BH128" s="186">
        <f>IF(N128="sníž. přenesená",J128,0)</f>
        <v>0</v>
      </c>
      <c r="BI128" s="186">
        <f>IF(N128="nulová",J128,0)</f>
        <v>0</v>
      </c>
      <c r="BJ128" s="18" t="s">
        <v>82</v>
      </c>
      <c r="BK128" s="186">
        <f>ROUND(I128*H128,2)</f>
        <v>0</v>
      </c>
      <c r="BL128" s="18" t="s">
        <v>206</v>
      </c>
      <c r="BM128" s="185" t="s">
        <v>1217</v>
      </c>
    </row>
    <row r="129" spans="1:51" s="2" customFormat="1" ht="11.25">
      <c r="A129" s="36"/>
      <c r="B129" s="37"/>
      <c r="C129" s="38"/>
      <c r="D129" s="213" t="s">
        <v>648</v>
      </c>
      <c r="E129" s="38"/>
      <c r="F129" s="214" t="s">
        <v>706</v>
      </c>
      <c r="G129" s="38"/>
      <c r="H129" s="38"/>
      <c r="I129" s="189"/>
      <c r="J129" s="38"/>
      <c r="K129" s="38"/>
      <c r="L129" s="41"/>
      <c r="M129" s="190"/>
      <c r="N129" s="191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8" t="s">
        <v>648</v>
      </c>
      <c r="AU129" s="18" t="s">
        <v>82</v>
      </c>
    </row>
    <row r="130" spans="1:51" s="13" customFormat="1" ht="11.25">
      <c r="B130" s="215"/>
      <c r="C130" s="216"/>
      <c r="D130" s="187" t="s">
        <v>650</v>
      </c>
      <c r="E130" s="217" t="s">
        <v>32</v>
      </c>
      <c r="F130" s="218" t="s">
        <v>707</v>
      </c>
      <c r="G130" s="216"/>
      <c r="H130" s="217" t="s">
        <v>32</v>
      </c>
      <c r="I130" s="219"/>
      <c r="J130" s="216"/>
      <c r="K130" s="216"/>
      <c r="L130" s="220"/>
      <c r="M130" s="221"/>
      <c r="N130" s="222"/>
      <c r="O130" s="222"/>
      <c r="P130" s="222"/>
      <c r="Q130" s="222"/>
      <c r="R130" s="222"/>
      <c r="S130" s="222"/>
      <c r="T130" s="223"/>
      <c r="AT130" s="224" t="s">
        <v>650</v>
      </c>
      <c r="AU130" s="224" t="s">
        <v>82</v>
      </c>
      <c r="AV130" s="13" t="s">
        <v>82</v>
      </c>
      <c r="AW130" s="13" t="s">
        <v>37</v>
      </c>
      <c r="AX130" s="13" t="s">
        <v>75</v>
      </c>
      <c r="AY130" s="224" t="s">
        <v>176</v>
      </c>
    </row>
    <row r="131" spans="1:51" s="14" customFormat="1" ht="11.25">
      <c r="B131" s="225"/>
      <c r="C131" s="226"/>
      <c r="D131" s="187" t="s">
        <v>650</v>
      </c>
      <c r="E131" s="227" t="s">
        <v>32</v>
      </c>
      <c r="F131" s="228" t="s">
        <v>708</v>
      </c>
      <c r="G131" s="226"/>
      <c r="H131" s="229">
        <v>9</v>
      </c>
      <c r="I131" s="230"/>
      <c r="J131" s="226"/>
      <c r="K131" s="226"/>
      <c r="L131" s="231"/>
      <c r="M131" s="232"/>
      <c r="N131" s="233"/>
      <c r="O131" s="233"/>
      <c r="P131" s="233"/>
      <c r="Q131" s="233"/>
      <c r="R131" s="233"/>
      <c r="S131" s="233"/>
      <c r="T131" s="234"/>
      <c r="AT131" s="235" t="s">
        <v>650</v>
      </c>
      <c r="AU131" s="235" t="s">
        <v>82</v>
      </c>
      <c r="AV131" s="14" t="s">
        <v>84</v>
      </c>
      <c r="AW131" s="14" t="s">
        <v>37</v>
      </c>
      <c r="AX131" s="14" t="s">
        <v>75</v>
      </c>
      <c r="AY131" s="235" t="s">
        <v>176</v>
      </c>
    </row>
    <row r="132" spans="1:51" s="13" customFormat="1" ht="11.25">
      <c r="B132" s="215"/>
      <c r="C132" s="216"/>
      <c r="D132" s="187" t="s">
        <v>650</v>
      </c>
      <c r="E132" s="217" t="s">
        <v>32</v>
      </c>
      <c r="F132" s="218" t="s">
        <v>709</v>
      </c>
      <c r="G132" s="216"/>
      <c r="H132" s="217" t="s">
        <v>32</v>
      </c>
      <c r="I132" s="219"/>
      <c r="J132" s="216"/>
      <c r="K132" s="216"/>
      <c r="L132" s="220"/>
      <c r="M132" s="221"/>
      <c r="N132" s="222"/>
      <c r="O132" s="222"/>
      <c r="P132" s="222"/>
      <c r="Q132" s="222"/>
      <c r="R132" s="222"/>
      <c r="S132" s="222"/>
      <c r="T132" s="223"/>
      <c r="AT132" s="224" t="s">
        <v>650</v>
      </c>
      <c r="AU132" s="224" t="s">
        <v>82</v>
      </c>
      <c r="AV132" s="13" t="s">
        <v>82</v>
      </c>
      <c r="AW132" s="13" t="s">
        <v>37</v>
      </c>
      <c r="AX132" s="13" t="s">
        <v>75</v>
      </c>
      <c r="AY132" s="224" t="s">
        <v>176</v>
      </c>
    </row>
    <row r="133" spans="1:51" s="14" customFormat="1" ht="11.25">
      <c r="B133" s="225"/>
      <c r="C133" s="226"/>
      <c r="D133" s="187" t="s">
        <v>650</v>
      </c>
      <c r="E133" s="227" t="s">
        <v>32</v>
      </c>
      <c r="F133" s="228" t="s">
        <v>1218</v>
      </c>
      <c r="G133" s="226"/>
      <c r="H133" s="229">
        <v>6</v>
      </c>
      <c r="I133" s="230"/>
      <c r="J133" s="226"/>
      <c r="K133" s="226"/>
      <c r="L133" s="231"/>
      <c r="M133" s="232"/>
      <c r="N133" s="233"/>
      <c r="O133" s="233"/>
      <c r="P133" s="233"/>
      <c r="Q133" s="233"/>
      <c r="R133" s="233"/>
      <c r="S133" s="233"/>
      <c r="T133" s="234"/>
      <c r="AT133" s="235" t="s">
        <v>650</v>
      </c>
      <c r="AU133" s="235" t="s">
        <v>82</v>
      </c>
      <c r="AV133" s="14" t="s">
        <v>84</v>
      </c>
      <c r="AW133" s="14" t="s">
        <v>37</v>
      </c>
      <c r="AX133" s="14" t="s">
        <v>75</v>
      </c>
      <c r="AY133" s="235" t="s">
        <v>176</v>
      </c>
    </row>
    <row r="134" spans="1:51" s="15" customFormat="1" ht="11.25">
      <c r="B134" s="236"/>
      <c r="C134" s="237"/>
      <c r="D134" s="187" t="s">
        <v>650</v>
      </c>
      <c r="E134" s="238" t="s">
        <v>32</v>
      </c>
      <c r="F134" s="239" t="s">
        <v>711</v>
      </c>
      <c r="G134" s="237"/>
      <c r="H134" s="240">
        <v>15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AT134" s="246" t="s">
        <v>650</v>
      </c>
      <c r="AU134" s="246" t="s">
        <v>82</v>
      </c>
      <c r="AV134" s="15" t="s">
        <v>95</v>
      </c>
      <c r="AW134" s="15" t="s">
        <v>37</v>
      </c>
      <c r="AX134" s="15" t="s">
        <v>82</v>
      </c>
      <c r="AY134" s="246" t="s">
        <v>176</v>
      </c>
    </row>
    <row r="135" spans="1:51" s="2" customFormat="1" ht="6.95" customHeight="1">
      <c r="A135" s="36"/>
      <c r="B135" s="49"/>
      <c r="C135" s="50"/>
      <c r="D135" s="50"/>
      <c r="E135" s="50"/>
      <c r="F135" s="50"/>
      <c r="G135" s="50"/>
      <c r="H135" s="50"/>
      <c r="I135" s="50"/>
      <c r="J135" s="50"/>
      <c r="K135" s="50"/>
      <c r="L135" s="41"/>
      <c r="M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</row>
  </sheetData>
  <sheetProtection algorithmName="SHA-512" hashValue="W/jN33F4qteRWOF4ngHK0R2Dgc6qI5pBoqVG3E4JeeEm+6LNZXHruBVFKlp3/WY0JCsXUOECu+8V986Rlr7rDA==" saltValue="+DEVH7UFgfFFJIlogMzNO/6Ec/t/kmwgsgEvEFj0s+yM1BkI8UHB57/jiPatSOhKh8L+H2zU3u3S6KtpxvURtA==" spinCount="100000" sheet="1" objects="1" scenarios="1" formatColumns="0" formatRows="0" autoFilter="0"/>
  <autoFilter ref="C98:K134" xr:uid="{00000000-0009-0000-0000-000009000000}"/>
  <mergeCells count="15">
    <mergeCell ref="E85:H85"/>
    <mergeCell ref="E89:H89"/>
    <mergeCell ref="E87:H87"/>
    <mergeCell ref="E91:H91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2" r:id="rId1" xr:uid="{00000000-0004-0000-0900-000000000000}"/>
    <hyperlink ref="F107" r:id="rId2" xr:uid="{00000000-0004-0000-0900-000001000000}"/>
    <hyperlink ref="F110" r:id="rId3" xr:uid="{00000000-0004-0000-0900-000002000000}"/>
    <hyperlink ref="F113" r:id="rId4" xr:uid="{00000000-0004-0000-0900-000003000000}"/>
    <hyperlink ref="F115" r:id="rId5" xr:uid="{00000000-0004-0000-0900-000004000000}"/>
    <hyperlink ref="F117" r:id="rId6" xr:uid="{00000000-0004-0000-0900-000005000000}"/>
    <hyperlink ref="F120" r:id="rId7" xr:uid="{00000000-0004-0000-0900-000006000000}"/>
    <hyperlink ref="F125" r:id="rId8" xr:uid="{00000000-0004-0000-0900-000007000000}"/>
    <hyperlink ref="F129" r:id="rId9" xr:uid="{00000000-0004-0000-0900-000008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105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AT2" s="18" t="s">
        <v>124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84</v>
      </c>
    </row>
    <row r="4" spans="1:46" s="1" customFormat="1" ht="24.95" customHeight="1">
      <c r="B4" s="21"/>
      <c r="D4" s="112" t="s">
        <v>149</v>
      </c>
      <c r="L4" s="21"/>
      <c r="M4" s="113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82" t="str">
        <f>'Rekapitulace stavby'!K6</f>
        <v>Oprava PZS v ŽST Litoměřice horní nádraží_OPRAVA č. 1</v>
      </c>
      <c r="F7" s="383"/>
      <c r="G7" s="383"/>
      <c r="H7" s="383"/>
      <c r="L7" s="21"/>
    </row>
    <row r="8" spans="1:46">
      <c r="B8" s="21"/>
      <c r="D8" s="114" t="s">
        <v>150</v>
      </c>
      <c r="L8" s="21"/>
    </row>
    <row r="9" spans="1:46" s="1" customFormat="1" ht="16.5" customHeight="1">
      <c r="B9" s="21"/>
      <c r="E9" s="382" t="s">
        <v>151</v>
      </c>
      <c r="F9" s="381"/>
      <c r="G9" s="381"/>
      <c r="H9" s="381"/>
      <c r="L9" s="21"/>
    </row>
    <row r="10" spans="1:46" s="1" customFormat="1" ht="12" customHeight="1">
      <c r="B10" s="21"/>
      <c r="D10" s="114" t="s">
        <v>152</v>
      </c>
      <c r="L10" s="21"/>
    </row>
    <row r="11" spans="1:46" s="2" customFormat="1" ht="16.5" customHeight="1">
      <c r="A11" s="36"/>
      <c r="B11" s="41"/>
      <c r="C11" s="36"/>
      <c r="D11" s="36"/>
      <c r="E11" s="384" t="s">
        <v>1177</v>
      </c>
      <c r="F11" s="385"/>
      <c r="G11" s="385"/>
      <c r="H11" s="385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154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386" t="s">
        <v>712</v>
      </c>
      <c r="F13" s="385"/>
      <c r="G13" s="385"/>
      <c r="H13" s="385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4" t="s">
        <v>32</v>
      </c>
      <c r="G15" s="36"/>
      <c r="H15" s="36"/>
      <c r="I15" s="114" t="s">
        <v>20</v>
      </c>
      <c r="J15" s="104" t="s">
        <v>32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22</v>
      </c>
      <c r="E16" s="36"/>
      <c r="F16" s="104" t="s">
        <v>23</v>
      </c>
      <c r="G16" s="36"/>
      <c r="H16" s="36"/>
      <c r="I16" s="114" t="s">
        <v>24</v>
      </c>
      <c r="J16" s="117" t="str">
        <f>'Rekapitulace stavby'!AN8</f>
        <v>28. 2. 2022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30</v>
      </c>
      <c r="E18" s="36"/>
      <c r="F18" s="36"/>
      <c r="G18" s="36"/>
      <c r="H18" s="36"/>
      <c r="I18" s="114" t="s">
        <v>31</v>
      </c>
      <c r="J18" s="104" t="s">
        <v>32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23</v>
      </c>
      <c r="F19" s="36"/>
      <c r="G19" s="36"/>
      <c r="H19" s="36"/>
      <c r="I19" s="114" t="s">
        <v>33</v>
      </c>
      <c r="J19" s="104" t="s">
        <v>32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34</v>
      </c>
      <c r="E21" s="36"/>
      <c r="F21" s="36"/>
      <c r="G21" s="36"/>
      <c r="H21" s="36"/>
      <c r="I21" s="114" t="s">
        <v>31</v>
      </c>
      <c r="J21" s="31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387" t="str">
        <f>'Rekapitulace stavby'!E14</f>
        <v>Vyplň údaj</v>
      </c>
      <c r="F22" s="388"/>
      <c r="G22" s="388"/>
      <c r="H22" s="388"/>
      <c r="I22" s="114" t="s">
        <v>33</v>
      </c>
      <c r="J22" s="31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36</v>
      </c>
      <c r="E24" s="36"/>
      <c r="F24" s="36"/>
      <c r="G24" s="36"/>
      <c r="H24" s="36"/>
      <c r="I24" s="114" t="s">
        <v>31</v>
      </c>
      <c r="J24" s="104" t="s">
        <v>32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23</v>
      </c>
      <c r="F25" s="36"/>
      <c r="G25" s="36"/>
      <c r="H25" s="36"/>
      <c r="I25" s="114" t="s">
        <v>33</v>
      </c>
      <c r="J25" s="104" t="s">
        <v>32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38</v>
      </c>
      <c r="E27" s="36"/>
      <c r="F27" s="36"/>
      <c r="G27" s="36"/>
      <c r="H27" s="36"/>
      <c r="I27" s="114" t="s">
        <v>31</v>
      </c>
      <c r="J27" s="104" t="s">
        <v>32</v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">
        <v>23</v>
      </c>
      <c r="F28" s="36"/>
      <c r="G28" s="36"/>
      <c r="H28" s="36"/>
      <c r="I28" s="114" t="s">
        <v>33</v>
      </c>
      <c r="J28" s="104" t="s">
        <v>32</v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39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>
      <c r="A31" s="118"/>
      <c r="B31" s="119"/>
      <c r="C31" s="118"/>
      <c r="D31" s="118"/>
      <c r="E31" s="389" t="s">
        <v>32</v>
      </c>
      <c r="F31" s="389"/>
      <c r="G31" s="389"/>
      <c r="H31" s="389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2" t="s">
        <v>41</v>
      </c>
      <c r="E34" s="36"/>
      <c r="F34" s="36"/>
      <c r="G34" s="36"/>
      <c r="H34" s="36"/>
      <c r="I34" s="36"/>
      <c r="J34" s="123">
        <f>ROUND(J92,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1"/>
      <c r="E35" s="121"/>
      <c r="F35" s="121"/>
      <c r="G35" s="121"/>
      <c r="H35" s="121"/>
      <c r="I35" s="121"/>
      <c r="J35" s="121"/>
      <c r="K35" s="121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4" t="s">
        <v>43</v>
      </c>
      <c r="G36" s="36"/>
      <c r="H36" s="36"/>
      <c r="I36" s="124" t="s">
        <v>42</v>
      </c>
      <c r="J36" s="124" t="s">
        <v>44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5" t="s">
        <v>45</v>
      </c>
      <c r="E37" s="114" t="s">
        <v>46</v>
      </c>
      <c r="F37" s="125">
        <f>ROUND((SUM(BE92:BE104)),  2)</f>
        <v>0</v>
      </c>
      <c r="G37" s="36"/>
      <c r="H37" s="36"/>
      <c r="I37" s="126">
        <v>0.21</v>
      </c>
      <c r="J37" s="125">
        <f>ROUND(((SUM(BE92:BE104))*I37),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47</v>
      </c>
      <c r="F38" s="125">
        <f>ROUND((SUM(BF92:BF104)),  2)</f>
        <v>0</v>
      </c>
      <c r="G38" s="36"/>
      <c r="H38" s="36"/>
      <c r="I38" s="126">
        <v>0.15</v>
      </c>
      <c r="J38" s="125">
        <f>ROUND(((SUM(BF92:BF104))*I38),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ROUND((SUM(BG92:BG104)),  2)</f>
        <v>0</v>
      </c>
      <c r="G39" s="36"/>
      <c r="H39" s="36"/>
      <c r="I39" s="126">
        <v>0.21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49</v>
      </c>
      <c r="F40" s="125">
        <f>ROUND((SUM(BH92:BH104)),  2)</f>
        <v>0</v>
      </c>
      <c r="G40" s="36"/>
      <c r="H40" s="36"/>
      <c r="I40" s="126">
        <v>0.15</v>
      </c>
      <c r="J40" s="125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50</v>
      </c>
      <c r="F41" s="125">
        <f>ROUND((SUM(BI92:BI104)),  2)</f>
        <v>0</v>
      </c>
      <c r="G41" s="36"/>
      <c r="H41" s="36"/>
      <c r="I41" s="126">
        <v>0</v>
      </c>
      <c r="J41" s="125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51</v>
      </c>
      <c r="E43" s="129"/>
      <c r="F43" s="129"/>
      <c r="G43" s="130" t="s">
        <v>52</v>
      </c>
      <c r="H43" s="131" t="s">
        <v>53</v>
      </c>
      <c r="I43" s="129"/>
      <c r="J43" s="132">
        <f>SUM(J34:J41)</f>
        <v>0</v>
      </c>
      <c r="K43" s="133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4" t="s">
        <v>156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0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390" t="str">
        <f>E7</f>
        <v>Oprava PZS v ŽST Litoměřice horní nádraží_OPRAVA č. 1</v>
      </c>
      <c r="F52" s="391"/>
      <c r="G52" s="391"/>
      <c r="H52" s="391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2"/>
      <c r="C53" s="30" t="s">
        <v>150</v>
      </c>
      <c r="D53" s="23"/>
      <c r="E53" s="23"/>
      <c r="F53" s="23"/>
      <c r="G53" s="23"/>
      <c r="H53" s="23"/>
      <c r="I53" s="23"/>
      <c r="J53" s="23"/>
      <c r="K53" s="23"/>
      <c r="L53" s="21"/>
    </row>
    <row r="54" spans="1:31" s="1" customFormat="1" ht="16.5" customHeight="1">
      <c r="B54" s="22"/>
      <c r="C54" s="23"/>
      <c r="D54" s="23"/>
      <c r="E54" s="390" t="s">
        <v>151</v>
      </c>
      <c r="F54" s="366"/>
      <c r="G54" s="366"/>
      <c r="H54" s="366"/>
      <c r="I54" s="23"/>
      <c r="J54" s="23"/>
      <c r="K54" s="23"/>
      <c r="L54" s="21"/>
    </row>
    <row r="55" spans="1:31" s="1" customFormat="1" ht="12" customHeight="1">
      <c r="B55" s="22"/>
      <c r="C55" s="30" t="s">
        <v>152</v>
      </c>
      <c r="D55" s="23"/>
      <c r="E55" s="23"/>
      <c r="F55" s="23"/>
      <c r="G55" s="23"/>
      <c r="H55" s="23"/>
      <c r="I55" s="23"/>
      <c r="J55" s="23"/>
      <c r="K55" s="23"/>
      <c r="L55" s="21"/>
    </row>
    <row r="56" spans="1:31" s="2" customFormat="1" ht="16.5" customHeight="1">
      <c r="A56" s="36"/>
      <c r="B56" s="37"/>
      <c r="C56" s="38"/>
      <c r="D56" s="38"/>
      <c r="E56" s="392" t="s">
        <v>1177</v>
      </c>
      <c r="F56" s="393"/>
      <c r="G56" s="393"/>
      <c r="H56" s="393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0" t="s">
        <v>154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45" t="str">
        <f>E13</f>
        <v>01.3 - Demontáže</v>
      </c>
      <c r="F58" s="393"/>
      <c r="G58" s="393"/>
      <c r="H58" s="393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0" t="s">
        <v>22</v>
      </c>
      <c r="D60" s="38"/>
      <c r="E60" s="38"/>
      <c r="F60" s="28" t="str">
        <f>F16</f>
        <v xml:space="preserve"> </v>
      </c>
      <c r="G60" s="38"/>
      <c r="H60" s="38"/>
      <c r="I60" s="30" t="s">
        <v>24</v>
      </c>
      <c r="J60" s="61" t="str">
        <f>IF(J16="","",J16)</f>
        <v>28. 2. 2022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0" t="s">
        <v>30</v>
      </c>
      <c r="D62" s="38"/>
      <c r="E62" s="38"/>
      <c r="F62" s="28" t="str">
        <f>E19</f>
        <v xml:space="preserve"> </v>
      </c>
      <c r="G62" s="38"/>
      <c r="H62" s="38"/>
      <c r="I62" s="30" t="s">
        <v>36</v>
      </c>
      <c r="J62" s="34" t="str">
        <f>E25</f>
        <v xml:space="preserve"> 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0" t="s">
        <v>34</v>
      </c>
      <c r="D63" s="38"/>
      <c r="E63" s="38"/>
      <c r="F63" s="28" t="str">
        <f>IF(E22="","",E22)</f>
        <v>Vyplň údaj</v>
      </c>
      <c r="G63" s="38"/>
      <c r="H63" s="38"/>
      <c r="I63" s="30" t="s">
        <v>38</v>
      </c>
      <c r="J63" s="34" t="str">
        <f>E28</f>
        <v xml:space="preserve"> 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157</v>
      </c>
      <c r="D65" s="139"/>
      <c r="E65" s="139"/>
      <c r="F65" s="139"/>
      <c r="G65" s="139"/>
      <c r="H65" s="139"/>
      <c r="I65" s="139"/>
      <c r="J65" s="140" t="s">
        <v>158</v>
      </c>
      <c r="K65" s="139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73</v>
      </c>
      <c r="D67" s="38"/>
      <c r="E67" s="38"/>
      <c r="F67" s="38"/>
      <c r="G67" s="38"/>
      <c r="H67" s="38"/>
      <c r="I67" s="38"/>
      <c r="J67" s="79">
        <f>J92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8" t="s">
        <v>159</v>
      </c>
    </row>
    <row r="68" spans="1:47" s="9" customFormat="1" ht="24.95" customHeight="1">
      <c r="B68" s="142"/>
      <c r="C68" s="143"/>
      <c r="D68" s="144" t="s">
        <v>160</v>
      </c>
      <c r="E68" s="145"/>
      <c r="F68" s="145"/>
      <c r="G68" s="145"/>
      <c r="H68" s="145"/>
      <c r="I68" s="145"/>
      <c r="J68" s="146">
        <f>J93</f>
        <v>0</v>
      </c>
      <c r="K68" s="143"/>
      <c r="L68" s="147"/>
    </row>
    <row r="69" spans="1:47" s="2" customFormat="1" ht="21.7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1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47" s="2" customFormat="1" ht="6.95" customHeight="1">
      <c r="A70" s="36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1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pans="1:47" s="2" customFormat="1" ht="6.95" customHeight="1">
      <c r="A74" s="36"/>
      <c r="B74" s="51"/>
      <c r="C74" s="52"/>
      <c r="D74" s="52"/>
      <c r="E74" s="52"/>
      <c r="F74" s="52"/>
      <c r="G74" s="52"/>
      <c r="H74" s="52"/>
      <c r="I74" s="52"/>
      <c r="J74" s="52"/>
      <c r="K74" s="52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47" s="2" customFormat="1" ht="24.95" customHeight="1">
      <c r="A75" s="36"/>
      <c r="B75" s="37"/>
      <c r="C75" s="24" t="s">
        <v>161</v>
      </c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47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47" s="2" customFormat="1" ht="12" customHeight="1">
      <c r="A77" s="36"/>
      <c r="B77" s="37"/>
      <c r="C77" s="30" t="s">
        <v>16</v>
      </c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47" s="2" customFormat="1" ht="16.5" customHeight="1">
      <c r="A78" s="36"/>
      <c r="B78" s="37"/>
      <c r="C78" s="38"/>
      <c r="D78" s="38"/>
      <c r="E78" s="390" t="str">
        <f>E7</f>
        <v>Oprava PZS v ŽST Litoměřice horní nádraží_OPRAVA č. 1</v>
      </c>
      <c r="F78" s="391"/>
      <c r="G78" s="391"/>
      <c r="H78" s="391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1" customFormat="1" ht="12" customHeight="1">
      <c r="B79" s="22"/>
      <c r="C79" s="30" t="s">
        <v>150</v>
      </c>
      <c r="D79" s="23"/>
      <c r="E79" s="23"/>
      <c r="F79" s="23"/>
      <c r="G79" s="23"/>
      <c r="H79" s="23"/>
      <c r="I79" s="23"/>
      <c r="J79" s="23"/>
      <c r="K79" s="23"/>
      <c r="L79" s="21"/>
    </row>
    <row r="80" spans="1:47" s="1" customFormat="1" ht="16.5" customHeight="1">
      <c r="B80" s="22"/>
      <c r="C80" s="23"/>
      <c r="D80" s="23"/>
      <c r="E80" s="390" t="s">
        <v>151</v>
      </c>
      <c r="F80" s="366"/>
      <c r="G80" s="366"/>
      <c r="H80" s="366"/>
      <c r="I80" s="23"/>
      <c r="J80" s="23"/>
      <c r="K80" s="23"/>
      <c r="L80" s="21"/>
    </row>
    <row r="81" spans="1:65" s="1" customFormat="1" ht="12" customHeight="1">
      <c r="B81" s="22"/>
      <c r="C81" s="30" t="s">
        <v>152</v>
      </c>
      <c r="D81" s="23"/>
      <c r="E81" s="23"/>
      <c r="F81" s="23"/>
      <c r="G81" s="23"/>
      <c r="H81" s="23"/>
      <c r="I81" s="23"/>
      <c r="J81" s="23"/>
      <c r="K81" s="23"/>
      <c r="L81" s="21"/>
    </row>
    <row r="82" spans="1:65" s="2" customFormat="1" ht="16.5" customHeight="1">
      <c r="A82" s="36"/>
      <c r="B82" s="37"/>
      <c r="C82" s="38"/>
      <c r="D82" s="38"/>
      <c r="E82" s="392" t="s">
        <v>1177</v>
      </c>
      <c r="F82" s="393"/>
      <c r="G82" s="393"/>
      <c r="H82" s="393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0" t="s">
        <v>154</v>
      </c>
      <c r="D83" s="38"/>
      <c r="E83" s="38"/>
      <c r="F83" s="38"/>
      <c r="G83" s="38"/>
      <c r="H83" s="38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6.5" customHeight="1">
      <c r="A84" s="36"/>
      <c r="B84" s="37"/>
      <c r="C84" s="38"/>
      <c r="D84" s="38"/>
      <c r="E84" s="345" t="str">
        <f>E13</f>
        <v>01.3 - Demontáže</v>
      </c>
      <c r="F84" s="393"/>
      <c r="G84" s="393"/>
      <c r="H84" s="393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2" customHeight="1">
      <c r="A86" s="36"/>
      <c r="B86" s="37"/>
      <c r="C86" s="30" t="s">
        <v>22</v>
      </c>
      <c r="D86" s="38"/>
      <c r="E86" s="38"/>
      <c r="F86" s="28" t="str">
        <f>F16</f>
        <v xml:space="preserve"> </v>
      </c>
      <c r="G86" s="38"/>
      <c r="H86" s="38"/>
      <c r="I86" s="30" t="s">
        <v>24</v>
      </c>
      <c r="J86" s="61" t="str">
        <f>IF(J16="","",J16)</f>
        <v>28. 2. 2022</v>
      </c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5.2" customHeight="1">
      <c r="A88" s="36"/>
      <c r="B88" s="37"/>
      <c r="C88" s="30" t="s">
        <v>30</v>
      </c>
      <c r="D88" s="38"/>
      <c r="E88" s="38"/>
      <c r="F88" s="28" t="str">
        <f>E19</f>
        <v xml:space="preserve"> </v>
      </c>
      <c r="G88" s="38"/>
      <c r="H88" s="38"/>
      <c r="I88" s="30" t="s">
        <v>36</v>
      </c>
      <c r="J88" s="34" t="str">
        <f>E25</f>
        <v xml:space="preserve"> </v>
      </c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2" customHeight="1">
      <c r="A89" s="36"/>
      <c r="B89" s="37"/>
      <c r="C89" s="30" t="s">
        <v>34</v>
      </c>
      <c r="D89" s="38"/>
      <c r="E89" s="38"/>
      <c r="F89" s="28" t="str">
        <f>IF(E22="","",E22)</f>
        <v>Vyplň údaj</v>
      </c>
      <c r="G89" s="38"/>
      <c r="H89" s="38"/>
      <c r="I89" s="30" t="s">
        <v>38</v>
      </c>
      <c r="J89" s="34" t="str">
        <f>E28</f>
        <v xml:space="preserve"> </v>
      </c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0.3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10" customFormat="1" ht="29.25" customHeight="1">
      <c r="A91" s="148"/>
      <c r="B91" s="149"/>
      <c r="C91" s="150" t="s">
        <v>162</v>
      </c>
      <c r="D91" s="151" t="s">
        <v>60</v>
      </c>
      <c r="E91" s="151" t="s">
        <v>56</v>
      </c>
      <c r="F91" s="151" t="s">
        <v>57</v>
      </c>
      <c r="G91" s="151" t="s">
        <v>163</v>
      </c>
      <c r="H91" s="151" t="s">
        <v>164</v>
      </c>
      <c r="I91" s="151" t="s">
        <v>165</v>
      </c>
      <c r="J91" s="151" t="s">
        <v>158</v>
      </c>
      <c r="K91" s="152" t="s">
        <v>166</v>
      </c>
      <c r="L91" s="153"/>
      <c r="M91" s="70" t="s">
        <v>32</v>
      </c>
      <c r="N91" s="71" t="s">
        <v>45</v>
      </c>
      <c r="O91" s="71" t="s">
        <v>167</v>
      </c>
      <c r="P91" s="71" t="s">
        <v>168</v>
      </c>
      <c r="Q91" s="71" t="s">
        <v>169</v>
      </c>
      <c r="R91" s="71" t="s">
        <v>170</v>
      </c>
      <c r="S91" s="71" t="s">
        <v>171</v>
      </c>
      <c r="T91" s="72" t="s">
        <v>172</v>
      </c>
      <c r="U91" s="148"/>
      <c r="V91" s="148"/>
      <c r="W91" s="148"/>
      <c r="X91" s="148"/>
      <c r="Y91" s="148"/>
      <c r="Z91" s="148"/>
      <c r="AA91" s="148"/>
      <c r="AB91" s="148"/>
      <c r="AC91" s="148"/>
      <c r="AD91" s="148"/>
      <c r="AE91" s="148"/>
    </row>
    <row r="92" spans="1:65" s="2" customFormat="1" ht="22.9" customHeight="1">
      <c r="A92" s="36"/>
      <c r="B92" s="37"/>
      <c r="C92" s="77" t="s">
        <v>173</v>
      </c>
      <c r="D92" s="38"/>
      <c r="E92" s="38"/>
      <c r="F92" s="38"/>
      <c r="G92" s="38"/>
      <c r="H92" s="38"/>
      <c r="I92" s="38"/>
      <c r="J92" s="154">
        <f>BK92</f>
        <v>0</v>
      </c>
      <c r="K92" s="38"/>
      <c r="L92" s="41"/>
      <c r="M92" s="73"/>
      <c r="N92" s="155"/>
      <c r="O92" s="74"/>
      <c r="P92" s="156">
        <f>P93</f>
        <v>0</v>
      </c>
      <c r="Q92" s="74"/>
      <c r="R92" s="156">
        <f>R93</f>
        <v>0</v>
      </c>
      <c r="S92" s="74"/>
      <c r="T92" s="157">
        <f>T93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8" t="s">
        <v>74</v>
      </c>
      <c r="AU92" s="18" t="s">
        <v>159</v>
      </c>
      <c r="BK92" s="158">
        <f>BK93</f>
        <v>0</v>
      </c>
    </row>
    <row r="93" spans="1:65" s="11" customFormat="1" ht="25.9" customHeight="1">
      <c r="B93" s="159"/>
      <c r="C93" s="160"/>
      <c r="D93" s="161" t="s">
        <v>74</v>
      </c>
      <c r="E93" s="162" t="s">
        <v>174</v>
      </c>
      <c r="F93" s="162" t="s">
        <v>175</v>
      </c>
      <c r="G93" s="160"/>
      <c r="H93" s="160"/>
      <c r="I93" s="163"/>
      <c r="J93" s="164">
        <f>BK93</f>
        <v>0</v>
      </c>
      <c r="K93" s="160"/>
      <c r="L93" s="165"/>
      <c r="M93" s="166"/>
      <c r="N93" s="167"/>
      <c r="O93" s="167"/>
      <c r="P93" s="168">
        <f>SUM(P94:P104)</f>
        <v>0</v>
      </c>
      <c r="Q93" s="167"/>
      <c r="R93" s="168">
        <f>SUM(R94:R104)</f>
        <v>0</v>
      </c>
      <c r="S93" s="167"/>
      <c r="T93" s="169">
        <f>SUM(T94:T104)</f>
        <v>0</v>
      </c>
      <c r="AR93" s="170" t="s">
        <v>95</v>
      </c>
      <c r="AT93" s="171" t="s">
        <v>74</v>
      </c>
      <c r="AU93" s="171" t="s">
        <v>75</v>
      </c>
      <c r="AY93" s="170" t="s">
        <v>176</v>
      </c>
      <c r="BK93" s="172">
        <f>SUM(BK94:BK104)</f>
        <v>0</v>
      </c>
    </row>
    <row r="94" spans="1:65" s="2" customFormat="1" ht="16.5" customHeight="1">
      <c r="A94" s="36"/>
      <c r="B94" s="37"/>
      <c r="C94" s="192" t="s">
        <v>82</v>
      </c>
      <c r="D94" s="192" t="s">
        <v>203</v>
      </c>
      <c r="E94" s="193" t="s">
        <v>713</v>
      </c>
      <c r="F94" s="194" t="s">
        <v>714</v>
      </c>
      <c r="G94" s="195" t="s">
        <v>180</v>
      </c>
      <c r="H94" s="196">
        <v>1</v>
      </c>
      <c r="I94" s="197"/>
      <c r="J94" s="198">
        <f t="shared" ref="J94:J104" si="0">ROUND(I94*H94,2)</f>
        <v>0</v>
      </c>
      <c r="K94" s="194" t="s">
        <v>192</v>
      </c>
      <c r="L94" s="41"/>
      <c r="M94" s="199" t="s">
        <v>32</v>
      </c>
      <c r="N94" s="200" t="s">
        <v>46</v>
      </c>
      <c r="O94" s="66"/>
      <c r="P94" s="183">
        <f t="shared" ref="P94:P104" si="1">O94*H94</f>
        <v>0</v>
      </c>
      <c r="Q94" s="183">
        <v>0</v>
      </c>
      <c r="R94" s="183">
        <f t="shared" ref="R94:R104" si="2">Q94*H94</f>
        <v>0</v>
      </c>
      <c r="S94" s="183">
        <v>0</v>
      </c>
      <c r="T94" s="184">
        <f t="shared" ref="T94:T104" si="3"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5" t="s">
        <v>206</v>
      </c>
      <c r="AT94" s="185" t="s">
        <v>203</v>
      </c>
      <c r="AU94" s="185" t="s">
        <v>82</v>
      </c>
      <c r="AY94" s="18" t="s">
        <v>176</v>
      </c>
      <c r="BE94" s="186">
        <f t="shared" ref="BE94:BE104" si="4">IF(N94="základní",J94,0)</f>
        <v>0</v>
      </c>
      <c r="BF94" s="186">
        <f t="shared" ref="BF94:BF104" si="5">IF(N94="snížená",J94,0)</f>
        <v>0</v>
      </c>
      <c r="BG94" s="186">
        <f t="shared" ref="BG94:BG104" si="6">IF(N94="zákl. přenesená",J94,0)</f>
        <v>0</v>
      </c>
      <c r="BH94" s="186">
        <f t="shared" ref="BH94:BH104" si="7">IF(N94="sníž. přenesená",J94,0)</f>
        <v>0</v>
      </c>
      <c r="BI94" s="186">
        <f t="shared" ref="BI94:BI104" si="8">IF(N94="nulová",J94,0)</f>
        <v>0</v>
      </c>
      <c r="BJ94" s="18" t="s">
        <v>82</v>
      </c>
      <c r="BK94" s="186">
        <f t="shared" ref="BK94:BK104" si="9">ROUND(I94*H94,2)</f>
        <v>0</v>
      </c>
      <c r="BL94" s="18" t="s">
        <v>206</v>
      </c>
      <c r="BM94" s="185" t="s">
        <v>1219</v>
      </c>
    </row>
    <row r="95" spans="1:65" s="2" customFormat="1" ht="16.5" customHeight="1">
      <c r="A95" s="36"/>
      <c r="B95" s="37"/>
      <c r="C95" s="192" t="s">
        <v>84</v>
      </c>
      <c r="D95" s="192" t="s">
        <v>203</v>
      </c>
      <c r="E95" s="193" t="s">
        <v>716</v>
      </c>
      <c r="F95" s="194" t="s">
        <v>717</v>
      </c>
      <c r="G95" s="195" t="s">
        <v>180</v>
      </c>
      <c r="H95" s="196">
        <v>3</v>
      </c>
      <c r="I95" s="197"/>
      <c r="J95" s="198">
        <f t="shared" si="0"/>
        <v>0</v>
      </c>
      <c r="K95" s="194" t="s">
        <v>192</v>
      </c>
      <c r="L95" s="41"/>
      <c r="M95" s="199" t="s">
        <v>32</v>
      </c>
      <c r="N95" s="200" t="s">
        <v>46</v>
      </c>
      <c r="O95" s="66"/>
      <c r="P95" s="183">
        <f t="shared" si="1"/>
        <v>0</v>
      </c>
      <c r="Q95" s="183">
        <v>0</v>
      </c>
      <c r="R95" s="183">
        <f t="shared" si="2"/>
        <v>0</v>
      </c>
      <c r="S95" s="183">
        <v>0</v>
      </c>
      <c r="T95" s="184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5" t="s">
        <v>206</v>
      </c>
      <c r="AT95" s="185" t="s">
        <v>203</v>
      </c>
      <c r="AU95" s="185" t="s">
        <v>82</v>
      </c>
      <c r="AY95" s="18" t="s">
        <v>176</v>
      </c>
      <c r="BE95" s="186">
        <f t="shared" si="4"/>
        <v>0</v>
      </c>
      <c r="BF95" s="186">
        <f t="shared" si="5"/>
        <v>0</v>
      </c>
      <c r="BG95" s="186">
        <f t="shared" si="6"/>
        <v>0</v>
      </c>
      <c r="BH95" s="186">
        <f t="shared" si="7"/>
        <v>0</v>
      </c>
      <c r="BI95" s="186">
        <f t="shared" si="8"/>
        <v>0</v>
      </c>
      <c r="BJ95" s="18" t="s">
        <v>82</v>
      </c>
      <c r="BK95" s="186">
        <f t="shared" si="9"/>
        <v>0</v>
      </c>
      <c r="BL95" s="18" t="s">
        <v>206</v>
      </c>
      <c r="BM95" s="185" t="s">
        <v>718</v>
      </c>
    </row>
    <row r="96" spans="1:65" s="2" customFormat="1" ht="16.5" customHeight="1">
      <c r="A96" s="36"/>
      <c r="B96" s="37"/>
      <c r="C96" s="192" t="s">
        <v>90</v>
      </c>
      <c r="D96" s="192" t="s">
        <v>203</v>
      </c>
      <c r="E96" s="193" t="s">
        <v>719</v>
      </c>
      <c r="F96" s="194" t="s">
        <v>720</v>
      </c>
      <c r="G96" s="195" t="s">
        <v>180</v>
      </c>
      <c r="H96" s="196">
        <v>2</v>
      </c>
      <c r="I96" s="197"/>
      <c r="J96" s="198">
        <f t="shared" si="0"/>
        <v>0</v>
      </c>
      <c r="K96" s="194" t="s">
        <v>192</v>
      </c>
      <c r="L96" s="41"/>
      <c r="M96" s="199" t="s">
        <v>32</v>
      </c>
      <c r="N96" s="200" t="s">
        <v>46</v>
      </c>
      <c r="O96" s="66"/>
      <c r="P96" s="183">
        <f t="shared" si="1"/>
        <v>0</v>
      </c>
      <c r="Q96" s="183">
        <v>0</v>
      </c>
      <c r="R96" s="183">
        <f t="shared" si="2"/>
        <v>0</v>
      </c>
      <c r="S96" s="183">
        <v>0</v>
      </c>
      <c r="T96" s="184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5" t="s">
        <v>206</v>
      </c>
      <c r="AT96" s="185" t="s">
        <v>203</v>
      </c>
      <c r="AU96" s="185" t="s">
        <v>82</v>
      </c>
      <c r="AY96" s="18" t="s">
        <v>176</v>
      </c>
      <c r="BE96" s="186">
        <f t="shared" si="4"/>
        <v>0</v>
      </c>
      <c r="BF96" s="186">
        <f t="shared" si="5"/>
        <v>0</v>
      </c>
      <c r="BG96" s="186">
        <f t="shared" si="6"/>
        <v>0</v>
      </c>
      <c r="BH96" s="186">
        <f t="shared" si="7"/>
        <v>0</v>
      </c>
      <c r="BI96" s="186">
        <f t="shared" si="8"/>
        <v>0</v>
      </c>
      <c r="BJ96" s="18" t="s">
        <v>82</v>
      </c>
      <c r="BK96" s="186">
        <f t="shared" si="9"/>
        <v>0</v>
      </c>
      <c r="BL96" s="18" t="s">
        <v>206</v>
      </c>
      <c r="BM96" s="185" t="s">
        <v>1220</v>
      </c>
    </row>
    <row r="97" spans="1:65" s="2" customFormat="1" ht="16.5" customHeight="1">
      <c r="A97" s="36"/>
      <c r="B97" s="37"/>
      <c r="C97" s="192" t="s">
        <v>95</v>
      </c>
      <c r="D97" s="192" t="s">
        <v>203</v>
      </c>
      <c r="E97" s="193" t="s">
        <v>722</v>
      </c>
      <c r="F97" s="194" t="s">
        <v>723</v>
      </c>
      <c r="G97" s="195" t="s">
        <v>180</v>
      </c>
      <c r="H97" s="196">
        <v>2</v>
      </c>
      <c r="I97" s="197"/>
      <c r="J97" s="198">
        <f t="shared" si="0"/>
        <v>0</v>
      </c>
      <c r="K97" s="194" t="s">
        <v>192</v>
      </c>
      <c r="L97" s="41"/>
      <c r="M97" s="199" t="s">
        <v>32</v>
      </c>
      <c r="N97" s="200" t="s">
        <v>46</v>
      </c>
      <c r="O97" s="66"/>
      <c r="P97" s="183">
        <f t="shared" si="1"/>
        <v>0</v>
      </c>
      <c r="Q97" s="183">
        <v>0</v>
      </c>
      <c r="R97" s="183">
        <f t="shared" si="2"/>
        <v>0</v>
      </c>
      <c r="S97" s="183">
        <v>0</v>
      </c>
      <c r="T97" s="184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5" t="s">
        <v>206</v>
      </c>
      <c r="AT97" s="185" t="s">
        <v>203</v>
      </c>
      <c r="AU97" s="185" t="s">
        <v>82</v>
      </c>
      <c r="AY97" s="18" t="s">
        <v>176</v>
      </c>
      <c r="BE97" s="186">
        <f t="shared" si="4"/>
        <v>0</v>
      </c>
      <c r="BF97" s="186">
        <f t="shared" si="5"/>
        <v>0</v>
      </c>
      <c r="BG97" s="186">
        <f t="shared" si="6"/>
        <v>0</v>
      </c>
      <c r="BH97" s="186">
        <f t="shared" si="7"/>
        <v>0</v>
      </c>
      <c r="BI97" s="186">
        <f t="shared" si="8"/>
        <v>0</v>
      </c>
      <c r="BJ97" s="18" t="s">
        <v>82</v>
      </c>
      <c r="BK97" s="186">
        <f t="shared" si="9"/>
        <v>0</v>
      </c>
      <c r="BL97" s="18" t="s">
        <v>206</v>
      </c>
      <c r="BM97" s="185" t="s">
        <v>1221</v>
      </c>
    </row>
    <row r="98" spans="1:65" s="2" customFormat="1" ht="16.5" customHeight="1">
      <c r="A98" s="36"/>
      <c r="B98" s="37"/>
      <c r="C98" s="192" t="s">
        <v>198</v>
      </c>
      <c r="D98" s="192" t="s">
        <v>203</v>
      </c>
      <c r="E98" s="193" t="s">
        <v>1222</v>
      </c>
      <c r="F98" s="194" t="s">
        <v>1223</v>
      </c>
      <c r="G98" s="195" t="s">
        <v>180</v>
      </c>
      <c r="H98" s="196">
        <v>2</v>
      </c>
      <c r="I98" s="197"/>
      <c r="J98" s="198">
        <f t="shared" si="0"/>
        <v>0</v>
      </c>
      <c r="K98" s="194" t="s">
        <v>192</v>
      </c>
      <c r="L98" s="41"/>
      <c r="M98" s="199" t="s">
        <v>32</v>
      </c>
      <c r="N98" s="200" t="s">
        <v>46</v>
      </c>
      <c r="O98" s="66"/>
      <c r="P98" s="183">
        <f t="shared" si="1"/>
        <v>0</v>
      </c>
      <c r="Q98" s="183">
        <v>0</v>
      </c>
      <c r="R98" s="183">
        <f t="shared" si="2"/>
        <v>0</v>
      </c>
      <c r="S98" s="183">
        <v>0</v>
      </c>
      <c r="T98" s="184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5" t="s">
        <v>206</v>
      </c>
      <c r="AT98" s="185" t="s">
        <v>203</v>
      </c>
      <c r="AU98" s="185" t="s">
        <v>82</v>
      </c>
      <c r="AY98" s="18" t="s">
        <v>176</v>
      </c>
      <c r="BE98" s="186">
        <f t="shared" si="4"/>
        <v>0</v>
      </c>
      <c r="BF98" s="186">
        <f t="shared" si="5"/>
        <v>0</v>
      </c>
      <c r="BG98" s="186">
        <f t="shared" si="6"/>
        <v>0</v>
      </c>
      <c r="BH98" s="186">
        <f t="shared" si="7"/>
        <v>0</v>
      </c>
      <c r="BI98" s="186">
        <f t="shared" si="8"/>
        <v>0</v>
      </c>
      <c r="BJ98" s="18" t="s">
        <v>82</v>
      </c>
      <c r="BK98" s="186">
        <f t="shared" si="9"/>
        <v>0</v>
      </c>
      <c r="BL98" s="18" t="s">
        <v>206</v>
      </c>
      <c r="BM98" s="185" t="s">
        <v>1224</v>
      </c>
    </row>
    <row r="99" spans="1:65" s="2" customFormat="1" ht="16.5" customHeight="1">
      <c r="A99" s="36"/>
      <c r="B99" s="37"/>
      <c r="C99" s="192" t="s">
        <v>202</v>
      </c>
      <c r="D99" s="192" t="s">
        <v>203</v>
      </c>
      <c r="E99" s="193" t="s">
        <v>1225</v>
      </c>
      <c r="F99" s="194" t="s">
        <v>1226</v>
      </c>
      <c r="G99" s="195" t="s">
        <v>180</v>
      </c>
      <c r="H99" s="196">
        <v>2</v>
      </c>
      <c r="I99" s="197"/>
      <c r="J99" s="198">
        <f t="shared" si="0"/>
        <v>0</v>
      </c>
      <c r="K99" s="194" t="s">
        <v>192</v>
      </c>
      <c r="L99" s="41"/>
      <c r="M99" s="199" t="s">
        <v>32</v>
      </c>
      <c r="N99" s="200" t="s">
        <v>46</v>
      </c>
      <c r="O99" s="66"/>
      <c r="P99" s="183">
        <f t="shared" si="1"/>
        <v>0</v>
      </c>
      <c r="Q99" s="183">
        <v>0</v>
      </c>
      <c r="R99" s="183">
        <f t="shared" si="2"/>
        <v>0</v>
      </c>
      <c r="S99" s="183">
        <v>0</v>
      </c>
      <c r="T99" s="184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5" t="s">
        <v>206</v>
      </c>
      <c r="AT99" s="185" t="s">
        <v>203</v>
      </c>
      <c r="AU99" s="185" t="s">
        <v>82</v>
      </c>
      <c r="AY99" s="18" t="s">
        <v>176</v>
      </c>
      <c r="BE99" s="186">
        <f t="shared" si="4"/>
        <v>0</v>
      </c>
      <c r="BF99" s="186">
        <f t="shared" si="5"/>
        <v>0</v>
      </c>
      <c r="BG99" s="186">
        <f t="shared" si="6"/>
        <v>0</v>
      </c>
      <c r="BH99" s="186">
        <f t="shared" si="7"/>
        <v>0</v>
      </c>
      <c r="BI99" s="186">
        <f t="shared" si="8"/>
        <v>0</v>
      </c>
      <c r="BJ99" s="18" t="s">
        <v>82</v>
      </c>
      <c r="BK99" s="186">
        <f t="shared" si="9"/>
        <v>0</v>
      </c>
      <c r="BL99" s="18" t="s">
        <v>206</v>
      </c>
      <c r="BM99" s="185" t="s">
        <v>1227</v>
      </c>
    </row>
    <row r="100" spans="1:65" s="2" customFormat="1" ht="16.5" customHeight="1">
      <c r="A100" s="36"/>
      <c r="B100" s="37"/>
      <c r="C100" s="192" t="s">
        <v>208</v>
      </c>
      <c r="D100" s="192" t="s">
        <v>203</v>
      </c>
      <c r="E100" s="193" t="s">
        <v>1228</v>
      </c>
      <c r="F100" s="194" t="s">
        <v>1229</v>
      </c>
      <c r="G100" s="195" t="s">
        <v>180</v>
      </c>
      <c r="H100" s="196">
        <v>2</v>
      </c>
      <c r="I100" s="197"/>
      <c r="J100" s="198">
        <f t="shared" si="0"/>
        <v>0</v>
      </c>
      <c r="K100" s="194" t="s">
        <v>192</v>
      </c>
      <c r="L100" s="41"/>
      <c r="M100" s="199" t="s">
        <v>32</v>
      </c>
      <c r="N100" s="200" t="s">
        <v>46</v>
      </c>
      <c r="O100" s="66"/>
      <c r="P100" s="183">
        <f t="shared" si="1"/>
        <v>0</v>
      </c>
      <c r="Q100" s="183">
        <v>0</v>
      </c>
      <c r="R100" s="183">
        <f t="shared" si="2"/>
        <v>0</v>
      </c>
      <c r="S100" s="183">
        <v>0</v>
      </c>
      <c r="T100" s="184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5" t="s">
        <v>206</v>
      </c>
      <c r="AT100" s="185" t="s">
        <v>203</v>
      </c>
      <c r="AU100" s="185" t="s">
        <v>82</v>
      </c>
      <c r="AY100" s="18" t="s">
        <v>176</v>
      </c>
      <c r="BE100" s="186">
        <f t="shared" si="4"/>
        <v>0</v>
      </c>
      <c r="BF100" s="186">
        <f t="shared" si="5"/>
        <v>0</v>
      </c>
      <c r="BG100" s="186">
        <f t="shared" si="6"/>
        <v>0</v>
      </c>
      <c r="BH100" s="186">
        <f t="shared" si="7"/>
        <v>0</v>
      </c>
      <c r="BI100" s="186">
        <f t="shared" si="8"/>
        <v>0</v>
      </c>
      <c r="BJ100" s="18" t="s">
        <v>82</v>
      </c>
      <c r="BK100" s="186">
        <f t="shared" si="9"/>
        <v>0</v>
      </c>
      <c r="BL100" s="18" t="s">
        <v>206</v>
      </c>
      <c r="BM100" s="185" t="s">
        <v>1230</v>
      </c>
    </row>
    <row r="101" spans="1:65" s="2" customFormat="1" ht="16.5" customHeight="1">
      <c r="A101" s="36"/>
      <c r="B101" s="37"/>
      <c r="C101" s="192" t="s">
        <v>212</v>
      </c>
      <c r="D101" s="192" t="s">
        <v>203</v>
      </c>
      <c r="E101" s="193" t="s">
        <v>1231</v>
      </c>
      <c r="F101" s="194" t="s">
        <v>1232</v>
      </c>
      <c r="G101" s="195" t="s">
        <v>180</v>
      </c>
      <c r="H101" s="196">
        <v>2</v>
      </c>
      <c r="I101" s="197"/>
      <c r="J101" s="198">
        <f t="shared" si="0"/>
        <v>0</v>
      </c>
      <c r="K101" s="194" t="s">
        <v>192</v>
      </c>
      <c r="L101" s="41"/>
      <c r="M101" s="199" t="s">
        <v>32</v>
      </c>
      <c r="N101" s="200" t="s">
        <v>46</v>
      </c>
      <c r="O101" s="66"/>
      <c r="P101" s="183">
        <f t="shared" si="1"/>
        <v>0</v>
      </c>
      <c r="Q101" s="183">
        <v>0</v>
      </c>
      <c r="R101" s="183">
        <f t="shared" si="2"/>
        <v>0</v>
      </c>
      <c r="S101" s="183">
        <v>0</v>
      </c>
      <c r="T101" s="184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5" t="s">
        <v>206</v>
      </c>
      <c r="AT101" s="185" t="s">
        <v>203</v>
      </c>
      <c r="AU101" s="185" t="s">
        <v>82</v>
      </c>
      <c r="AY101" s="18" t="s">
        <v>176</v>
      </c>
      <c r="BE101" s="186">
        <f t="shared" si="4"/>
        <v>0</v>
      </c>
      <c r="BF101" s="186">
        <f t="shared" si="5"/>
        <v>0</v>
      </c>
      <c r="BG101" s="186">
        <f t="shared" si="6"/>
        <v>0</v>
      </c>
      <c r="BH101" s="186">
        <f t="shared" si="7"/>
        <v>0</v>
      </c>
      <c r="BI101" s="186">
        <f t="shared" si="8"/>
        <v>0</v>
      </c>
      <c r="BJ101" s="18" t="s">
        <v>82</v>
      </c>
      <c r="BK101" s="186">
        <f t="shared" si="9"/>
        <v>0</v>
      </c>
      <c r="BL101" s="18" t="s">
        <v>206</v>
      </c>
      <c r="BM101" s="185" t="s">
        <v>1233</v>
      </c>
    </row>
    <row r="102" spans="1:65" s="2" customFormat="1" ht="16.5" customHeight="1">
      <c r="A102" s="36"/>
      <c r="B102" s="37"/>
      <c r="C102" s="192" t="s">
        <v>216</v>
      </c>
      <c r="D102" s="192" t="s">
        <v>203</v>
      </c>
      <c r="E102" s="193" t="s">
        <v>725</v>
      </c>
      <c r="F102" s="194" t="s">
        <v>726</v>
      </c>
      <c r="G102" s="195" t="s">
        <v>180</v>
      </c>
      <c r="H102" s="196">
        <v>12</v>
      </c>
      <c r="I102" s="197"/>
      <c r="J102" s="198">
        <f t="shared" si="0"/>
        <v>0</v>
      </c>
      <c r="K102" s="194" t="s">
        <v>192</v>
      </c>
      <c r="L102" s="41"/>
      <c r="M102" s="199" t="s">
        <v>32</v>
      </c>
      <c r="N102" s="200" t="s">
        <v>46</v>
      </c>
      <c r="O102" s="66"/>
      <c r="P102" s="183">
        <f t="shared" si="1"/>
        <v>0</v>
      </c>
      <c r="Q102" s="183">
        <v>0</v>
      </c>
      <c r="R102" s="183">
        <f t="shared" si="2"/>
        <v>0</v>
      </c>
      <c r="S102" s="183">
        <v>0</v>
      </c>
      <c r="T102" s="184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5" t="s">
        <v>206</v>
      </c>
      <c r="AT102" s="185" t="s">
        <v>203</v>
      </c>
      <c r="AU102" s="185" t="s">
        <v>82</v>
      </c>
      <c r="AY102" s="18" t="s">
        <v>176</v>
      </c>
      <c r="BE102" s="186">
        <f t="shared" si="4"/>
        <v>0</v>
      </c>
      <c r="BF102" s="186">
        <f t="shared" si="5"/>
        <v>0</v>
      </c>
      <c r="BG102" s="186">
        <f t="shared" si="6"/>
        <v>0</v>
      </c>
      <c r="BH102" s="186">
        <f t="shared" si="7"/>
        <v>0</v>
      </c>
      <c r="BI102" s="186">
        <f t="shared" si="8"/>
        <v>0</v>
      </c>
      <c r="BJ102" s="18" t="s">
        <v>82</v>
      </c>
      <c r="BK102" s="186">
        <f t="shared" si="9"/>
        <v>0</v>
      </c>
      <c r="BL102" s="18" t="s">
        <v>206</v>
      </c>
      <c r="BM102" s="185" t="s">
        <v>1234</v>
      </c>
    </row>
    <row r="103" spans="1:65" s="2" customFormat="1" ht="16.5" customHeight="1">
      <c r="A103" s="36"/>
      <c r="B103" s="37"/>
      <c r="C103" s="192" t="s">
        <v>220</v>
      </c>
      <c r="D103" s="192" t="s">
        <v>203</v>
      </c>
      <c r="E103" s="193" t="s">
        <v>728</v>
      </c>
      <c r="F103" s="194" t="s">
        <v>729</v>
      </c>
      <c r="G103" s="195" t="s">
        <v>180</v>
      </c>
      <c r="H103" s="196">
        <v>1</v>
      </c>
      <c r="I103" s="197"/>
      <c r="J103" s="198">
        <f t="shared" si="0"/>
        <v>0</v>
      </c>
      <c r="K103" s="194" t="s">
        <v>192</v>
      </c>
      <c r="L103" s="41"/>
      <c r="M103" s="199" t="s">
        <v>32</v>
      </c>
      <c r="N103" s="200" t="s">
        <v>46</v>
      </c>
      <c r="O103" s="66"/>
      <c r="P103" s="183">
        <f t="shared" si="1"/>
        <v>0</v>
      </c>
      <c r="Q103" s="183">
        <v>0</v>
      </c>
      <c r="R103" s="183">
        <f t="shared" si="2"/>
        <v>0</v>
      </c>
      <c r="S103" s="183">
        <v>0</v>
      </c>
      <c r="T103" s="184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5" t="s">
        <v>206</v>
      </c>
      <c r="AT103" s="185" t="s">
        <v>203</v>
      </c>
      <c r="AU103" s="185" t="s">
        <v>82</v>
      </c>
      <c r="AY103" s="18" t="s">
        <v>176</v>
      </c>
      <c r="BE103" s="186">
        <f t="shared" si="4"/>
        <v>0</v>
      </c>
      <c r="BF103" s="186">
        <f t="shared" si="5"/>
        <v>0</v>
      </c>
      <c r="BG103" s="186">
        <f t="shared" si="6"/>
        <v>0</v>
      </c>
      <c r="BH103" s="186">
        <f t="shared" si="7"/>
        <v>0</v>
      </c>
      <c r="BI103" s="186">
        <f t="shared" si="8"/>
        <v>0</v>
      </c>
      <c r="BJ103" s="18" t="s">
        <v>82</v>
      </c>
      <c r="BK103" s="186">
        <f t="shared" si="9"/>
        <v>0</v>
      </c>
      <c r="BL103" s="18" t="s">
        <v>206</v>
      </c>
      <c r="BM103" s="185" t="s">
        <v>1235</v>
      </c>
    </row>
    <row r="104" spans="1:65" s="2" customFormat="1" ht="16.5" customHeight="1">
      <c r="A104" s="36"/>
      <c r="B104" s="37"/>
      <c r="C104" s="192" t="s">
        <v>224</v>
      </c>
      <c r="D104" s="192" t="s">
        <v>203</v>
      </c>
      <c r="E104" s="193" t="s">
        <v>731</v>
      </c>
      <c r="F104" s="194" t="s">
        <v>1236</v>
      </c>
      <c r="G104" s="195" t="s">
        <v>180</v>
      </c>
      <c r="H104" s="196">
        <v>1</v>
      </c>
      <c r="I104" s="197"/>
      <c r="J104" s="198">
        <f t="shared" si="0"/>
        <v>0</v>
      </c>
      <c r="K104" s="194" t="s">
        <v>192</v>
      </c>
      <c r="L104" s="41"/>
      <c r="M104" s="201" t="s">
        <v>32</v>
      </c>
      <c r="N104" s="202" t="s">
        <v>46</v>
      </c>
      <c r="O104" s="203"/>
      <c r="P104" s="204">
        <f t="shared" si="1"/>
        <v>0</v>
      </c>
      <c r="Q104" s="204">
        <v>0</v>
      </c>
      <c r="R104" s="204">
        <f t="shared" si="2"/>
        <v>0</v>
      </c>
      <c r="S104" s="204">
        <v>0</v>
      </c>
      <c r="T104" s="205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5" t="s">
        <v>206</v>
      </c>
      <c r="AT104" s="185" t="s">
        <v>203</v>
      </c>
      <c r="AU104" s="185" t="s">
        <v>82</v>
      </c>
      <c r="AY104" s="18" t="s">
        <v>176</v>
      </c>
      <c r="BE104" s="186">
        <f t="shared" si="4"/>
        <v>0</v>
      </c>
      <c r="BF104" s="186">
        <f t="shared" si="5"/>
        <v>0</v>
      </c>
      <c r="BG104" s="186">
        <f t="shared" si="6"/>
        <v>0</v>
      </c>
      <c r="BH104" s="186">
        <f t="shared" si="7"/>
        <v>0</v>
      </c>
      <c r="BI104" s="186">
        <f t="shared" si="8"/>
        <v>0</v>
      </c>
      <c r="BJ104" s="18" t="s">
        <v>82</v>
      </c>
      <c r="BK104" s="186">
        <f t="shared" si="9"/>
        <v>0</v>
      </c>
      <c r="BL104" s="18" t="s">
        <v>206</v>
      </c>
      <c r="BM104" s="185" t="s">
        <v>1237</v>
      </c>
    </row>
    <row r="105" spans="1:65" s="2" customFormat="1" ht="6.95" customHeight="1">
      <c r="A105" s="36"/>
      <c r="B105" s="49"/>
      <c r="C105" s="50"/>
      <c r="D105" s="50"/>
      <c r="E105" s="50"/>
      <c r="F105" s="50"/>
      <c r="G105" s="50"/>
      <c r="H105" s="50"/>
      <c r="I105" s="50"/>
      <c r="J105" s="50"/>
      <c r="K105" s="50"/>
      <c r="L105" s="41"/>
      <c r="M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</sheetData>
  <sheetProtection algorithmName="SHA-512" hashValue="Frb9x8QDCEaU+t4DwSx7IBma7U6WMB9DwbRvJCCQzw/jvODKkaSqrg99Ck0xIWq/wbIHNt1yto8DYSTHx+I1tw==" saltValue="lHq1VpByp8egZBuT5Ql4FI9EiwX6LHWsmT6S1TTPzo2E4ixk7UIgU0tPm1aB8YYl9pNLHKjjGu3qFbh6iIEiLA==" spinCount="100000" sheet="1" objects="1" scenarios="1" formatColumns="0" formatRows="0" autoFilter="0"/>
  <autoFilter ref="C91:K104" xr:uid="{00000000-0009-0000-0000-00000A000000}"/>
  <mergeCells count="15">
    <mergeCell ref="E78:H78"/>
    <mergeCell ref="E82:H82"/>
    <mergeCell ref="E80:H80"/>
    <mergeCell ref="E84:H84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M111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AT2" s="18" t="s">
        <v>125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84</v>
      </c>
    </row>
    <row r="4" spans="1:46" s="1" customFormat="1" ht="24.95" customHeight="1">
      <c r="B4" s="21"/>
      <c r="D4" s="112" t="s">
        <v>149</v>
      </c>
      <c r="L4" s="21"/>
      <c r="M4" s="113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82" t="str">
        <f>'Rekapitulace stavby'!K6</f>
        <v>Oprava PZS v ŽST Litoměřice horní nádraží_OPRAVA č. 1</v>
      </c>
      <c r="F7" s="383"/>
      <c r="G7" s="383"/>
      <c r="H7" s="383"/>
      <c r="L7" s="21"/>
    </row>
    <row r="8" spans="1:46">
      <c r="B8" s="21"/>
      <c r="D8" s="114" t="s">
        <v>150</v>
      </c>
      <c r="L8" s="21"/>
    </row>
    <row r="9" spans="1:46" s="1" customFormat="1" ht="16.5" customHeight="1">
      <c r="B9" s="21"/>
      <c r="E9" s="382" t="s">
        <v>151</v>
      </c>
      <c r="F9" s="381"/>
      <c r="G9" s="381"/>
      <c r="H9" s="381"/>
      <c r="L9" s="21"/>
    </row>
    <row r="10" spans="1:46" s="1" customFormat="1" ht="12" customHeight="1">
      <c r="B10" s="21"/>
      <c r="D10" s="114" t="s">
        <v>152</v>
      </c>
      <c r="L10" s="21"/>
    </row>
    <row r="11" spans="1:46" s="2" customFormat="1" ht="16.5" customHeight="1">
      <c r="A11" s="36"/>
      <c r="B11" s="41"/>
      <c r="C11" s="36"/>
      <c r="D11" s="36"/>
      <c r="E11" s="384" t="s">
        <v>1177</v>
      </c>
      <c r="F11" s="385"/>
      <c r="G11" s="385"/>
      <c r="H11" s="385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154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386" t="s">
        <v>734</v>
      </c>
      <c r="F13" s="385"/>
      <c r="G13" s="385"/>
      <c r="H13" s="385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4" t="s">
        <v>32</v>
      </c>
      <c r="G15" s="36"/>
      <c r="H15" s="36"/>
      <c r="I15" s="114" t="s">
        <v>20</v>
      </c>
      <c r="J15" s="104" t="s">
        <v>32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22</v>
      </c>
      <c r="E16" s="36"/>
      <c r="F16" s="104" t="s">
        <v>23</v>
      </c>
      <c r="G16" s="36"/>
      <c r="H16" s="36"/>
      <c r="I16" s="114" t="s">
        <v>24</v>
      </c>
      <c r="J16" s="117" t="str">
        <f>'Rekapitulace stavby'!AN8</f>
        <v>28. 2. 2022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30</v>
      </c>
      <c r="E18" s="36"/>
      <c r="F18" s="36"/>
      <c r="G18" s="36"/>
      <c r="H18" s="36"/>
      <c r="I18" s="114" t="s">
        <v>31</v>
      </c>
      <c r="J18" s="104" t="s">
        <v>32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23</v>
      </c>
      <c r="F19" s="36"/>
      <c r="G19" s="36"/>
      <c r="H19" s="36"/>
      <c r="I19" s="114" t="s">
        <v>33</v>
      </c>
      <c r="J19" s="104" t="s">
        <v>32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34</v>
      </c>
      <c r="E21" s="36"/>
      <c r="F21" s="36"/>
      <c r="G21" s="36"/>
      <c r="H21" s="36"/>
      <c r="I21" s="114" t="s">
        <v>31</v>
      </c>
      <c r="J21" s="31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387" t="str">
        <f>'Rekapitulace stavby'!E14</f>
        <v>Vyplň údaj</v>
      </c>
      <c r="F22" s="388"/>
      <c r="G22" s="388"/>
      <c r="H22" s="388"/>
      <c r="I22" s="114" t="s">
        <v>33</v>
      </c>
      <c r="J22" s="31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36</v>
      </c>
      <c r="E24" s="36"/>
      <c r="F24" s="36"/>
      <c r="G24" s="36"/>
      <c r="H24" s="36"/>
      <c r="I24" s="114" t="s">
        <v>31</v>
      </c>
      <c r="J24" s="104" t="s">
        <v>32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23</v>
      </c>
      <c r="F25" s="36"/>
      <c r="G25" s="36"/>
      <c r="H25" s="36"/>
      <c r="I25" s="114" t="s">
        <v>33</v>
      </c>
      <c r="J25" s="104" t="s">
        <v>32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38</v>
      </c>
      <c r="E27" s="36"/>
      <c r="F27" s="36"/>
      <c r="G27" s="36"/>
      <c r="H27" s="36"/>
      <c r="I27" s="114" t="s">
        <v>31</v>
      </c>
      <c r="J27" s="104" t="s">
        <v>32</v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">
        <v>23</v>
      </c>
      <c r="F28" s="36"/>
      <c r="G28" s="36"/>
      <c r="H28" s="36"/>
      <c r="I28" s="114" t="s">
        <v>33</v>
      </c>
      <c r="J28" s="104" t="s">
        <v>32</v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39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>
      <c r="A31" s="118"/>
      <c r="B31" s="119"/>
      <c r="C31" s="118"/>
      <c r="D31" s="118"/>
      <c r="E31" s="389" t="s">
        <v>32</v>
      </c>
      <c r="F31" s="389"/>
      <c r="G31" s="389"/>
      <c r="H31" s="389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2" t="s">
        <v>41</v>
      </c>
      <c r="E34" s="36"/>
      <c r="F34" s="36"/>
      <c r="G34" s="36"/>
      <c r="H34" s="36"/>
      <c r="I34" s="36"/>
      <c r="J34" s="123">
        <f>ROUND(J91,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1"/>
      <c r="E35" s="121"/>
      <c r="F35" s="121"/>
      <c r="G35" s="121"/>
      <c r="H35" s="121"/>
      <c r="I35" s="121"/>
      <c r="J35" s="121"/>
      <c r="K35" s="121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4" t="s">
        <v>43</v>
      </c>
      <c r="G36" s="36"/>
      <c r="H36" s="36"/>
      <c r="I36" s="124" t="s">
        <v>42</v>
      </c>
      <c r="J36" s="124" t="s">
        <v>44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5" t="s">
        <v>45</v>
      </c>
      <c r="E37" s="114" t="s">
        <v>46</v>
      </c>
      <c r="F37" s="125">
        <f>ROUND((SUM(BE91:BE110)),  2)</f>
        <v>0</v>
      </c>
      <c r="G37" s="36"/>
      <c r="H37" s="36"/>
      <c r="I37" s="126">
        <v>0.21</v>
      </c>
      <c r="J37" s="125">
        <f>ROUND(((SUM(BE91:BE110))*I37),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47</v>
      </c>
      <c r="F38" s="125">
        <f>ROUND((SUM(BF91:BF110)),  2)</f>
        <v>0</v>
      </c>
      <c r="G38" s="36"/>
      <c r="H38" s="36"/>
      <c r="I38" s="126">
        <v>0.15</v>
      </c>
      <c r="J38" s="125">
        <f>ROUND(((SUM(BF91:BF110))*I38),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ROUND((SUM(BG91:BG110)),  2)</f>
        <v>0</v>
      </c>
      <c r="G39" s="36"/>
      <c r="H39" s="36"/>
      <c r="I39" s="126">
        <v>0.21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49</v>
      </c>
      <c r="F40" s="125">
        <f>ROUND((SUM(BH91:BH110)),  2)</f>
        <v>0</v>
      </c>
      <c r="G40" s="36"/>
      <c r="H40" s="36"/>
      <c r="I40" s="126">
        <v>0.15</v>
      </c>
      <c r="J40" s="125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50</v>
      </c>
      <c r="F41" s="125">
        <f>ROUND((SUM(BI91:BI110)),  2)</f>
        <v>0</v>
      </c>
      <c r="G41" s="36"/>
      <c r="H41" s="36"/>
      <c r="I41" s="126">
        <v>0</v>
      </c>
      <c r="J41" s="125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51</v>
      </c>
      <c r="E43" s="129"/>
      <c r="F43" s="129"/>
      <c r="G43" s="130" t="s">
        <v>52</v>
      </c>
      <c r="H43" s="131" t="s">
        <v>53</v>
      </c>
      <c r="I43" s="129"/>
      <c r="J43" s="132">
        <f>SUM(J34:J41)</f>
        <v>0</v>
      </c>
      <c r="K43" s="133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4" t="s">
        <v>156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0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390" t="str">
        <f>E7</f>
        <v>Oprava PZS v ŽST Litoměřice horní nádraží_OPRAVA č. 1</v>
      </c>
      <c r="F52" s="391"/>
      <c r="G52" s="391"/>
      <c r="H52" s="391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2"/>
      <c r="C53" s="30" t="s">
        <v>150</v>
      </c>
      <c r="D53" s="23"/>
      <c r="E53" s="23"/>
      <c r="F53" s="23"/>
      <c r="G53" s="23"/>
      <c r="H53" s="23"/>
      <c r="I53" s="23"/>
      <c r="J53" s="23"/>
      <c r="K53" s="23"/>
      <c r="L53" s="21"/>
    </row>
    <row r="54" spans="1:31" s="1" customFormat="1" ht="16.5" customHeight="1">
      <c r="B54" s="22"/>
      <c r="C54" s="23"/>
      <c r="D54" s="23"/>
      <c r="E54" s="390" t="s">
        <v>151</v>
      </c>
      <c r="F54" s="366"/>
      <c r="G54" s="366"/>
      <c r="H54" s="366"/>
      <c r="I54" s="23"/>
      <c r="J54" s="23"/>
      <c r="K54" s="23"/>
      <c r="L54" s="21"/>
    </row>
    <row r="55" spans="1:31" s="1" customFormat="1" ht="12" customHeight="1">
      <c r="B55" s="22"/>
      <c r="C55" s="30" t="s">
        <v>152</v>
      </c>
      <c r="D55" s="23"/>
      <c r="E55" s="23"/>
      <c r="F55" s="23"/>
      <c r="G55" s="23"/>
      <c r="H55" s="23"/>
      <c r="I55" s="23"/>
      <c r="J55" s="23"/>
      <c r="K55" s="23"/>
      <c r="L55" s="21"/>
    </row>
    <row r="56" spans="1:31" s="2" customFormat="1" ht="16.5" customHeight="1">
      <c r="A56" s="36"/>
      <c r="B56" s="37"/>
      <c r="C56" s="38"/>
      <c r="D56" s="38"/>
      <c r="E56" s="392" t="s">
        <v>1177</v>
      </c>
      <c r="F56" s="393"/>
      <c r="G56" s="393"/>
      <c r="H56" s="393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0" t="s">
        <v>154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45" t="str">
        <f>E13</f>
        <v>01.4 - Dodávky SSZT - NEOCEŇOVAT</v>
      </c>
      <c r="F58" s="393"/>
      <c r="G58" s="393"/>
      <c r="H58" s="393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0" t="s">
        <v>22</v>
      </c>
      <c r="D60" s="38"/>
      <c r="E60" s="38"/>
      <c r="F60" s="28" t="str">
        <f>F16</f>
        <v xml:space="preserve"> </v>
      </c>
      <c r="G60" s="38"/>
      <c r="H60" s="38"/>
      <c r="I60" s="30" t="s">
        <v>24</v>
      </c>
      <c r="J60" s="61" t="str">
        <f>IF(J16="","",J16)</f>
        <v>28. 2. 2022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0" t="s">
        <v>30</v>
      </c>
      <c r="D62" s="38"/>
      <c r="E62" s="38"/>
      <c r="F62" s="28" t="str">
        <f>E19</f>
        <v xml:space="preserve"> </v>
      </c>
      <c r="G62" s="38"/>
      <c r="H62" s="38"/>
      <c r="I62" s="30" t="s">
        <v>36</v>
      </c>
      <c r="J62" s="34" t="str">
        <f>E25</f>
        <v xml:space="preserve"> 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0" t="s">
        <v>34</v>
      </c>
      <c r="D63" s="38"/>
      <c r="E63" s="38"/>
      <c r="F63" s="28" t="str">
        <f>IF(E22="","",E22)</f>
        <v>Vyplň údaj</v>
      </c>
      <c r="G63" s="38"/>
      <c r="H63" s="38"/>
      <c r="I63" s="30" t="s">
        <v>38</v>
      </c>
      <c r="J63" s="34" t="str">
        <f>E28</f>
        <v xml:space="preserve"> 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157</v>
      </c>
      <c r="D65" s="139"/>
      <c r="E65" s="139"/>
      <c r="F65" s="139"/>
      <c r="G65" s="139"/>
      <c r="H65" s="139"/>
      <c r="I65" s="139"/>
      <c r="J65" s="140" t="s">
        <v>158</v>
      </c>
      <c r="K65" s="139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73</v>
      </c>
      <c r="D67" s="38"/>
      <c r="E67" s="38"/>
      <c r="F67" s="38"/>
      <c r="G67" s="38"/>
      <c r="H67" s="38"/>
      <c r="I67" s="38"/>
      <c r="J67" s="79">
        <f>J91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8" t="s">
        <v>159</v>
      </c>
    </row>
    <row r="68" spans="1:47" s="2" customFormat="1" ht="21.75" customHeight="1">
      <c r="A68" s="36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11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47" s="2" customFormat="1" ht="6.95" customHeight="1">
      <c r="A69" s="36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11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3" spans="1:47" s="2" customFormat="1" ht="6.95" customHeight="1">
      <c r="A73" s="36"/>
      <c r="B73" s="51"/>
      <c r="C73" s="52"/>
      <c r="D73" s="52"/>
      <c r="E73" s="52"/>
      <c r="F73" s="52"/>
      <c r="G73" s="52"/>
      <c r="H73" s="52"/>
      <c r="I73" s="52"/>
      <c r="J73" s="52"/>
      <c r="K73" s="52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47" s="2" customFormat="1" ht="24.95" customHeight="1">
      <c r="A74" s="36"/>
      <c r="B74" s="37"/>
      <c r="C74" s="24" t="s">
        <v>161</v>
      </c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47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47" s="2" customFormat="1" ht="12" customHeight="1">
      <c r="A76" s="36"/>
      <c r="B76" s="37"/>
      <c r="C76" s="30" t="s">
        <v>16</v>
      </c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47" s="2" customFormat="1" ht="16.5" customHeight="1">
      <c r="A77" s="36"/>
      <c r="B77" s="37"/>
      <c r="C77" s="38"/>
      <c r="D77" s="38"/>
      <c r="E77" s="390" t="str">
        <f>E7</f>
        <v>Oprava PZS v ŽST Litoměřice horní nádraží_OPRAVA č. 1</v>
      </c>
      <c r="F77" s="391"/>
      <c r="G77" s="391"/>
      <c r="H77" s="391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47" s="1" customFormat="1" ht="12" customHeight="1">
      <c r="B78" s="22"/>
      <c r="C78" s="30" t="s">
        <v>150</v>
      </c>
      <c r="D78" s="23"/>
      <c r="E78" s="23"/>
      <c r="F78" s="23"/>
      <c r="G78" s="23"/>
      <c r="H78" s="23"/>
      <c r="I78" s="23"/>
      <c r="J78" s="23"/>
      <c r="K78" s="23"/>
      <c r="L78" s="21"/>
    </row>
    <row r="79" spans="1:47" s="1" customFormat="1" ht="16.5" customHeight="1">
      <c r="B79" s="22"/>
      <c r="C79" s="23"/>
      <c r="D79" s="23"/>
      <c r="E79" s="390" t="s">
        <v>151</v>
      </c>
      <c r="F79" s="366"/>
      <c r="G79" s="366"/>
      <c r="H79" s="366"/>
      <c r="I79" s="23"/>
      <c r="J79" s="23"/>
      <c r="K79" s="23"/>
      <c r="L79" s="21"/>
    </row>
    <row r="80" spans="1:47" s="1" customFormat="1" ht="12" customHeight="1">
      <c r="B80" s="22"/>
      <c r="C80" s="30" t="s">
        <v>152</v>
      </c>
      <c r="D80" s="23"/>
      <c r="E80" s="23"/>
      <c r="F80" s="23"/>
      <c r="G80" s="23"/>
      <c r="H80" s="23"/>
      <c r="I80" s="23"/>
      <c r="J80" s="23"/>
      <c r="K80" s="23"/>
      <c r="L80" s="21"/>
    </row>
    <row r="81" spans="1:65" s="2" customFormat="1" ht="16.5" customHeight="1">
      <c r="A81" s="36"/>
      <c r="B81" s="37"/>
      <c r="C81" s="38"/>
      <c r="D81" s="38"/>
      <c r="E81" s="392" t="s">
        <v>1177</v>
      </c>
      <c r="F81" s="393"/>
      <c r="G81" s="393"/>
      <c r="H81" s="393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0" t="s">
        <v>154</v>
      </c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6.5" customHeight="1">
      <c r="A83" s="36"/>
      <c r="B83" s="37"/>
      <c r="C83" s="38"/>
      <c r="D83" s="38"/>
      <c r="E83" s="345" t="str">
        <f>E13</f>
        <v>01.4 - Dodávky SSZT - NEOCEŇOVAT</v>
      </c>
      <c r="F83" s="393"/>
      <c r="G83" s="393"/>
      <c r="H83" s="393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2" customHeight="1">
      <c r="A85" s="36"/>
      <c r="B85" s="37"/>
      <c r="C85" s="30" t="s">
        <v>22</v>
      </c>
      <c r="D85" s="38"/>
      <c r="E85" s="38"/>
      <c r="F85" s="28" t="str">
        <f>F16</f>
        <v xml:space="preserve"> </v>
      </c>
      <c r="G85" s="38"/>
      <c r="H85" s="38"/>
      <c r="I85" s="30" t="s">
        <v>24</v>
      </c>
      <c r="J85" s="61" t="str">
        <f>IF(J16="","",J16)</f>
        <v>28. 2. 2022</v>
      </c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2" customHeight="1">
      <c r="A87" s="36"/>
      <c r="B87" s="37"/>
      <c r="C87" s="30" t="s">
        <v>30</v>
      </c>
      <c r="D87" s="38"/>
      <c r="E87" s="38"/>
      <c r="F87" s="28" t="str">
        <f>E19</f>
        <v xml:space="preserve"> </v>
      </c>
      <c r="G87" s="38"/>
      <c r="H87" s="38"/>
      <c r="I87" s="30" t="s">
        <v>36</v>
      </c>
      <c r="J87" s="34" t="str">
        <f>E25</f>
        <v xml:space="preserve"> </v>
      </c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5.2" customHeight="1">
      <c r="A88" s="36"/>
      <c r="B88" s="37"/>
      <c r="C88" s="30" t="s">
        <v>34</v>
      </c>
      <c r="D88" s="38"/>
      <c r="E88" s="38"/>
      <c r="F88" s="28" t="str">
        <f>IF(E22="","",E22)</f>
        <v>Vyplň údaj</v>
      </c>
      <c r="G88" s="38"/>
      <c r="H88" s="38"/>
      <c r="I88" s="30" t="s">
        <v>38</v>
      </c>
      <c r="J88" s="34" t="str">
        <f>E28</f>
        <v xml:space="preserve"> </v>
      </c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0.3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10" customFormat="1" ht="29.25" customHeight="1">
      <c r="A90" s="148"/>
      <c r="B90" s="149"/>
      <c r="C90" s="150" t="s">
        <v>162</v>
      </c>
      <c r="D90" s="151" t="s">
        <v>60</v>
      </c>
      <c r="E90" s="151" t="s">
        <v>56</v>
      </c>
      <c r="F90" s="151" t="s">
        <v>57</v>
      </c>
      <c r="G90" s="151" t="s">
        <v>163</v>
      </c>
      <c r="H90" s="151" t="s">
        <v>164</v>
      </c>
      <c r="I90" s="151" t="s">
        <v>165</v>
      </c>
      <c r="J90" s="151" t="s">
        <v>158</v>
      </c>
      <c r="K90" s="152" t="s">
        <v>166</v>
      </c>
      <c r="L90" s="153"/>
      <c r="M90" s="70" t="s">
        <v>32</v>
      </c>
      <c r="N90" s="71" t="s">
        <v>45</v>
      </c>
      <c r="O90" s="71" t="s">
        <v>167</v>
      </c>
      <c r="P90" s="71" t="s">
        <v>168</v>
      </c>
      <c r="Q90" s="71" t="s">
        <v>169</v>
      </c>
      <c r="R90" s="71" t="s">
        <v>170</v>
      </c>
      <c r="S90" s="71" t="s">
        <v>171</v>
      </c>
      <c r="T90" s="72" t="s">
        <v>172</v>
      </c>
      <c r="U90" s="148"/>
      <c r="V90" s="148"/>
      <c r="W90" s="148"/>
      <c r="X90" s="148"/>
      <c r="Y90" s="148"/>
      <c r="Z90" s="148"/>
      <c r="AA90" s="148"/>
      <c r="AB90" s="148"/>
      <c r="AC90" s="148"/>
      <c r="AD90" s="148"/>
      <c r="AE90" s="148"/>
    </row>
    <row r="91" spans="1:65" s="2" customFormat="1" ht="22.9" customHeight="1">
      <c r="A91" s="36"/>
      <c r="B91" s="37"/>
      <c r="C91" s="77" t="s">
        <v>173</v>
      </c>
      <c r="D91" s="38"/>
      <c r="E91" s="38"/>
      <c r="F91" s="38"/>
      <c r="G91" s="38"/>
      <c r="H91" s="38"/>
      <c r="I91" s="38"/>
      <c r="J91" s="154">
        <f>BK91</f>
        <v>0</v>
      </c>
      <c r="K91" s="38"/>
      <c r="L91" s="41"/>
      <c r="M91" s="73"/>
      <c r="N91" s="155"/>
      <c r="O91" s="74"/>
      <c r="P91" s="156">
        <f>SUM(P92:P110)</f>
        <v>0</v>
      </c>
      <c r="Q91" s="74"/>
      <c r="R91" s="156">
        <f>SUM(R92:R110)</f>
        <v>0</v>
      </c>
      <c r="S91" s="74"/>
      <c r="T91" s="157">
        <f>SUM(T92:T110)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8" t="s">
        <v>74</v>
      </c>
      <c r="AU91" s="18" t="s">
        <v>159</v>
      </c>
      <c r="BK91" s="158">
        <f>SUM(BK92:BK110)</f>
        <v>0</v>
      </c>
    </row>
    <row r="92" spans="1:65" s="2" customFormat="1" ht="16.5" customHeight="1">
      <c r="A92" s="36"/>
      <c r="B92" s="37"/>
      <c r="C92" s="173" t="s">
        <v>82</v>
      </c>
      <c r="D92" s="173" t="s">
        <v>177</v>
      </c>
      <c r="E92" s="174" t="s">
        <v>735</v>
      </c>
      <c r="F92" s="175" t="s">
        <v>736</v>
      </c>
      <c r="G92" s="176" t="s">
        <v>737</v>
      </c>
      <c r="H92" s="177">
        <v>1</v>
      </c>
      <c r="I92" s="178"/>
      <c r="J92" s="179">
        <f t="shared" ref="J92:J110" si="0">ROUND(I92*H92,2)</f>
        <v>0</v>
      </c>
      <c r="K92" s="175" t="s">
        <v>32</v>
      </c>
      <c r="L92" s="180"/>
      <c r="M92" s="181" t="s">
        <v>32</v>
      </c>
      <c r="N92" s="182" t="s">
        <v>46</v>
      </c>
      <c r="O92" s="66"/>
      <c r="P92" s="183">
        <f t="shared" ref="P92:P110" si="1">O92*H92</f>
        <v>0</v>
      </c>
      <c r="Q92" s="183">
        <v>0</v>
      </c>
      <c r="R92" s="183">
        <f t="shared" ref="R92:R110" si="2">Q92*H92</f>
        <v>0</v>
      </c>
      <c r="S92" s="183">
        <v>0</v>
      </c>
      <c r="T92" s="184">
        <f t="shared" ref="T92:T110" si="3"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5" t="s">
        <v>181</v>
      </c>
      <c r="AT92" s="185" t="s">
        <v>177</v>
      </c>
      <c r="AU92" s="185" t="s">
        <v>75</v>
      </c>
      <c r="AY92" s="18" t="s">
        <v>176</v>
      </c>
      <c r="BE92" s="186">
        <f t="shared" ref="BE92:BE110" si="4">IF(N92="základní",J92,0)</f>
        <v>0</v>
      </c>
      <c r="BF92" s="186">
        <f t="shared" ref="BF92:BF110" si="5">IF(N92="snížená",J92,0)</f>
        <v>0</v>
      </c>
      <c r="BG92" s="186">
        <f t="shared" ref="BG92:BG110" si="6">IF(N92="zákl. přenesená",J92,0)</f>
        <v>0</v>
      </c>
      <c r="BH92" s="186">
        <f t="shared" ref="BH92:BH110" si="7">IF(N92="sníž. přenesená",J92,0)</f>
        <v>0</v>
      </c>
      <c r="BI92" s="186">
        <f t="shared" ref="BI92:BI110" si="8">IF(N92="nulová",J92,0)</f>
        <v>0</v>
      </c>
      <c r="BJ92" s="18" t="s">
        <v>82</v>
      </c>
      <c r="BK92" s="186">
        <f t="shared" ref="BK92:BK110" si="9">ROUND(I92*H92,2)</f>
        <v>0</v>
      </c>
      <c r="BL92" s="18" t="s">
        <v>181</v>
      </c>
      <c r="BM92" s="185" t="s">
        <v>738</v>
      </c>
    </row>
    <row r="93" spans="1:65" s="2" customFormat="1" ht="16.5" customHeight="1">
      <c r="A93" s="36"/>
      <c r="B93" s="37"/>
      <c r="C93" s="173" t="s">
        <v>84</v>
      </c>
      <c r="D93" s="173" t="s">
        <v>177</v>
      </c>
      <c r="E93" s="174" t="s">
        <v>739</v>
      </c>
      <c r="F93" s="175" t="s">
        <v>740</v>
      </c>
      <c r="G93" s="176" t="s">
        <v>180</v>
      </c>
      <c r="H93" s="177">
        <v>4</v>
      </c>
      <c r="I93" s="178"/>
      <c r="J93" s="179">
        <f t="shared" si="0"/>
        <v>0</v>
      </c>
      <c r="K93" s="175" t="s">
        <v>32</v>
      </c>
      <c r="L93" s="180"/>
      <c r="M93" s="181" t="s">
        <v>32</v>
      </c>
      <c r="N93" s="182" t="s">
        <v>46</v>
      </c>
      <c r="O93" s="66"/>
      <c r="P93" s="183">
        <f t="shared" si="1"/>
        <v>0</v>
      </c>
      <c r="Q93" s="183">
        <v>0</v>
      </c>
      <c r="R93" s="183">
        <f t="shared" si="2"/>
        <v>0</v>
      </c>
      <c r="S93" s="183">
        <v>0</v>
      </c>
      <c r="T93" s="184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5" t="s">
        <v>181</v>
      </c>
      <c r="AT93" s="185" t="s">
        <v>177</v>
      </c>
      <c r="AU93" s="185" t="s">
        <v>75</v>
      </c>
      <c r="AY93" s="18" t="s">
        <v>176</v>
      </c>
      <c r="BE93" s="186">
        <f t="shared" si="4"/>
        <v>0</v>
      </c>
      <c r="BF93" s="186">
        <f t="shared" si="5"/>
        <v>0</v>
      </c>
      <c r="BG93" s="186">
        <f t="shared" si="6"/>
        <v>0</v>
      </c>
      <c r="BH93" s="186">
        <f t="shared" si="7"/>
        <v>0</v>
      </c>
      <c r="BI93" s="186">
        <f t="shared" si="8"/>
        <v>0</v>
      </c>
      <c r="BJ93" s="18" t="s">
        <v>82</v>
      </c>
      <c r="BK93" s="186">
        <f t="shared" si="9"/>
        <v>0</v>
      </c>
      <c r="BL93" s="18" t="s">
        <v>181</v>
      </c>
      <c r="BM93" s="185" t="s">
        <v>741</v>
      </c>
    </row>
    <row r="94" spans="1:65" s="2" customFormat="1" ht="16.5" customHeight="1">
      <c r="A94" s="36"/>
      <c r="B94" s="37"/>
      <c r="C94" s="173" t="s">
        <v>90</v>
      </c>
      <c r="D94" s="173" t="s">
        <v>177</v>
      </c>
      <c r="E94" s="174" t="s">
        <v>742</v>
      </c>
      <c r="F94" s="175" t="s">
        <v>743</v>
      </c>
      <c r="G94" s="176" t="s">
        <v>737</v>
      </c>
      <c r="H94" s="177">
        <v>4</v>
      </c>
      <c r="I94" s="178"/>
      <c r="J94" s="179">
        <f t="shared" si="0"/>
        <v>0</v>
      </c>
      <c r="K94" s="175" t="s">
        <v>32</v>
      </c>
      <c r="L94" s="180"/>
      <c r="M94" s="181" t="s">
        <v>32</v>
      </c>
      <c r="N94" s="182" t="s">
        <v>46</v>
      </c>
      <c r="O94" s="66"/>
      <c r="P94" s="183">
        <f t="shared" si="1"/>
        <v>0</v>
      </c>
      <c r="Q94" s="183">
        <v>0</v>
      </c>
      <c r="R94" s="183">
        <f t="shared" si="2"/>
        <v>0</v>
      </c>
      <c r="S94" s="183">
        <v>0</v>
      </c>
      <c r="T94" s="184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5" t="s">
        <v>181</v>
      </c>
      <c r="AT94" s="185" t="s">
        <v>177</v>
      </c>
      <c r="AU94" s="185" t="s">
        <v>75</v>
      </c>
      <c r="AY94" s="18" t="s">
        <v>176</v>
      </c>
      <c r="BE94" s="186">
        <f t="shared" si="4"/>
        <v>0</v>
      </c>
      <c r="BF94" s="186">
        <f t="shared" si="5"/>
        <v>0</v>
      </c>
      <c r="BG94" s="186">
        <f t="shared" si="6"/>
        <v>0</v>
      </c>
      <c r="BH94" s="186">
        <f t="shared" si="7"/>
        <v>0</v>
      </c>
      <c r="BI94" s="186">
        <f t="shared" si="8"/>
        <v>0</v>
      </c>
      <c r="BJ94" s="18" t="s">
        <v>82</v>
      </c>
      <c r="BK94" s="186">
        <f t="shared" si="9"/>
        <v>0</v>
      </c>
      <c r="BL94" s="18" t="s">
        <v>181</v>
      </c>
      <c r="BM94" s="185" t="s">
        <v>744</v>
      </c>
    </row>
    <row r="95" spans="1:65" s="2" customFormat="1" ht="16.5" customHeight="1">
      <c r="A95" s="36"/>
      <c r="B95" s="37"/>
      <c r="C95" s="173" t="s">
        <v>95</v>
      </c>
      <c r="D95" s="173" t="s">
        <v>177</v>
      </c>
      <c r="E95" s="174" t="s">
        <v>745</v>
      </c>
      <c r="F95" s="175" t="s">
        <v>746</v>
      </c>
      <c r="G95" s="176" t="s">
        <v>737</v>
      </c>
      <c r="H95" s="177">
        <v>1</v>
      </c>
      <c r="I95" s="178"/>
      <c r="J95" s="179">
        <f t="shared" si="0"/>
        <v>0</v>
      </c>
      <c r="K95" s="175" t="s">
        <v>32</v>
      </c>
      <c r="L95" s="180"/>
      <c r="M95" s="181" t="s">
        <v>32</v>
      </c>
      <c r="N95" s="182" t="s">
        <v>46</v>
      </c>
      <c r="O95" s="66"/>
      <c r="P95" s="183">
        <f t="shared" si="1"/>
        <v>0</v>
      </c>
      <c r="Q95" s="183">
        <v>0</v>
      </c>
      <c r="R95" s="183">
        <f t="shared" si="2"/>
        <v>0</v>
      </c>
      <c r="S95" s="183">
        <v>0</v>
      </c>
      <c r="T95" s="184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5" t="s">
        <v>181</v>
      </c>
      <c r="AT95" s="185" t="s">
        <v>177</v>
      </c>
      <c r="AU95" s="185" t="s">
        <v>75</v>
      </c>
      <c r="AY95" s="18" t="s">
        <v>176</v>
      </c>
      <c r="BE95" s="186">
        <f t="shared" si="4"/>
        <v>0</v>
      </c>
      <c r="BF95" s="186">
        <f t="shared" si="5"/>
        <v>0</v>
      </c>
      <c r="BG95" s="186">
        <f t="shared" si="6"/>
        <v>0</v>
      </c>
      <c r="BH95" s="186">
        <f t="shared" si="7"/>
        <v>0</v>
      </c>
      <c r="BI95" s="186">
        <f t="shared" si="8"/>
        <v>0</v>
      </c>
      <c r="BJ95" s="18" t="s">
        <v>82</v>
      </c>
      <c r="BK95" s="186">
        <f t="shared" si="9"/>
        <v>0</v>
      </c>
      <c r="BL95" s="18" t="s">
        <v>181</v>
      </c>
      <c r="BM95" s="185" t="s">
        <v>747</v>
      </c>
    </row>
    <row r="96" spans="1:65" s="2" customFormat="1" ht="16.5" customHeight="1">
      <c r="A96" s="36"/>
      <c r="B96" s="37"/>
      <c r="C96" s="173" t="s">
        <v>198</v>
      </c>
      <c r="D96" s="173" t="s">
        <v>177</v>
      </c>
      <c r="E96" s="174" t="s">
        <v>461</v>
      </c>
      <c r="F96" s="175" t="s">
        <v>748</v>
      </c>
      <c r="G96" s="176" t="s">
        <v>737</v>
      </c>
      <c r="H96" s="177">
        <v>2</v>
      </c>
      <c r="I96" s="178"/>
      <c r="J96" s="179">
        <f t="shared" si="0"/>
        <v>0</v>
      </c>
      <c r="K96" s="175" t="s">
        <v>32</v>
      </c>
      <c r="L96" s="180"/>
      <c r="M96" s="181" t="s">
        <v>32</v>
      </c>
      <c r="N96" s="182" t="s">
        <v>46</v>
      </c>
      <c r="O96" s="66"/>
      <c r="P96" s="183">
        <f t="shared" si="1"/>
        <v>0</v>
      </c>
      <c r="Q96" s="183">
        <v>0</v>
      </c>
      <c r="R96" s="183">
        <f t="shared" si="2"/>
        <v>0</v>
      </c>
      <c r="S96" s="183">
        <v>0</v>
      </c>
      <c r="T96" s="184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5" t="s">
        <v>181</v>
      </c>
      <c r="AT96" s="185" t="s">
        <v>177</v>
      </c>
      <c r="AU96" s="185" t="s">
        <v>75</v>
      </c>
      <c r="AY96" s="18" t="s">
        <v>176</v>
      </c>
      <c r="BE96" s="186">
        <f t="shared" si="4"/>
        <v>0</v>
      </c>
      <c r="BF96" s="186">
        <f t="shared" si="5"/>
        <v>0</v>
      </c>
      <c r="BG96" s="186">
        <f t="shared" si="6"/>
        <v>0</v>
      </c>
      <c r="BH96" s="186">
        <f t="shared" si="7"/>
        <v>0</v>
      </c>
      <c r="BI96" s="186">
        <f t="shared" si="8"/>
        <v>0</v>
      </c>
      <c r="BJ96" s="18" t="s">
        <v>82</v>
      </c>
      <c r="BK96" s="186">
        <f t="shared" si="9"/>
        <v>0</v>
      </c>
      <c r="BL96" s="18" t="s">
        <v>181</v>
      </c>
      <c r="BM96" s="185" t="s">
        <v>749</v>
      </c>
    </row>
    <row r="97" spans="1:65" s="2" customFormat="1" ht="16.5" customHeight="1">
      <c r="A97" s="36"/>
      <c r="B97" s="37"/>
      <c r="C97" s="173" t="s">
        <v>202</v>
      </c>
      <c r="D97" s="173" t="s">
        <v>177</v>
      </c>
      <c r="E97" s="174" t="s">
        <v>750</v>
      </c>
      <c r="F97" s="175" t="s">
        <v>751</v>
      </c>
      <c r="G97" s="176" t="s">
        <v>737</v>
      </c>
      <c r="H97" s="177">
        <v>4</v>
      </c>
      <c r="I97" s="178"/>
      <c r="J97" s="179">
        <f t="shared" si="0"/>
        <v>0</v>
      </c>
      <c r="K97" s="175" t="s">
        <v>32</v>
      </c>
      <c r="L97" s="180"/>
      <c r="M97" s="181" t="s">
        <v>32</v>
      </c>
      <c r="N97" s="182" t="s">
        <v>46</v>
      </c>
      <c r="O97" s="66"/>
      <c r="P97" s="183">
        <f t="shared" si="1"/>
        <v>0</v>
      </c>
      <c r="Q97" s="183">
        <v>0</v>
      </c>
      <c r="R97" s="183">
        <f t="shared" si="2"/>
        <v>0</v>
      </c>
      <c r="S97" s="183">
        <v>0</v>
      </c>
      <c r="T97" s="184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5" t="s">
        <v>181</v>
      </c>
      <c r="AT97" s="185" t="s">
        <v>177</v>
      </c>
      <c r="AU97" s="185" t="s">
        <v>75</v>
      </c>
      <c r="AY97" s="18" t="s">
        <v>176</v>
      </c>
      <c r="BE97" s="186">
        <f t="shared" si="4"/>
        <v>0</v>
      </c>
      <c r="BF97" s="186">
        <f t="shared" si="5"/>
        <v>0</v>
      </c>
      <c r="BG97" s="186">
        <f t="shared" si="6"/>
        <v>0</v>
      </c>
      <c r="BH97" s="186">
        <f t="shared" si="7"/>
        <v>0</v>
      </c>
      <c r="BI97" s="186">
        <f t="shared" si="8"/>
        <v>0</v>
      </c>
      <c r="BJ97" s="18" t="s">
        <v>82</v>
      </c>
      <c r="BK97" s="186">
        <f t="shared" si="9"/>
        <v>0</v>
      </c>
      <c r="BL97" s="18" t="s">
        <v>181</v>
      </c>
      <c r="BM97" s="185" t="s">
        <v>752</v>
      </c>
    </row>
    <row r="98" spans="1:65" s="2" customFormat="1" ht="16.5" customHeight="1">
      <c r="A98" s="36"/>
      <c r="B98" s="37"/>
      <c r="C98" s="173" t="s">
        <v>208</v>
      </c>
      <c r="D98" s="173" t="s">
        <v>177</v>
      </c>
      <c r="E98" s="174" t="s">
        <v>753</v>
      </c>
      <c r="F98" s="175" t="s">
        <v>754</v>
      </c>
      <c r="G98" s="176" t="s">
        <v>737</v>
      </c>
      <c r="H98" s="177">
        <v>2</v>
      </c>
      <c r="I98" s="178"/>
      <c r="J98" s="179">
        <f t="shared" si="0"/>
        <v>0</v>
      </c>
      <c r="K98" s="175" t="s">
        <v>32</v>
      </c>
      <c r="L98" s="180"/>
      <c r="M98" s="181" t="s">
        <v>32</v>
      </c>
      <c r="N98" s="182" t="s">
        <v>46</v>
      </c>
      <c r="O98" s="66"/>
      <c r="P98" s="183">
        <f t="shared" si="1"/>
        <v>0</v>
      </c>
      <c r="Q98" s="183">
        <v>0</v>
      </c>
      <c r="R98" s="183">
        <f t="shared" si="2"/>
        <v>0</v>
      </c>
      <c r="S98" s="183">
        <v>0</v>
      </c>
      <c r="T98" s="184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5" t="s">
        <v>181</v>
      </c>
      <c r="AT98" s="185" t="s">
        <v>177</v>
      </c>
      <c r="AU98" s="185" t="s">
        <v>75</v>
      </c>
      <c r="AY98" s="18" t="s">
        <v>176</v>
      </c>
      <c r="BE98" s="186">
        <f t="shared" si="4"/>
        <v>0</v>
      </c>
      <c r="BF98" s="186">
        <f t="shared" si="5"/>
        <v>0</v>
      </c>
      <c r="BG98" s="186">
        <f t="shared" si="6"/>
        <v>0</v>
      </c>
      <c r="BH98" s="186">
        <f t="shared" si="7"/>
        <v>0</v>
      </c>
      <c r="BI98" s="186">
        <f t="shared" si="8"/>
        <v>0</v>
      </c>
      <c r="BJ98" s="18" t="s">
        <v>82</v>
      </c>
      <c r="BK98" s="186">
        <f t="shared" si="9"/>
        <v>0</v>
      </c>
      <c r="BL98" s="18" t="s">
        <v>181</v>
      </c>
      <c r="BM98" s="185" t="s">
        <v>755</v>
      </c>
    </row>
    <row r="99" spans="1:65" s="2" customFormat="1" ht="16.5" customHeight="1">
      <c r="A99" s="36"/>
      <c r="B99" s="37"/>
      <c r="C99" s="173" t="s">
        <v>212</v>
      </c>
      <c r="D99" s="173" t="s">
        <v>177</v>
      </c>
      <c r="E99" s="174" t="s">
        <v>1238</v>
      </c>
      <c r="F99" s="175" t="s">
        <v>1239</v>
      </c>
      <c r="G99" s="176" t="s">
        <v>180</v>
      </c>
      <c r="H99" s="177">
        <v>2</v>
      </c>
      <c r="I99" s="178"/>
      <c r="J99" s="179">
        <f t="shared" si="0"/>
        <v>0</v>
      </c>
      <c r="K99" s="175" t="s">
        <v>187</v>
      </c>
      <c r="L99" s="180"/>
      <c r="M99" s="181" t="s">
        <v>32</v>
      </c>
      <c r="N99" s="182" t="s">
        <v>46</v>
      </c>
      <c r="O99" s="66"/>
      <c r="P99" s="183">
        <f t="shared" si="1"/>
        <v>0</v>
      </c>
      <c r="Q99" s="183">
        <v>0</v>
      </c>
      <c r="R99" s="183">
        <f t="shared" si="2"/>
        <v>0</v>
      </c>
      <c r="S99" s="183">
        <v>0</v>
      </c>
      <c r="T99" s="184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5" t="s">
        <v>181</v>
      </c>
      <c r="AT99" s="185" t="s">
        <v>177</v>
      </c>
      <c r="AU99" s="185" t="s">
        <v>75</v>
      </c>
      <c r="AY99" s="18" t="s">
        <v>176</v>
      </c>
      <c r="BE99" s="186">
        <f t="shared" si="4"/>
        <v>0</v>
      </c>
      <c r="BF99" s="186">
        <f t="shared" si="5"/>
        <v>0</v>
      </c>
      <c r="BG99" s="186">
        <f t="shared" si="6"/>
        <v>0</v>
      </c>
      <c r="BH99" s="186">
        <f t="shared" si="7"/>
        <v>0</v>
      </c>
      <c r="BI99" s="186">
        <f t="shared" si="8"/>
        <v>0</v>
      </c>
      <c r="BJ99" s="18" t="s">
        <v>82</v>
      </c>
      <c r="BK99" s="186">
        <f t="shared" si="9"/>
        <v>0</v>
      </c>
      <c r="BL99" s="18" t="s">
        <v>181</v>
      </c>
      <c r="BM99" s="185" t="s">
        <v>1240</v>
      </c>
    </row>
    <row r="100" spans="1:65" s="2" customFormat="1" ht="16.5" customHeight="1">
      <c r="A100" s="36"/>
      <c r="B100" s="37"/>
      <c r="C100" s="173" t="s">
        <v>216</v>
      </c>
      <c r="D100" s="173" t="s">
        <v>177</v>
      </c>
      <c r="E100" s="174" t="s">
        <v>1241</v>
      </c>
      <c r="F100" s="175" t="s">
        <v>1242</v>
      </c>
      <c r="G100" s="176" t="s">
        <v>180</v>
      </c>
      <c r="H100" s="177">
        <v>2</v>
      </c>
      <c r="I100" s="178"/>
      <c r="J100" s="179">
        <f t="shared" si="0"/>
        <v>0</v>
      </c>
      <c r="K100" s="175" t="s">
        <v>187</v>
      </c>
      <c r="L100" s="180"/>
      <c r="M100" s="181" t="s">
        <v>32</v>
      </c>
      <c r="N100" s="182" t="s">
        <v>46</v>
      </c>
      <c r="O100" s="66"/>
      <c r="P100" s="183">
        <f t="shared" si="1"/>
        <v>0</v>
      </c>
      <c r="Q100" s="183">
        <v>0</v>
      </c>
      <c r="R100" s="183">
        <f t="shared" si="2"/>
        <v>0</v>
      </c>
      <c r="S100" s="183">
        <v>0</v>
      </c>
      <c r="T100" s="184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5" t="s">
        <v>181</v>
      </c>
      <c r="AT100" s="185" t="s">
        <v>177</v>
      </c>
      <c r="AU100" s="185" t="s">
        <v>75</v>
      </c>
      <c r="AY100" s="18" t="s">
        <v>176</v>
      </c>
      <c r="BE100" s="186">
        <f t="shared" si="4"/>
        <v>0</v>
      </c>
      <c r="BF100" s="186">
        <f t="shared" si="5"/>
        <v>0</v>
      </c>
      <c r="BG100" s="186">
        <f t="shared" si="6"/>
        <v>0</v>
      </c>
      <c r="BH100" s="186">
        <f t="shared" si="7"/>
        <v>0</v>
      </c>
      <c r="BI100" s="186">
        <f t="shared" si="8"/>
        <v>0</v>
      </c>
      <c r="BJ100" s="18" t="s">
        <v>82</v>
      </c>
      <c r="BK100" s="186">
        <f t="shared" si="9"/>
        <v>0</v>
      </c>
      <c r="BL100" s="18" t="s">
        <v>181</v>
      </c>
      <c r="BM100" s="185" t="s">
        <v>1243</v>
      </c>
    </row>
    <row r="101" spans="1:65" s="2" customFormat="1" ht="16.5" customHeight="1">
      <c r="A101" s="36"/>
      <c r="B101" s="37"/>
      <c r="C101" s="173" t="s">
        <v>220</v>
      </c>
      <c r="D101" s="173" t="s">
        <v>177</v>
      </c>
      <c r="E101" s="174" t="s">
        <v>1244</v>
      </c>
      <c r="F101" s="175" t="s">
        <v>1245</v>
      </c>
      <c r="G101" s="176" t="s">
        <v>180</v>
      </c>
      <c r="H101" s="177">
        <v>2</v>
      </c>
      <c r="I101" s="178"/>
      <c r="J101" s="179">
        <f t="shared" si="0"/>
        <v>0</v>
      </c>
      <c r="K101" s="175" t="s">
        <v>32</v>
      </c>
      <c r="L101" s="180"/>
      <c r="M101" s="181" t="s">
        <v>32</v>
      </c>
      <c r="N101" s="182" t="s">
        <v>46</v>
      </c>
      <c r="O101" s="66"/>
      <c r="P101" s="183">
        <f t="shared" si="1"/>
        <v>0</v>
      </c>
      <c r="Q101" s="183">
        <v>0</v>
      </c>
      <c r="R101" s="183">
        <f t="shared" si="2"/>
        <v>0</v>
      </c>
      <c r="S101" s="183">
        <v>0</v>
      </c>
      <c r="T101" s="184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5" t="s">
        <v>181</v>
      </c>
      <c r="AT101" s="185" t="s">
        <v>177</v>
      </c>
      <c r="AU101" s="185" t="s">
        <v>75</v>
      </c>
      <c r="AY101" s="18" t="s">
        <v>176</v>
      </c>
      <c r="BE101" s="186">
        <f t="shared" si="4"/>
        <v>0</v>
      </c>
      <c r="BF101" s="186">
        <f t="shared" si="5"/>
        <v>0</v>
      </c>
      <c r="BG101" s="186">
        <f t="shared" si="6"/>
        <v>0</v>
      </c>
      <c r="BH101" s="186">
        <f t="shared" si="7"/>
        <v>0</v>
      </c>
      <c r="BI101" s="186">
        <f t="shared" si="8"/>
        <v>0</v>
      </c>
      <c r="BJ101" s="18" t="s">
        <v>82</v>
      </c>
      <c r="BK101" s="186">
        <f t="shared" si="9"/>
        <v>0</v>
      </c>
      <c r="BL101" s="18" t="s">
        <v>181</v>
      </c>
      <c r="BM101" s="185" t="s">
        <v>1246</v>
      </c>
    </row>
    <row r="102" spans="1:65" s="2" customFormat="1" ht="16.5" customHeight="1">
      <c r="A102" s="36"/>
      <c r="B102" s="37"/>
      <c r="C102" s="173" t="s">
        <v>224</v>
      </c>
      <c r="D102" s="173" t="s">
        <v>177</v>
      </c>
      <c r="E102" s="174" t="s">
        <v>759</v>
      </c>
      <c r="F102" s="175" t="s">
        <v>760</v>
      </c>
      <c r="G102" s="176" t="s">
        <v>737</v>
      </c>
      <c r="H102" s="177">
        <v>4</v>
      </c>
      <c r="I102" s="178"/>
      <c r="J102" s="179">
        <f t="shared" si="0"/>
        <v>0</v>
      </c>
      <c r="K102" s="175" t="s">
        <v>32</v>
      </c>
      <c r="L102" s="180"/>
      <c r="M102" s="181" t="s">
        <v>32</v>
      </c>
      <c r="N102" s="182" t="s">
        <v>46</v>
      </c>
      <c r="O102" s="66"/>
      <c r="P102" s="183">
        <f t="shared" si="1"/>
        <v>0</v>
      </c>
      <c r="Q102" s="183">
        <v>0</v>
      </c>
      <c r="R102" s="183">
        <f t="shared" si="2"/>
        <v>0</v>
      </c>
      <c r="S102" s="183">
        <v>0</v>
      </c>
      <c r="T102" s="184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5" t="s">
        <v>181</v>
      </c>
      <c r="AT102" s="185" t="s">
        <v>177</v>
      </c>
      <c r="AU102" s="185" t="s">
        <v>75</v>
      </c>
      <c r="AY102" s="18" t="s">
        <v>176</v>
      </c>
      <c r="BE102" s="186">
        <f t="shared" si="4"/>
        <v>0</v>
      </c>
      <c r="BF102" s="186">
        <f t="shared" si="5"/>
        <v>0</v>
      </c>
      <c r="BG102" s="186">
        <f t="shared" si="6"/>
        <v>0</v>
      </c>
      <c r="BH102" s="186">
        <f t="shared" si="7"/>
        <v>0</v>
      </c>
      <c r="BI102" s="186">
        <f t="shared" si="8"/>
        <v>0</v>
      </c>
      <c r="BJ102" s="18" t="s">
        <v>82</v>
      </c>
      <c r="BK102" s="186">
        <f t="shared" si="9"/>
        <v>0</v>
      </c>
      <c r="BL102" s="18" t="s">
        <v>181</v>
      </c>
      <c r="BM102" s="185" t="s">
        <v>761</v>
      </c>
    </row>
    <row r="103" spans="1:65" s="2" customFormat="1" ht="16.5" customHeight="1">
      <c r="A103" s="36"/>
      <c r="B103" s="37"/>
      <c r="C103" s="173" t="s">
        <v>228</v>
      </c>
      <c r="D103" s="173" t="s">
        <v>177</v>
      </c>
      <c r="E103" s="174" t="s">
        <v>762</v>
      </c>
      <c r="F103" s="175" t="s">
        <v>763</v>
      </c>
      <c r="G103" s="176" t="s">
        <v>737</v>
      </c>
      <c r="H103" s="177">
        <v>4</v>
      </c>
      <c r="I103" s="178"/>
      <c r="J103" s="179">
        <f t="shared" si="0"/>
        <v>0</v>
      </c>
      <c r="K103" s="175" t="s">
        <v>32</v>
      </c>
      <c r="L103" s="180"/>
      <c r="M103" s="181" t="s">
        <v>32</v>
      </c>
      <c r="N103" s="182" t="s">
        <v>46</v>
      </c>
      <c r="O103" s="66"/>
      <c r="P103" s="183">
        <f t="shared" si="1"/>
        <v>0</v>
      </c>
      <c r="Q103" s="183">
        <v>0</v>
      </c>
      <c r="R103" s="183">
        <f t="shared" si="2"/>
        <v>0</v>
      </c>
      <c r="S103" s="183">
        <v>0</v>
      </c>
      <c r="T103" s="184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5" t="s">
        <v>181</v>
      </c>
      <c r="AT103" s="185" t="s">
        <v>177</v>
      </c>
      <c r="AU103" s="185" t="s">
        <v>75</v>
      </c>
      <c r="AY103" s="18" t="s">
        <v>176</v>
      </c>
      <c r="BE103" s="186">
        <f t="shared" si="4"/>
        <v>0</v>
      </c>
      <c r="BF103" s="186">
        <f t="shared" si="5"/>
        <v>0</v>
      </c>
      <c r="BG103" s="186">
        <f t="shared" si="6"/>
        <v>0</v>
      </c>
      <c r="BH103" s="186">
        <f t="shared" si="7"/>
        <v>0</v>
      </c>
      <c r="BI103" s="186">
        <f t="shared" si="8"/>
        <v>0</v>
      </c>
      <c r="BJ103" s="18" t="s">
        <v>82</v>
      </c>
      <c r="BK103" s="186">
        <f t="shared" si="9"/>
        <v>0</v>
      </c>
      <c r="BL103" s="18" t="s">
        <v>181</v>
      </c>
      <c r="BM103" s="185" t="s">
        <v>764</v>
      </c>
    </row>
    <row r="104" spans="1:65" s="2" customFormat="1" ht="16.5" customHeight="1">
      <c r="A104" s="36"/>
      <c r="B104" s="37"/>
      <c r="C104" s="173" t="s">
        <v>232</v>
      </c>
      <c r="D104" s="173" t="s">
        <v>177</v>
      </c>
      <c r="E104" s="174" t="s">
        <v>765</v>
      </c>
      <c r="F104" s="175" t="s">
        <v>766</v>
      </c>
      <c r="G104" s="176" t="s">
        <v>737</v>
      </c>
      <c r="H104" s="177">
        <v>4</v>
      </c>
      <c r="I104" s="178"/>
      <c r="J104" s="179">
        <f t="shared" si="0"/>
        <v>0</v>
      </c>
      <c r="K104" s="175" t="s">
        <v>32</v>
      </c>
      <c r="L104" s="180"/>
      <c r="M104" s="181" t="s">
        <v>32</v>
      </c>
      <c r="N104" s="182" t="s">
        <v>46</v>
      </c>
      <c r="O104" s="66"/>
      <c r="P104" s="183">
        <f t="shared" si="1"/>
        <v>0</v>
      </c>
      <c r="Q104" s="183">
        <v>0</v>
      </c>
      <c r="R104" s="183">
        <f t="shared" si="2"/>
        <v>0</v>
      </c>
      <c r="S104" s="183">
        <v>0</v>
      </c>
      <c r="T104" s="184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5" t="s">
        <v>181</v>
      </c>
      <c r="AT104" s="185" t="s">
        <v>177</v>
      </c>
      <c r="AU104" s="185" t="s">
        <v>75</v>
      </c>
      <c r="AY104" s="18" t="s">
        <v>176</v>
      </c>
      <c r="BE104" s="186">
        <f t="shared" si="4"/>
        <v>0</v>
      </c>
      <c r="BF104" s="186">
        <f t="shared" si="5"/>
        <v>0</v>
      </c>
      <c r="BG104" s="186">
        <f t="shared" si="6"/>
        <v>0</v>
      </c>
      <c r="BH104" s="186">
        <f t="shared" si="7"/>
        <v>0</v>
      </c>
      <c r="BI104" s="186">
        <f t="shared" si="8"/>
        <v>0</v>
      </c>
      <c r="BJ104" s="18" t="s">
        <v>82</v>
      </c>
      <c r="BK104" s="186">
        <f t="shared" si="9"/>
        <v>0</v>
      </c>
      <c r="BL104" s="18" t="s">
        <v>181</v>
      </c>
      <c r="BM104" s="185" t="s">
        <v>767</v>
      </c>
    </row>
    <row r="105" spans="1:65" s="2" customFormat="1" ht="16.5" customHeight="1">
      <c r="A105" s="36"/>
      <c r="B105" s="37"/>
      <c r="C105" s="173" t="s">
        <v>236</v>
      </c>
      <c r="D105" s="173" t="s">
        <v>177</v>
      </c>
      <c r="E105" s="174" t="s">
        <v>768</v>
      </c>
      <c r="F105" s="175" t="s">
        <v>769</v>
      </c>
      <c r="G105" s="176" t="s">
        <v>737</v>
      </c>
      <c r="H105" s="177">
        <v>4</v>
      </c>
      <c r="I105" s="178"/>
      <c r="J105" s="179">
        <f t="shared" si="0"/>
        <v>0</v>
      </c>
      <c r="K105" s="175" t="s">
        <v>32</v>
      </c>
      <c r="L105" s="180"/>
      <c r="M105" s="181" t="s">
        <v>32</v>
      </c>
      <c r="N105" s="182" t="s">
        <v>46</v>
      </c>
      <c r="O105" s="66"/>
      <c r="P105" s="183">
        <f t="shared" si="1"/>
        <v>0</v>
      </c>
      <c r="Q105" s="183">
        <v>0</v>
      </c>
      <c r="R105" s="183">
        <f t="shared" si="2"/>
        <v>0</v>
      </c>
      <c r="S105" s="183">
        <v>0</v>
      </c>
      <c r="T105" s="184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5" t="s">
        <v>181</v>
      </c>
      <c r="AT105" s="185" t="s">
        <v>177</v>
      </c>
      <c r="AU105" s="185" t="s">
        <v>75</v>
      </c>
      <c r="AY105" s="18" t="s">
        <v>176</v>
      </c>
      <c r="BE105" s="186">
        <f t="shared" si="4"/>
        <v>0</v>
      </c>
      <c r="BF105" s="186">
        <f t="shared" si="5"/>
        <v>0</v>
      </c>
      <c r="BG105" s="186">
        <f t="shared" si="6"/>
        <v>0</v>
      </c>
      <c r="BH105" s="186">
        <f t="shared" si="7"/>
        <v>0</v>
      </c>
      <c r="BI105" s="186">
        <f t="shared" si="8"/>
        <v>0</v>
      </c>
      <c r="BJ105" s="18" t="s">
        <v>82</v>
      </c>
      <c r="BK105" s="186">
        <f t="shared" si="9"/>
        <v>0</v>
      </c>
      <c r="BL105" s="18" t="s">
        <v>181</v>
      </c>
      <c r="BM105" s="185" t="s">
        <v>770</v>
      </c>
    </row>
    <row r="106" spans="1:65" s="2" customFormat="1" ht="16.5" customHeight="1">
      <c r="A106" s="36"/>
      <c r="B106" s="37"/>
      <c r="C106" s="173" t="s">
        <v>8</v>
      </c>
      <c r="D106" s="173" t="s">
        <v>177</v>
      </c>
      <c r="E106" s="174" t="s">
        <v>774</v>
      </c>
      <c r="F106" s="175" t="s">
        <v>775</v>
      </c>
      <c r="G106" s="176" t="s">
        <v>180</v>
      </c>
      <c r="H106" s="177">
        <v>4</v>
      </c>
      <c r="I106" s="178"/>
      <c r="J106" s="179">
        <f t="shared" si="0"/>
        <v>0</v>
      </c>
      <c r="K106" s="175" t="s">
        <v>32</v>
      </c>
      <c r="L106" s="180"/>
      <c r="M106" s="181" t="s">
        <v>32</v>
      </c>
      <c r="N106" s="182" t="s">
        <v>46</v>
      </c>
      <c r="O106" s="66"/>
      <c r="P106" s="183">
        <f t="shared" si="1"/>
        <v>0</v>
      </c>
      <c r="Q106" s="183">
        <v>0</v>
      </c>
      <c r="R106" s="183">
        <f t="shared" si="2"/>
        <v>0</v>
      </c>
      <c r="S106" s="183">
        <v>0</v>
      </c>
      <c r="T106" s="184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5" t="s">
        <v>181</v>
      </c>
      <c r="AT106" s="185" t="s">
        <v>177</v>
      </c>
      <c r="AU106" s="185" t="s">
        <v>75</v>
      </c>
      <c r="AY106" s="18" t="s">
        <v>176</v>
      </c>
      <c r="BE106" s="186">
        <f t="shared" si="4"/>
        <v>0</v>
      </c>
      <c r="BF106" s="186">
        <f t="shared" si="5"/>
        <v>0</v>
      </c>
      <c r="BG106" s="186">
        <f t="shared" si="6"/>
        <v>0</v>
      </c>
      <c r="BH106" s="186">
        <f t="shared" si="7"/>
        <v>0</v>
      </c>
      <c r="BI106" s="186">
        <f t="shared" si="8"/>
        <v>0</v>
      </c>
      <c r="BJ106" s="18" t="s">
        <v>82</v>
      </c>
      <c r="BK106" s="186">
        <f t="shared" si="9"/>
        <v>0</v>
      </c>
      <c r="BL106" s="18" t="s">
        <v>181</v>
      </c>
      <c r="BM106" s="185" t="s">
        <v>776</v>
      </c>
    </row>
    <row r="107" spans="1:65" s="2" customFormat="1" ht="16.5" customHeight="1">
      <c r="A107" s="36"/>
      <c r="B107" s="37"/>
      <c r="C107" s="173" t="s">
        <v>243</v>
      </c>
      <c r="D107" s="173" t="s">
        <v>177</v>
      </c>
      <c r="E107" s="174" t="s">
        <v>777</v>
      </c>
      <c r="F107" s="175" t="s">
        <v>778</v>
      </c>
      <c r="G107" s="176" t="s">
        <v>180</v>
      </c>
      <c r="H107" s="177">
        <v>4</v>
      </c>
      <c r="I107" s="178"/>
      <c r="J107" s="179">
        <f t="shared" si="0"/>
        <v>0</v>
      </c>
      <c r="K107" s="175" t="s">
        <v>32</v>
      </c>
      <c r="L107" s="180"/>
      <c r="M107" s="181" t="s">
        <v>32</v>
      </c>
      <c r="N107" s="182" t="s">
        <v>46</v>
      </c>
      <c r="O107" s="66"/>
      <c r="P107" s="183">
        <f t="shared" si="1"/>
        <v>0</v>
      </c>
      <c r="Q107" s="183">
        <v>0</v>
      </c>
      <c r="R107" s="183">
        <f t="shared" si="2"/>
        <v>0</v>
      </c>
      <c r="S107" s="183">
        <v>0</v>
      </c>
      <c r="T107" s="184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5" t="s">
        <v>181</v>
      </c>
      <c r="AT107" s="185" t="s">
        <v>177</v>
      </c>
      <c r="AU107" s="185" t="s">
        <v>75</v>
      </c>
      <c r="AY107" s="18" t="s">
        <v>176</v>
      </c>
      <c r="BE107" s="186">
        <f t="shared" si="4"/>
        <v>0</v>
      </c>
      <c r="BF107" s="186">
        <f t="shared" si="5"/>
        <v>0</v>
      </c>
      <c r="BG107" s="186">
        <f t="shared" si="6"/>
        <v>0</v>
      </c>
      <c r="BH107" s="186">
        <f t="shared" si="7"/>
        <v>0</v>
      </c>
      <c r="BI107" s="186">
        <f t="shared" si="8"/>
        <v>0</v>
      </c>
      <c r="BJ107" s="18" t="s">
        <v>82</v>
      </c>
      <c r="BK107" s="186">
        <f t="shared" si="9"/>
        <v>0</v>
      </c>
      <c r="BL107" s="18" t="s">
        <v>181</v>
      </c>
      <c r="BM107" s="185" t="s">
        <v>779</v>
      </c>
    </row>
    <row r="108" spans="1:65" s="2" customFormat="1" ht="16.5" customHeight="1">
      <c r="A108" s="36"/>
      <c r="B108" s="37"/>
      <c r="C108" s="173" t="s">
        <v>247</v>
      </c>
      <c r="D108" s="173" t="s">
        <v>177</v>
      </c>
      <c r="E108" s="174" t="s">
        <v>783</v>
      </c>
      <c r="F108" s="175" t="s">
        <v>784</v>
      </c>
      <c r="G108" s="176" t="s">
        <v>737</v>
      </c>
      <c r="H108" s="177">
        <v>4</v>
      </c>
      <c r="I108" s="178"/>
      <c r="J108" s="179">
        <f t="shared" si="0"/>
        <v>0</v>
      </c>
      <c r="K108" s="175" t="s">
        <v>32</v>
      </c>
      <c r="L108" s="180"/>
      <c r="M108" s="181" t="s">
        <v>32</v>
      </c>
      <c r="N108" s="182" t="s">
        <v>46</v>
      </c>
      <c r="O108" s="66"/>
      <c r="P108" s="183">
        <f t="shared" si="1"/>
        <v>0</v>
      </c>
      <c r="Q108" s="183">
        <v>0</v>
      </c>
      <c r="R108" s="183">
        <f t="shared" si="2"/>
        <v>0</v>
      </c>
      <c r="S108" s="183">
        <v>0</v>
      </c>
      <c r="T108" s="184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5" t="s">
        <v>181</v>
      </c>
      <c r="AT108" s="185" t="s">
        <v>177</v>
      </c>
      <c r="AU108" s="185" t="s">
        <v>75</v>
      </c>
      <c r="AY108" s="18" t="s">
        <v>176</v>
      </c>
      <c r="BE108" s="186">
        <f t="shared" si="4"/>
        <v>0</v>
      </c>
      <c r="BF108" s="186">
        <f t="shared" si="5"/>
        <v>0</v>
      </c>
      <c r="BG108" s="186">
        <f t="shared" si="6"/>
        <v>0</v>
      </c>
      <c r="BH108" s="186">
        <f t="shared" si="7"/>
        <v>0</v>
      </c>
      <c r="BI108" s="186">
        <f t="shared" si="8"/>
        <v>0</v>
      </c>
      <c r="BJ108" s="18" t="s">
        <v>82</v>
      </c>
      <c r="BK108" s="186">
        <f t="shared" si="9"/>
        <v>0</v>
      </c>
      <c r="BL108" s="18" t="s">
        <v>181</v>
      </c>
      <c r="BM108" s="185" t="s">
        <v>785</v>
      </c>
    </row>
    <row r="109" spans="1:65" s="2" customFormat="1" ht="16.5" customHeight="1">
      <c r="A109" s="36"/>
      <c r="B109" s="37"/>
      <c r="C109" s="173" t="s">
        <v>251</v>
      </c>
      <c r="D109" s="173" t="s">
        <v>177</v>
      </c>
      <c r="E109" s="174" t="s">
        <v>786</v>
      </c>
      <c r="F109" s="175" t="s">
        <v>787</v>
      </c>
      <c r="G109" s="176" t="s">
        <v>180</v>
      </c>
      <c r="H109" s="177">
        <v>4</v>
      </c>
      <c r="I109" s="178"/>
      <c r="J109" s="179">
        <f t="shared" si="0"/>
        <v>0</v>
      </c>
      <c r="K109" s="175" t="s">
        <v>187</v>
      </c>
      <c r="L109" s="180"/>
      <c r="M109" s="181" t="s">
        <v>32</v>
      </c>
      <c r="N109" s="182" t="s">
        <v>46</v>
      </c>
      <c r="O109" s="66"/>
      <c r="P109" s="183">
        <f t="shared" si="1"/>
        <v>0</v>
      </c>
      <c r="Q109" s="183">
        <v>0</v>
      </c>
      <c r="R109" s="183">
        <f t="shared" si="2"/>
        <v>0</v>
      </c>
      <c r="S109" s="183">
        <v>0</v>
      </c>
      <c r="T109" s="184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5" t="s">
        <v>181</v>
      </c>
      <c r="AT109" s="185" t="s">
        <v>177</v>
      </c>
      <c r="AU109" s="185" t="s">
        <v>75</v>
      </c>
      <c r="AY109" s="18" t="s">
        <v>176</v>
      </c>
      <c r="BE109" s="186">
        <f t="shared" si="4"/>
        <v>0</v>
      </c>
      <c r="BF109" s="186">
        <f t="shared" si="5"/>
        <v>0</v>
      </c>
      <c r="BG109" s="186">
        <f t="shared" si="6"/>
        <v>0</v>
      </c>
      <c r="BH109" s="186">
        <f t="shared" si="7"/>
        <v>0</v>
      </c>
      <c r="BI109" s="186">
        <f t="shared" si="8"/>
        <v>0</v>
      </c>
      <c r="BJ109" s="18" t="s">
        <v>82</v>
      </c>
      <c r="BK109" s="186">
        <f t="shared" si="9"/>
        <v>0</v>
      </c>
      <c r="BL109" s="18" t="s">
        <v>181</v>
      </c>
      <c r="BM109" s="185" t="s">
        <v>788</v>
      </c>
    </row>
    <row r="110" spans="1:65" s="2" customFormat="1" ht="16.5" customHeight="1">
      <c r="A110" s="36"/>
      <c r="B110" s="37"/>
      <c r="C110" s="173" t="s">
        <v>255</v>
      </c>
      <c r="D110" s="173" t="s">
        <v>177</v>
      </c>
      <c r="E110" s="174" t="s">
        <v>789</v>
      </c>
      <c r="F110" s="175" t="s">
        <v>790</v>
      </c>
      <c r="G110" s="176" t="s">
        <v>180</v>
      </c>
      <c r="H110" s="177">
        <v>12</v>
      </c>
      <c r="I110" s="178"/>
      <c r="J110" s="179">
        <f t="shared" si="0"/>
        <v>0</v>
      </c>
      <c r="K110" s="175" t="s">
        <v>192</v>
      </c>
      <c r="L110" s="180"/>
      <c r="M110" s="247" t="s">
        <v>32</v>
      </c>
      <c r="N110" s="248" t="s">
        <v>46</v>
      </c>
      <c r="O110" s="203"/>
      <c r="P110" s="204">
        <f t="shared" si="1"/>
        <v>0</v>
      </c>
      <c r="Q110" s="204">
        <v>0</v>
      </c>
      <c r="R110" s="204">
        <f t="shared" si="2"/>
        <v>0</v>
      </c>
      <c r="S110" s="204">
        <v>0</v>
      </c>
      <c r="T110" s="205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5" t="s">
        <v>181</v>
      </c>
      <c r="AT110" s="185" t="s">
        <v>177</v>
      </c>
      <c r="AU110" s="185" t="s">
        <v>75</v>
      </c>
      <c r="AY110" s="18" t="s">
        <v>176</v>
      </c>
      <c r="BE110" s="186">
        <f t="shared" si="4"/>
        <v>0</v>
      </c>
      <c r="BF110" s="186">
        <f t="shared" si="5"/>
        <v>0</v>
      </c>
      <c r="BG110" s="186">
        <f t="shared" si="6"/>
        <v>0</v>
      </c>
      <c r="BH110" s="186">
        <f t="shared" si="7"/>
        <v>0</v>
      </c>
      <c r="BI110" s="186">
        <f t="shared" si="8"/>
        <v>0</v>
      </c>
      <c r="BJ110" s="18" t="s">
        <v>82</v>
      </c>
      <c r="BK110" s="186">
        <f t="shared" si="9"/>
        <v>0</v>
      </c>
      <c r="BL110" s="18" t="s">
        <v>181</v>
      </c>
      <c r="BM110" s="185" t="s">
        <v>1247</v>
      </c>
    </row>
    <row r="111" spans="1:65" s="2" customFormat="1" ht="6.95" customHeight="1">
      <c r="A111" s="36"/>
      <c r="B111" s="49"/>
      <c r="C111" s="50"/>
      <c r="D111" s="50"/>
      <c r="E111" s="50"/>
      <c r="F111" s="50"/>
      <c r="G111" s="50"/>
      <c r="H111" s="50"/>
      <c r="I111" s="50"/>
      <c r="J111" s="50"/>
      <c r="K111" s="50"/>
      <c r="L111" s="41"/>
      <c r="M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</sheetData>
  <sheetProtection algorithmName="SHA-512" hashValue="x45BWCP4uHU460qKaP1JmjHllPgt3sWRTnmKQzQ6c6BUCsXOpYVK2+O0dKlcTtOzNGssJLDgm41NfsTDp6TGzw==" saltValue="ZoMj/nZBpqw3UjGz9UuOlnFGuSPzcYhOlnugizSr4vHkNFqJxKSSQdbH6Xjnhjb+bKvikaPFlICxIea2RTRY2w==" spinCount="100000" sheet="1" objects="1" scenarios="1" formatColumns="0" formatRows="0" autoFilter="0"/>
  <autoFilter ref="C90:K110" xr:uid="{00000000-0009-0000-0000-00000B000000}"/>
  <mergeCells count="15">
    <mergeCell ref="E77:H77"/>
    <mergeCell ref="E81:H81"/>
    <mergeCell ref="E79:H79"/>
    <mergeCell ref="E83:H83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BM113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AT2" s="18" t="s">
        <v>127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84</v>
      </c>
    </row>
    <row r="4" spans="1:46" s="1" customFormat="1" ht="24.95" customHeight="1">
      <c r="B4" s="21"/>
      <c r="D4" s="112" t="s">
        <v>149</v>
      </c>
      <c r="L4" s="21"/>
      <c r="M4" s="113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82" t="str">
        <f>'Rekapitulace stavby'!K6</f>
        <v>Oprava PZS v ŽST Litoměřice horní nádraží_OPRAVA č. 1</v>
      </c>
      <c r="F7" s="383"/>
      <c r="G7" s="383"/>
      <c r="H7" s="383"/>
      <c r="L7" s="21"/>
    </row>
    <row r="8" spans="1:46">
      <c r="B8" s="21"/>
      <c r="D8" s="114" t="s">
        <v>150</v>
      </c>
      <c r="L8" s="21"/>
    </row>
    <row r="9" spans="1:46" s="1" customFormat="1" ht="16.5" customHeight="1">
      <c r="B9" s="21"/>
      <c r="E9" s="382" t="s">
        <v>151</v>
      </c>
      <c r="F9" s="381"/>
      <c r="G9" s="381"/>
      <c r="H9" s="381"/>
      <c r="L9" s="21"/>
    </row>
    <row r="10" spans="1:46" s="1" customFormat="1" ht="12" customHeight="1">
      <c r="B10" s="21"/>
      <c r="D10" s="114" t="s">
        <v>152</v>
      </c>
      <c r="L10" s="21"/>
    </row>
    <row r="11" spans="1:46" s="2" customFormat="1" ht="16.5" customHeight="1">
      <c r="A11" s="36"/>
      <c r="B11" s="41"/>
      <c r="C11" s="36"/>
      <c r="D11" s="36"/>
      <c r="E11" s="384" t="s">
        <v>1177</v>
      </c>
      <c r="F11" s="385"/>
      <c r="G11" s="385"/>
      <c r="H11" s="385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154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386" t="s">
        <v>792</v>
      </c>
      <c r="F13" s="385"/>
      <c r="G13" s="385"/>
      <c r="H13" s="385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4" t="s">
        <v>32</v>
      </c>
      <c r="G15" s="36"/>
      <c r="H15" s="36"/>
      <c r="I15" s="114" t="s">
        <v>20</v>
      </c>
      <c r="J15" s="104" t="s">
        <v>32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22</v>
      </c>
      <c r="E16" s="36"/>
      <c r="F16" s="104" t="s">
        <v>23</v>
      </c>
      <c r="G16" s="36"/>
      <c r="H16" s="36"/>
      <c r="I16" s="114" t="s">
        <v>24</v>
      </c>
      <c r="J16" s="117" t="str">
        <f>'Rekapitulace stavby'!AN8</f>
        <v>28. 2. 2022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30</v>
      </c>
      <c r="E18" s="36"/>
      <c r="F18" s="36"/>
      <c r="G18" s="36"/>
      <c r="H18" s="36"/>
      <c r="I18" s="114" t="s">
        <v>31</v>
      </c>
      <c r="J18" s="104" t="s">
        <v>32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23</v>
      </c>
      <c r="F19" s="36"/>
      <c r="G19" s="36"/>
      <c r="H19" s="36"/>
      <c r="I19" s="114" t="s">
        <v>33</v>
      </c>
      <c r="J19" s="104" t="s">
        <v>32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34</v>
      </c>
      <c r="E21" s="36"/>
      <c r="F21" s="36"/>
      <c r="G21" s="36"/>
      <c r="H21" s="36"/>
      <c r="I21" s="114" t="s">
        <v>31</v>
      </c>
      <c r="J21" s="31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387" t="str">
        <f>'Rekapitulace stavby'!E14</f>
        <v>Vyplň údaj</v>
      </c>
      <c r="F22" s="388"/>
      <c r="G22" s="388"/>
      <c r="H22" s="388"/>
      <c r="I22" s="114" t="s">
        <v>33</v>
      </c>
      <c r="J22" s="31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36</v>
      </c>
      <c r="E24" s="36"/>
      <c r="F24" s="36"/>
      <c r="G24" s="36"/>
      <c r="H24" s="36"/>
      <c r="I24" s="114" t="s">
        <v>31</v>
      </c>
      <c r="J24" s="104" t="s">
        <v>32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23</v>
      </c>
      <c r="F25" s="36"/>
      <c r="G25" s="36"/>
      <c r="H25" s="36"/>
      <c r="I25" s="114" t="s">
        <v>33</v>
      </c>
      <c r="J25" s="104" t="s">
        <v>32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38</v>
      </c>
      <c r="E27" s="36"/>
      <c r="F27" s="36"/>
      <c r="G27" s="36"/>
      <c r="H27" s="36"/>
      <c r="I27" s="114" t="s">
        <v>31</v>
      </c>
      <c r="J27" s="104" t="s">
        <v>32</v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">
        <v>23</v>
      </c>
      <c r="F28" s="36"/>
      <c r="G28" s="36"/>
      <c r="H28" s="36"/>
      <c r="I28" s="114" t="s">
        <v>33</v>
      </c>
      <c r="J28" s="104" t="s">
        <v>32</v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39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>
      <c r="A31" s="118"/>
      <c r="B31" s="119"/>
      <c r="C31" s="118"/>
      <c r="D31" s="118"/>
      <c r="E31" s="389" t="s">
        <v>32</v>
      </c>
      <c r="F31" s="389"/>
      <c r="G31" s="389"/>
      <c r="H31" s="389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2" t="s">
        <v>41</v>
      </c>
      <c r="E34" s="36"/>
      <c r="F34" s="36"/>
      <c r="G34" s="36"/>
      <c r="H34" s="36"/>
      <c r="I34" s="36"/>
      <c r="J34" s="123">
        <f>ROUND(J92,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1"/>
      <c r="E35" s="121"/>
      <c r="F35" s="121"/>
      <c r="G35" s="121"/>
      <c r="H35" s="121"/>
      <c r="I35" s="121"/>
      <c r="J35" s="121"/>
      <c r="K35" s="121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4" t="s">
        <v>43</v>
      </c>
      <c r="G36" s="36"/>
      <c r="H36" s="36"/>
      <c r="I36" s="124" t="s">
        <v>42</v>
      </c>
      <c r="J36" s="124" t="s">
        <v>44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5" t="s">
        <v>45</v>
      </c>
      <c r="E37" s="114" t="s">
        <v>46</v>
      </c>
      <c r="F37" s="125">
        <f>ROUND((SUM(BE92:BE112)),  2)</f>
        <v>0</v>
      </c>
      <c r="G37" s="36"/>
      <c r="H37" s="36"/>
      <c r="I37" s="126">
        <v>0.21</v>
      </c>
      <c r="J37" s="125">
        <f>ROUND(((SUM(BE92:BE112))*I37),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47</v>
      </c>
      <c r="F38" s="125">
        <f>ROUND((SUM(BF92:BF112)),  2)</f>
        <v>0</v>
      </c>
      <c r="G38" s="36"/>
      <c r="H38" s="36"/>
      <c r="I38" s="126">
        <v>0.15</v>
      </c>
      <c r="J38" s="125">
        <f>ROUND(((SUM(BF92:BF112))*I38),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ROUND((SUM(BG92:BG112)),  2)</f>
        <v>0</v>
      </c>
      <c r="G39" s="36"/>
      <c r="H39" s="36"/>
      <c r="I39" s="126">
        <v>0.21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49</v>
      </c>
      <c r="F40" s="125">
        <f>ROUND((SUM(BH92:BH112)),  2)</f>
        <v>0</v>
      </c>
      <c r="G40" s="36"/>
      <c r="H40" s="36"/>
      <c r="I40" s="126">
        <v>0.15</v>
      </c>
      <c r="J40" s="125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50</v>
      </c>
      <c r="F41" s="125">
        <f>ROUND((SUM(BI92:BI112)),  2)</f>
        <v>0</v>
      </c>
      <c r="G41" s="36"/>
      <c r="H41" s="36"/>
      <c r="I41" s="126">
        <v>0</v>
      </c>
      <c r="J41" s="125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51</v>
      </c>
      <c r="E43" s="129"/>
      <c r="F43" s="129"/>
      <c r="G43" s="130" t="s">
        <v>52</v>
      </c>
      <c r="H43" s="131" t="s">
        <v>53</v>
      </c>
      <c r="I43" s="129"/>
      <c r="J43" s="132">
        <f>SUM(J34:J41)</f>
        <v>0</v>
      </c>
      <c r="K43" s="133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4" t="s">
        <v>156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0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390" t="str">
        <f>E7</f>
        <v>Oprava PZS v ŽST Litoměřice horní nádraží_OPRAVA č. 1</v>
      </c>
      <c r="F52" s="391"/>
      <c r="G52" s="391"/>
      <c r="H52" s="391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2"/>
      <c r="C53" s="30" t="s">
        <v>150</v>
      </c>
      <c r="D53" s="23"/>
      <c r="E53" s="23"/>
      <c r="F53" s="23"/>
      <c r="G53" s="23"/>
      <c r="H53" s="23"/>
      <c r="I53" s="23"/>
      <c r="J53" s="23"/>
      <c r="K53" s="23"/>
      <c r="L53" s="21"/>
    </row>
    <row r="54" spans="1:31" s="1" customFormat="1" ht="16.5" customHeight="1">
      <c r="B54" s="22"/>
      <c r="C54" s="23"/>
      <c r="D54" s="23"/>
      <c r="E54" s="390" t="s">
        <v>151</v>
      </c>
      <c r="F54" s="366"/>
      <c r="G54" s="366"/>
      <c r="H54" s="366"/>
      <c r="I54" s="23"/>
      <c r="J54" s="23"/>
      <c r="K54" s="23"/>
      <c r="L54" s="21"/>
    </row>
    <row r="55" spans="1:31" s="1" customFormat="1" ht="12" customHeight="1">
      <c r="B55" s="22"/>
      <c r="C55" s="30" t="s">
        <v>152</v>
      </c>
      <c r="D55" s="23"/>
      <c r="E55" s="23"/>
      <c r="F55" s="23"/>
      <c r="G55" s="23"/>
      <c r="H55" s="23"/>
      <c r="I55" s="23"/>
      <c r="J55" s="23"/>
      <c r="K55" s="23"/>
      <c r="L55" s="21"/>
    </row>
    <row r="56" spans="1:31" s="2" customFormat="1" ht="16.5" customHeight="1">
      <c r="A56" s="36"/>
      <c r="B56" s="37"/>
      <c r="C56" s="38"/>
      <c r="D56" s="38"/>
      <c r="E56" s="392" t="s">
        <v>1177</v>
      </c>
      <c r="F56" s="393"/>
      <c r="G56" s="393"/>
      <c r="H56" s="393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0" t="s">
        <v>154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45" t="str">
        <f>E13</f>
        <v>03.1 - Technologická část</v>
      </c>
      <c r="F58" s="393"/>
      <c r="G58" s="393"/>
      <c r="H58" s="393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0" t="s">
        <v>22</v>
      </c>
      <c r="D60" s="38"/>
      <c r="E60" s="38"/>
      <c r="F60" s="28" t="str">
        <f>F16</f>
        <v xml:space="preserve"> </v>
      </c>
      <c r="G60" s="38"/>
      <c r="H60" s="38"/>
      <c r="I60" s="30" t="s">
        <v>24</v>
      </c>
      <c r="J60" s="61" t="str">
        <f>IF(J16="","",J16)</f>
        <v>28. 2. 2022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0" t="s">
        <v>30</v>
      </c>
      <c r="D62" s="38"/>
      <c r="E62" s="38"/>
      <c r="F62" s="28" t="str">
        <f>E19</f>
        <v xml:space="preserve"> </v>
      </c>
      <c r="G62" s="38"/>
      <c r="H62" s="38"/>
      <c r="I62" s="30" t="s">
        <v>36</v>
      </c>
      <c r="J62" s="34" t="str">
        <f>E25</f>
        <v xml:space="preserve"> 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0" t="s">
        <v>34</v>
      </c>
      <c r="D63" s="38"/>
      <c r="E63" s="38"/>
      <c r="F63" s="28" t="str">
        <f>IF(E22="","",E22)</f>
        <v>Vyplň údaj</v>
      </c>
      <c r="G63" s="38"/>
      <c r="H63" s="38"/>
      <c r="I63" s="30" t="s">
        <v>38</v>
      </c>
      <c r="J63" s="34" t="str">
        <f>E28</f>
        <v xml:space="preserve"> 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157</v>
      </c>
      <c r="D65" s="139"/>
      <c r="E65" s="139"/>
      <c r="F65" s="139"/>
      <c r="G65" s="139"/>
      <c r="H65" s="139"/>
      <c r="I65" s="139"/>
      <c r="J65" s="140" t="s">
        <v>158</v>
      </c>
      <c r="K65" s="139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73</v>
      </c>
      <c r="D67" s="38"/>
      <c r="E67" s="38"/>
      <c r="F67" s="38"/>
      <c r="G67" s="38"/>
      <c r="H67" s="38"/>
      <c r="I67" s="38"/>
      <c r="J67" s="79">
        <f>J92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8" t="s">
        <v>159</v>
      </c>
    </row>
    <row r="68" spans="1:47" s="9" customFormat="1" ht="24.95" customHeight="1">
      <c r="B68" s="142"/>
      <c r="C68" s="143"/>
      <c r="D68" s="144" t="s">
        <v>160</v>
      </c>
      <c r="E68" s="145"/>
      <c r="F68" s="145"/>
      <c r="G68" s="145"/>
      <c r="H68" s="145"/>
      <c r="I68" s="145"/>
      <c r="J68" s="146">
        <f>J93</f>
        <v>0</v>
      </c>
      <c r="K68" s="143"/>
      <c r="L68" s="147"/>
    </row>
    <row r="69" spans="1:47" s="2" customFormat="1" ht="21.7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1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47" s="2" customFormat="1" ht="6.95" customHeight="1">
      <c r="A70" s="36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1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pans="1:47" s="2" customFormat="1" ht="6.95" customHeight="1">
      <c r="A74" s="36"/>
      <c r="B74" s="51"/>
      <c r="C74" s="52"/>
      <c r="D74" s="52"/>
      <c r="E74" s="52"/>
      <c r="F74" s="52"/>
      <c r="G74" s="52"/>
      <c r="H74" s="52"/>
      <c r="I74" s="52"/>
      <c r="J74" s="52"/>
      <c r="K74" s="52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47" s="2" customFormat="1" ht="24.95" customHeight="1">
      <c r="A75" s="36"/>
      <c r="B75" s="37"/>
      <c r="C75" s="24" t="s">
        <v>161</v>
      </c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47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47" s="2" customFormat="1" ht="12" customHeight="1">
      <c r="A77" s="36"/>
      <c r="B77" s="37"/>
      <c r="C77" s="30" t="s">
        <v>16</v>
      </c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47" s="2" customFormat="1" ht="16.5" customHeight="1">
      <c r="A78" s="36"/>
      <c r="B78" s="37"/>
      <c r="C78" s="38"/>
      <c r="D78" s="38"/>
      <c r="E78" s="390" t="str">
        <f>E7</f>
        <v>Oprava PZS v ŽST Litoměřice horní nádraží_OPRAVA č. 1</v>
      </c>
      <c r="F78" s="391"/>
      <c r="G78" s="391"/>
      <c r="H78" s="391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1" customFormat="1" ht="12" customHeight="1">
      <c r="B79" s="22"/>
      <c r="C79" s="30" t="s">
        <v>150</v>
      </c>
      <c r="D79" s="23"/>
      <c r="E79" s="23"/>
      <c r="F79" s="23"/>
      <c r="G79" s="23"/>
      <c r="H79" s="23"/>
      <c r="I79" s="23"/>
      <c r="J79" s="23"/>
      <c r="K79" s="23"/>
      <c r="L79" s="21"/>
    </row>
    <row r="80" spans="1:47" s="1" customFormat="1" ht="16.5" customHeight="1">
      <c r="B80" s="22"/>
      <c r="C80" s="23"/>
      <c r="D80" s="23"/>
      <c r="E80" s="390" t="s">
        <v>151</v>
      </c>
      <c r="F80" s="366"/>
      <c r="G80" s="366"/>
      <c r="H80" s="366"/>
      <c r="I80" s="23"/>
      <c r="J80" s="23"/>
      <c r="K80" s="23"/>
      <c r="L80" s="21"/>
    </row>
    <row r="81" spans="1:65" s="1" customFormat="1" ht="12" customHeight="1">
      <c r="B81" s="22"/>
      <c r="C81" s="30" t="s">
        <v>152</v>
      </c>
      <c r="D81" s="23"/>
      <c r="E81" s="23"/>
      <c r="F81" s="23"/>
      <c r="G81" s="23"/>
      <c r="H81" s="23"/>
      <c r="I81" s="23"/>
      <c r="J81" s="23"/>
      <c r="K81" s="23"/>
      <c r="L81" s="21"/>
    </row>
    <row r="82" spans="1:65" s="2" customFormat="1" ht="16.5" customHeight="1">
      <c r="A82" s="36"/>
      <c r="B82" s="37"/>
      <c r="C82" s="38"/>
      <c r="D82" s="38"/>
      <c r="E82" s="392" t="s">
        <v>1177</v>
      </c>
      <c r="F82" s="393"/>
      <c r="G82" s="393"/>
      <c r="H82" s="393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0" t="s">
        <v>154</v>
      </c>
      <c r="D83" s="38"/>
      <c r="E83" s="38"/>
      <c r="F83" s="38"/>
      <c r="G83" s="38"/>
      <c r="H83" s="38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6.5" customHeight="1">
      <c r="A84" s="36"/>
      <c r="B84" s="37"/>
      <c r="C84" s="38"/>
      <c r="D84" s="38"/>
      <c r="E84" s="345" t="str">
        <f>E13</f>
        <v>03.1 - Technologická část</v>
      </c>
      <c r="F84" s="393"/>
      <c r="G84" s="393"/>
      <c r="H84" s="393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2" customHeight="1">
      <c r="A86" s="36"/>
      <c r="B86" s="37"/>
      <c r="C86" s="30" t="s">
        <v>22</v>
      </c>
      <c r="D86" s="38"/>
      <c r="E86" s="38"/>
      <c r="F86" s="28" t="str">
        <f>F16</f>
        <v xml:space="preserve"> </v>
      </c>
      <c r="G86" s="38"/>
      <c r="H86" s="38"/>
      <c r="I86" s="30" t="s">
        <v>24</v>
      </c>
      <c r="J86" s="61" t="str">
        <f>IF(J16="","",J16)</f>
        <v>28. 2. 2022</v>
      </c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5.2" customHeight="1">
      <c r="A88" s="36"/>
      <c r="B88" s="37"/>
      <c r="C88" s="30" t="s">
        <v>30</v>
      </c>
      <c r="D88" s="38"/>
      <c r="E88" s="38"/>
      <c r="F88" s="28" t="str">
        <f>E19</f>
        <v xml:space="preserve"> </v>
      </c>
      <c r="G88" s="38"/>
      <c r="H88" s="38"/>
      <c r="I88" s="30" t="s">
        <v>36</v>
      </c>
      <c r="J88" s="34" t="str">
        <f>E25</f>
        <v xml:space="preserve"> </v>
      </c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2" customHeight="1">
      <c r="A89" s="36"/>
      <c r="B89" s="37"/>
      <c r="C89" s="30" t="s">
        <v>34</v>
      </c>
      <c r="D89" s="38"/>
      <c r="E89" s="38"/>
      <c r="F89" s="28" t="str">
        <f>IF(E22="","",E22)</f>
        <v>Vyplň údaj</v>
      </c>
      <c r="G89" s="38"/>
      <c r="H89" s="38"/>
      <c r="I89" s="30" t="s">
        <v>38</v>
      </c>
      <c r="J89" s="34" t="str">
        <f>E28</f>
        <v xml:space="preserve"> </v>
      </c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0.3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10" customFormat="1" ht="29.25" customHeight="1">
      <c r="A91" s="148"/>
      <c r="B91" s="149"/>
      <c r="C91" s="150" t="s">
        <v>162</v>
      </c>
      <c r="D91" s="151" t="s">
        <v>60</v>
      </c>
      <c r="E91" s="151" t="s">
        <v>56</v>
      </c>
      <c r="F91" s="151" t="s">
        <v>57</v>
      </c>
      <c r="G91" s="151" t="s">
        <v>163</v>
      </c>
      <c r="H91" s="151" t="s">
        <v>164</v>
      </c>
      <c r="I91" s="151" t="s">
        <v>165</v>
      </c>
      <c r="J91" s="151" t="s">
        <v>158</v>
      </c>
      <c r="K91" s="152" t="s">
        <v>166</v>
      </c>
      <c r="L91" s="153"/>
      <c r="M91" s="70" t="s">
        <v>32</v>
      </c>
      <c r="N91" s="71" t="s">
        <v>45</v>
      </c>
      <c r="O91" s="71" t="s">
        <v>167</v>
      </c>
      <c r="P91" s="71" t="s">
        <v>168</v>
      </c>
      <c r="Q91" s="71" t="s">
        <v>169</v>
      </c>
      <c r="R91" s="71" t="s">
        <v>170</v>
      </c>
      <c r="S91" s="71" t="s">
        <v>171</v>
      </c>
      <c r="T91" s="72" t="s">
        <v>172</v>
      </c>
      <c r="U91" s="148"/>
      <c r="V91" s="148"/>
      <c r="W91" s="148"/>
      <c r="X91" s="148"/>
      <c r="Y91" s="148"/>
      <c r="Z91" s="148"/>
      <c r="AA91" s="148"/>
      <c r="AB91" s="148"/>
      <c r="AC91" s="148"/>
      <c r="AD91" s="148"/>
      <c r="AE91" s="148"/>
    </row>
    <row r="92" spans="1:65" s="2" customFormat="1" ht="22.9" customHeight="1">
      <c r="A92" s="36"/>
      <c r="B92" s="37"/>
      <c r="C92" s="77" t="s">
        <v>173</v>
      </c>
      <c r="D92" s="38"/>
      <c r="E92" s="38"/>
      <c r="F92" s="38"/>
      <c r="G92" s="38"/>
      <c r="H92" s="38"/>
      <c r="I92" s="38"/>
      <c r="J92" s="154">
        <f>BK92</f>
        <v>0</v>
      </c>
      <c r="K92" s="38"/>
      <c r="L92" s="41"/>
      <c r="M92" s="73"/>
      <c r="N92" s="155"/>
      <c r="O92" s="74"/>
      <c r="P92" s="156">
        <f>P93</f>
        <v>0</v>
      </c>
      <c r="Q92" s="74"/>
      <c r="R92" s="156">
        <f>R93</f>
        <v>0</v>
      </c>
      <c r="S92" s="74"/>
      <c r="T92" s="157">
        <f>T93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8" t="s">
        <v>74</v>
      </c>
      <c r="AU92" s="18" t="s">
        <v>159</v>
      </c>
      <c r="BK92" s="158">
        <f>BK93</f>
        <v>0</v>
      </c>
    </row>
    <row r="93" spans="1:65" s="11" customFormat="1" ht="25.9" customHeight="1">
      <c r="B93" s="159"/>
      <c r="C93" s="160"/>
      <c r="D93" s="161" t="s">
        <v>74</v>
      </c>
      <c r="E93" s="162" t="s">
        <v>174</v>
      </c>
      <c r="F93" s="162" t="s">
        <v>175</v>
      </c>
      <c r="G93" s="160"/>
      <c r="H93" s="160"/>
      <c r="I93" s="163"/>
      <c r="J93" s="164">
        <f>BK93</f>
        <v>0</v>
      </c>
      <c r="K93" s="160"/>
      <c r="L93" s="165"/>
      <c r="M93" s="166"/>
      <c r="N93" s="167"/>
      <c r="O93" s="167"/>
      <c r="P93" s="168">
        <f>SUM(P94:P112)</f>
        <v>0</v>
      </c>
      <c r="Q93" s="167"/>
      <c r="R93" s="168">
        <f>SUM(R94:R112)</f>
        <v>0</v>
      </c>
      <c r="S93" s="167"/>
      <c r="T93" s="169">
        <f>SUM(T94:T112)</f>
        <v>0</v>
      </c>
      <c r="AR93" s="170" t="s">
        <v>95</v>
      </c>
      <c r="AT93" s="171" t="s">
        <v>74</v>
      </c>
      <c r="AU93" s="171" t="s">
        <v>75</v>
      </c>
      <c r="AY93" s="170" t="s">
        <v>176</v>
      </c>
      <c r="BK93" s="172">
        <f>SUM(BK94:BK112)</f>
        <v>0</v>
      </c>
    </row>
    <row r="94" spans="1:65" s="2" customFormat="1" ht="16.5" customHeight="1">
      <c r="A94" s="36"/>
      <c r="B94" s="37"/>
      <c r="C94" s="192" t="s">
        <v>82</v>
      </c>
      <c r="D94" s="192" t="s">
        <v>203</v>
      </c>
      <c r="E94" s="193" t="s">
        <v>793</v>
      </c>
      <c r="F94" s="194" t="s">
        <v>794</v>
      </c>
      <c r="G94" s="195" t="s">
        <v>795</v>
      </c>
      <c r="H94" s="196">
        <v>10</v>
      </c>
      <c r="I94" s="197"/>
      <c r="J94" s="198">
        <f t="shared" ref="J94:J112" si="0">ROUND(I94*H94,2)</f>
        <v>0</v>
      </c>
      <c r="K94" s="194" t="s">
        <v>192</v>
      </c>
      <c r="L94" s="41"/>
      <c r="M94" s="199" t="s">
        <v>32</v>
      </c>
      <c r="N94" s="200" t="s">
        <v>46</v>
      </c>
      <c r="O94" s="66"/>
      <c r="P94" s="183">
        <f t="shared" ref="P94:P112" si="1">O94*H94</f>
        <v>0</v>
      </c>
      <c r="Q94" s="183">
        <v>0</v>
      </c>
      <c r="R94" s="183">
        <f t="shared" ref="R94:R112" si="2">Q94*H94</f>
        <v>0</v>
      </c>
      <c r="S94" s="183">
        <v>0</v>
      </c>
      <c r="T94" s="184">
        <f t="shared" ref="T94:T112" si="3"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5" t="s">
        <v>206</v>
      </c>
      <c r="AT94" s="185" t="s">
        <v>203</v>
      </c>
      <c r="AU94" s="185" t="s">
        <v>82</v>
      </c>
      <c r="AY94" s="18" t="s">
        <v>176</v>
      </c>
      <c r="BE94" s="186">
        <f t="shared" ref="BE94:BE112" si="4">IF(N94="základní",J94,0)</f>
        <v>0</v>
      </c>
      <c r="BF94" s="186">
        <f t="shared" ref="BF94:BF112" si="5">IF(N94="snížená",J94,0)</f>
        <v>0</v>
      </c>
      <c r="BG94" s="186">
        <f t="shared" ref="BG94:BG112" si="6">IF(N94="zákl. přenesená",J94,0)</f>
        <v>0</v>
      </c>
      <c r="BH94" s="186">
        <f t="shared" ref="BH94:BH112" si="7">IF(N94="sníž. přenesená",J94,0)</f>
        <v>0</v>
      </c>
      <c r="BI94" s="186">
        <f t="shared" ref="BI94:BI112" si="8">IF(N94="nulová",J94,0)</f>
        <v>0</v>
      </c>
      <c r="BJ94" s="18" t="s">
        <v>82</v>
      </c>
      <c r="BK94" s="186">
        <f t="shared" ref="BK94:BK112" si="9">ROUND(I94*H94,2)</f>
        <v>0</v>
      </c>
      <c r="BL94" s="18" t="s">
        <v>206</v>
      </c>
      <c r="BM94" s="185" t="s">
        <v>1248</v>
      </c>
    </row>
    <row r="95" spans="1:65" s="2" customFormat="1" ht="21.75" customHeight="1">
      <c r="A95" s="36"/>
      <c r="B95" s="37"/>
      <c r="C95" s="173" t="s">
        <v>84</v>
      </c>
      <c r="D95" s="173" t="s">
        <v>177</v>
      </c>
      <c r="E95" s="174" t="s">
        <v>797</v>
      </c>
      <c r="F95" s="175" t="s">
        <v>798</v>
      </c>
      <c r="G95" s="176" t="s">
        <v>795</v>
      </c>
      <c r="H95" s="177">
        <v>5</v>
      </c>
      <c r="I95" s="178"/>
      <c r="J95" s="179">
        <f t="shared" si="0"/>
        <v>0</v>
      </c>
      <c r="K95" s="175" t="s">
        <v>192</v>
      </c>
      <c r="L95" s="180"/>
      <c r="M95" s="181" t="s">
        <v>32</v>
      </c>
      <c r="N95" s="182" t="s">
        <v>46</v>
      </c>
      <c r="O95" s="66"/>
      <c r="P95" s="183">
        <f t="shared" si="1"/>
        <v>0</v>
      </c>
      <c r="Q95" s="183">
        <v>0</v>
      </c>
      <c r="R95" s="183">
        <f t="shared" si="2"/>
        <v>0</v>
      </c>
      <c r="S95" s="183">
        <v>0</v>
      </c>
      <c r="T95" s="184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5" t="s">
        <v>181</v>
      </c>
      <c r="AT95" s="185" t="s">
        <v>177</v>
      </c>
      <c r="AU95" s="185" t="s">
        <v>82</v>
      </c>
      <c r="AY95" s="18" t="s">
        <v>176</v>
      </c>
      <c r="BE95" s="186">
        <f t="shared" si="4"/>
        <v>0</v>
      </c>
      <c r="BF95" s="186">
        <f t="shared" si="5"/>
        <v>0</v>
      </c>
      <c r="BG95" s="186">
        <f t="shared" si="6"/>
        <v>0</v>
      </c>
      <c r="BH95" s="186">
        <f t="shared" si="7"/>
        <v>0</v>
      </c>
      <c r="BI95" s="186">
        <f t="shared" si="8"/>
        <v>0</v>
      </c>
      <c r="BJ95" s="18" t="s">
        <v>82</v>
      </c>
      <c r="BK95" s="186">
        <f t="shared" si="9"/>
        <v>0</v>
      </c>
      <c r="BL95" s="18" t="s">
        <v>181</v>
      </c>
      <c r="BM95" s="185" t="s">
        <v>1249</v>
      </c>
    </row>
    <row r="96" spans="1:65" s="2" customFormat="1" ht="21.75" customHeight="1">
      <c r="A96" s="36"/>
      <c r="B96" s="37"/>
      <c r="C96" s="173" t="s">
        <v>90</v>
      </c>
      <c r="D96" s="173" t="s">
        <v>177</v>
      </c>
      <c r="E96" s="174" t="s">
        <v>800</v>
      </c>
      <c r="F96" s="175" t="s">
        <v>801</v>
      </c>
      <c r="G96" s="176" t="s">
        <v>795</v>
      </c>
      <c r="H96" s="177">
        <v>5</v>
      </c>
      <c r="I96" s="178"/>
      <c r="J96" s="179">
        <f t="shared" si="0"/>
        <v>0</v>
      </c>
      <c r="K96" s="175" t="s">
        <v>192</v>
      </c>
      <c r="L96" s="180"/>
      <c r="M96" s="181" t="s">
        <v>32</v>
      </c>
      <c r="N96" s="182" t="s">
        <v>46</v>
      </c>
      <c r="O96" s="66"/>
      <c r="P96" s="183">
        <f t="shared" si="1"/>
        <v>0</v>
      </c>
      <c r="Q96" s="183">
        <v>0</v>
      </c>
      <c r="R96" s="183">
        <f t="shared" si="2"/>
        <v>0</v>
      </c>
      <c r="S96" s="183">
        <v>0</v>
      </c>
      <c r="T96" s="184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5" t="s">
        <v>181</v>
      </c>
      <c r="AT96" s="185" t="s">
        <v>177</v>
      </c>
      <c r="AU96" s="185" t="s">
        <v>82</v>
      </c>
      <c r="AY96" s="18" t="s">
        <v>176</v>
      </c>
      <c r="BE96" s="186">
        <f t="shared" si="4"/>
        <v>0</v>
      </c>
      <c r="BF96" s="186">
        <f t="shared" si="5"/>
        <v>0</v>
      </c>
      <c r="BG96" s="186">
        <f t="shared" si="6"/>
        <v>0</v>
      </c>
      <c r="BH96" s="186">
        <f t="shared" si="7"/>
        <v>0</v>
      </c>
      <c r="BI96" s="186">
        <f t="shared" si="8"/>
        <v>0</v>
      </c>
      <c r="BJ96" s="18" t="s">
        <v>82</v>
      </c>
      <c r="BK96" s="186">
        <f t="shared" si="9"/>
        <v>0</v>
      </c>
      <c r="BL96" s="18" t="s">
        <v>181</v>
      </c>
      <c r="BM96" s="185" t="s">
        <v>1250</v>
      </c>
    </row>
    <row r="97" spans="1:65" s="2" customFormat="1" ht="16.5" customHeight="1">
      <c r="A97" s="36"/>
      <c r="B97" s="37"/>
      <c r="C97" s="173" t="s">
        <v>95</v>
      </c>
      <c r="D97" s="173" t="s">
        <v>177</v>
      </c>
      <c r="E97" s="174" t="s">
        <v>803</v>
      </c>
      <c r="F97" s="175" t="s">
        <v>804</v>
      </c>
      <c r="G97" s="176" t="s">
        <v>795</v>
      </c>
      <c r="H97" s="177">
        <v>5</v>
      </c>
      <c r="I97" s="178"/>
      <c r="J97" s="179">
        <f t="shared" si="0"/>
        <v>0</v>
      </c>
      <c r="K97" s="175" t="s">
        <v>192</v>
      </c>
      <c r="L97" s="180"/>
      <c r="M97" s="181" t="s">
        <v>32</v>
      </c>
      <c r="N97" s="182" t="s">
        <v>46</v>
      </c>
      <c r="O97" s="66"/>
      <c r="P97" s="183">
        <f t="shared" si="1"/>
        <v>0</v>
      </c>
      <c r="Q97" s="183">
        <v>0</v>
      </c>
      <c r="R97" s="183">
        <f t="shared" si="2"/>
        <v>0</v>
      </c>
      <c r="S97" s="183">
        <v>0</v>
      </c>
      <c r="T97" s="184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5" t="s">
        <v>181</v>
      </c>
      <c r="AT97" s="185" t="s">
        <v>177</v>
      </c>
      <c r="AU97" s="185" t="s">
        <v>82</v>
      </c>
      <c r="AY97" s="18" t="s">
        <v>176</v>
      </c>
      <c r="BE97" s="186">
        <f t="shared" si="4"/>
        <v>0</v>
      </c>
      <c r="BF97" s="186">
        <f t="shared" si="5"/>
        <v>0</v>
      </c>
      <c r="BG97" s="186">
        <f t="shared" si="6"/>
        <v>0</v>
      </c>
      <c r="BH97" s="186">
        <f t="shared" si="7"/>
        <v>0</v>
      </c>
      <c r="BI97" s="186">
        <f t="shared" si="8"/>
        <v>0</v>
      </c>
      <c r="BJ97" s="18" t="s">
        <v>82</v>
      </c>
      <c r="BK97" s="186">
        <f t="shared" si="9"/>
        <v>0</v>
      </c>
      <c r="BL97" s="18" t="s">
        <v>181</v>
      </c>
      <c r="BM97" s="185" t="s">
        <v>1251</v>
      </c>
    </row>
    <row r="98" spans="1:65" s="2" customFormat="1" ht="16.5" customHeight="1">
      <c r="A98" s="36"/>
      <c r="B98" s="37"/>
      <c r="C98" s="192" t="s">
        <v>198</v>
      </c>
      <c r="D98" s="192" t="s">
        <v>203</v>
      </c>
      <c r="E98" s="193" t="s">
        <v>806</v>
      </c>
      <c r="F98" s="194" t="s">
        <v>807</v>
      </c>
      <c r="G98" s="195" t="s">
        <v>795</v>
      </c>
      <c r="H98" s="196">
        <v>125</v>
      </c>
      <c r="I98" s="197"/>
      <c r="J98" s="198">
        <f t="shared" si="0"/>
        <v>0</v>
      </c>
      <c r="K98" s="194" t="s">
        <v>192</v>
      </c>
      <c r="L98" s="41"/>
      <c r="M98" s="199" t="s">
        <v>32</v>
      </c>
      <c r="N98" s="200" t="s">
        <v>46</v>
      </c>
      <c r="O98" s="66"/>
      <c r="P98" s="183">
        <f t="shared" si="1"/>
        <v>0</v>
      </c>
      <c r="Q98" s="183">
        <v>0</v>
      </c>
      <c r="R98" s="183">
        <f t="shared" si="2"/>
        <v>0</v>
      </c>
      <c r="S98" s="183">
        <v>0</v>
      </c>
      <c r="T98" s="184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5" t="s">
        <v>206</v>
      </c>
      <c r="AT98" s="185" t="s">
        <v>203</v>
      </c>
      <c r="AU98" s="185" t="s">
        <v>82</v>
      </c>
      <c r="AY98" s="18" t="s">
        <v>176</v>
      </c>
      <c r="BE98" s="186">
        <f t="shared" si="4"/>
        <v>0</v>
      </c>
      <c r="BF98" s="186">
        <f t="shared" si="5"/>
        <v>0</v>
      </c>
      <c r="BG98" s="186">
        <f t="shared" si="6"/>
        <v>0</v>
      </c>
      <c r="BH98" s="186">
        <f t="shared" si="7"/>
        <v>0</v>
      </c>
      <c r="BI98" s="186">
        <f t="shared" si="8"/>
        <v>0</v>
      </c>
      <c r="BJ98" s="18" t="s">
        <v>82</v>
      </c>
      <c r="BK98" s="186">
        <f t="shared" si="9"/>
        <v>0</v>
      </c>
      <c r="BL98" s="18" t="s">
        <v>206</v>
      </c>
      <c r="BM98" s="185" t="s">
        <v>1252</v>
      </c>
    </row>
    <row r="99" spans="1:65" s="2" customFormat="1" ht="21.75" customHeight="1">
      <c r="A99" s="36"/>
      <c r="B99" s="37"/>
      <c r="C99" s="173" t="s">
        <v>202</v>
      </c>
      <c r="D99" s="173" t="s">
        <v>177</v>
      </c>
      <c r="E99" s="174" t="s">
        <v>809</v>
      </c>
      <c r="F99" s="175" t="s">
        <v>810</v>
      </c>
      <c r="G99" s="176" t="s">
        <v>795</v>
      </c>
      <c r="H99" s="177">
        <v>120</v>
      </c>
      <c r="I99" s="178"/>
      <c r="J99" s="179">
        <f t="shared" si="0"/>
        <v>0</v>
      </c>
      <c r="K99" s="175" t="s">
        <v>192</v>
      </c>
      <c r="L99" s="180"/>
      <c r="M99" s="181" t="s">
        <v>32</v>
      </c>
      <c r="N99" s="182" t="s">
        <v>46</v>
      </c>
      <c r="O99" s="66"/>
      <c r="P99" s="183">
        <f t="shared" si="1"/>
        <v>0</v>
      </c>
      <c r="Q99" s="183">
        <v>0</v>
      </c>
      <c r="R99" s="183">
        <f t="shared" si="2"/>
        <v>0</v>
      </c>
      <c r="S99" s="183">
        <v>0</v>
      </c>
      <c r="T99" s="184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5" t="s">
        <v>181</v>
      </c>
      <c r="AT99" s="185" t="s">
        <v>177</v>
      </c>
      <c r="AU99" s="185" t="s">
        <v>82</v>
      </c>
      <c r="AY99" s="18" t="s">
        <v>176</v>
      </c>
      <c r="BE99" s="186">
        <f t="shared" si="4"/>
        <v>0</v>
      </c>
      <c r="BF99" s="186">
        <f t="shared" si="5"/>
        <v>0</v>
      </c>
      <c r="BG99" s="186">
        <f t="shared" si="6"/>
        <v>0</v>
      </c>
      <c r="BH99" s="186">
        <f t="shared" si="7"/>
        <v>0</v>
      </c>
      <c r="BI99" s="186">
        <f t="shared" si="8"/>
        <v>0</v>
      </c>
      <c r="BJ99" s="18" t="s">
        <v>82</v>
      </c>
      <c r="BK99" s="186">
        <f t="shared" si="9"/>
        <v>0</v>
      </c>
      <c r="BL99" s="18" t="s">
        <v>181</v>
      </c>
      <c r="BM99" s="185" t="s">
        <v>1253</v>
      </c>
    </row>
    <row r="100" spans="1:65" s="2" customFormat="1" ht="21.75" customHeight="1">
      <c r="A100" s="36"/>
      <c r="B100" s="37"/>
      <c r="C100" s="192" t="s">
        <v>208</v>
      </c>
      <c r="D100" s="192" t="s">
        <v>203</v>
      </c>
      <c r="E100" s="193" t="s">
        <v>833</v>
      </c>
      <c r="F100" s="194" t="s">
        <v>834</v>
      </c>
      <c r="G100" s="195" t="s">
        <v>180</v>
      </c>
      <c r="H100" s="196">
        <v>4</v>
      </c>
      <c r="I100" s="197"/>
      <c r="J100" s="198">
        <f t="shared" si="0"/>
        <v>0</v>
      </c>
      <c r="K100" s="194" t="s">
        <v>192</v>
      </c>
      <c r="L100" s="41"/>
      <c r="M100" s="199" t="s">
        <v>32</v>
      </c>
      <c r="N100" s="200" t="s">
        <v>46</v>
      </c>
      <c r="O100" s="66"/>
      <c r="P100" s="183">
        <f t="shared" si="1"/>
        <v>0</v>
      </c>
      <c r="Q100" s="183">
        <v>0</v>
      </c>
      <c r="R100" s="183">
        <f t="shared" si="2"/>
        <v>0</v>
      </c>
      <c r="S100" s="183">
        <v>0</v>
      </c>
      <c r="T100" s="184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5" t="s">
        <v>206</v>
      </c>
      <c r="AT100" s="185" t="s">
        <v>203</v>
      </c>
      <c r="AU100" s="185" t="s">
        <v>82</v>
      </c>
      <c r="AY100" s="18" t="s">
        <v>176</v>
      </c>
      <c r="BE100" s="186">
        <f t="shared" si="4"/>
        <v>0</v>
      </c>
      <c r="BF100" s="186">
        <f t="shared" si="5"/>
        <v>0</v>
      </c>
      <c r="BG100" s="186">
        <f t="shared" si="6"/>
        <v>0</v>
      </c>
      <c r="BH100" s="186">
        <f t="shared" si="7"/>
        <v>0</v>
      </c>
      <c r="BI100" s="186">
        <f t="shared" si="8"/>
        <v>0</v>
      </c>
      <c r="BJ100" s="18" t="s">
        <v>82</v>
      </c>
      <c r="BK100" s="186">
        <f t="shared" si="9"/>
        <v>0</v>
      </c>
      <c r="BL100" s="18" t="s">
        <v>206</v>
      </c>
      <c r="BM100" s="185" t="s">
        <v>1254</v>
      </c>
    </row>
    <row r="101" spans="1:65" s="2" customFormat="1" ht="44.25" customHeight="1">
      <c r="A101" s="36"/>
      <c r="B101" s="37"/>
      <c r="C101" s="192" t="s">
        <v>212</v>
      </c>
      <c r="D101" s="192" t="s">
        <v>203</v>
      </c>
      <c r="E101" s="193" t="s">
        <v>836</v>
      </c>
      <c r="F101" s="194" t="s">
        <v>837</v>
      </c>
      <c r="G101" s="195" t="s">
        <v>180</v>
      </c>
      <c r="H101" s="196">
        <v>10</v>
      </c>
      <c r="I101" s="197"/>
      <c r="J101" s="198">
        <f t="shared" si="0"/>
        <v>0</v>
      </c>
      <c r="K101" s="194" t="s">
        <v>192</v>
      </c>
      <c r="L101" s="41"/>
      <c r="M101" s="199" t="s">
        <v>32</v>
      </c>
      <c r="N101" s="200" t="s">
        <v>46</v>
      </c>
      <c r="O101" s="66"/>
      <c r="P101" s="183">
        <f t="shared" si="1"/>
        <v>0</v>
      </c>
      <c r="Q101" s="183">
        <v>0</v>
      </c>
      <c r="R101" s="183">
        <f t="shared" si="2"/>
        <v>0</v>
      </c>
      <c r="S101" s="183">
        <v>0</v>
      </c>
      <c r="T101" s="184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5" t="s">
        <v>206</v>
      </c>
      <c r="AT101" s="185" t="s">
        <v>203</v>
      </c>
      <c r="AU101" s="185" t="s">
        <v>82</v>
      </c>
      <c r="AY101" s="18" t="s">
        <v>176</v>
      </c>
      <c r="BE101" s="186">
        <f t="shared" si="4"/>
        <v>0</v>
      </c>
      <c r="BF101" s="186">
        <f t="shared" si="5"/>
        <v>0</v>
      </c>
      <c r="BG101" s="186">
        <f t="shared" si="6"/>
        <v>0</v>
      </c>
      <c r="BH101" s="186">
        <f t="shared" si="7"/>
        <v>0</v>
      </c>
      <c r="BI101" s="186">
        <f t="shared" si="8"/>
        <v>0</v>
      </c>
      <c r="BJ101" s="18" t="s">
        <v>82</v>
      </c>
      <c r="BK101" s="186">
        <f t="shared" si="9"/>
        <v>0</v>
      </c>
      <c r="BL101" s="18" t="s">
        <v>206</v>
      </c>
      <c r="BM101" s="185" t="s">
        <v>1255</v>
      </c>
    </row>
    <row r="102" spans="1:65" s="2" customFormat="1" ht="16.5" customHeight="1">
      <c r="A102" s="36"/>
      <c r="B102" s="37"/>
      <c r="C102" s="192" t="s">
        <v>216</v>
      </c>
      <c r="D102" s="192" t="s">
        <v>203</v>
      </c>
      <c r="E102" s="193" t="s">
        <v>812</v>
      </c>
      <c r="F102" s="194" t="s">
        <v>813</v>
      </c>
      <c r="G102" s="195" t="s">
        <v>795</v>
      </c>
      <c r="H102" s="196">
        <v>5</v>
      </c>
      <c r="I102" s="197"/>
      <c r="J102" s="198">
        <f t="shared" si="0"/>
        <v>0</v>
      </c>
      <c r="K102" s="194" t="s">
        <v>192</v>
      </c>
      <c r="L102" s="41"/>
      <c r="M102" s="199" t="s">
        <v>32</v>
      </c>
      <c r="N102" s="200" t="s">
        <v>46</v>
      </c>
      <c r="O102" s="66"/>
      <c r="P102" s="183">
        <f t="shared" si="1"/>
        <v>0</v>
      </c>
      <c r="Q102" s="183">
        <v>0</v>
      </c>
      <c r="R102" s="183">
        <f t="shared" si="2"/>
        <v>0</v>
      </c>
      <c r="S102" s="183">
        <v>0</v>
      </c>
      <c r="T102" s="184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5" t="s">
        <v>206</v>
      </c>
      <c r="AT102" s="185" t="s">
        <v>203</v>
      </c>
      <c r="AU102" s="185" t="s">
        <v>82</v>
      </c>
      <c r="AY102" s="18" t="s">
        <v>176</v>
      </c>
      <c r="BE102" s="186">
        <f t="shared" si="4"/>
        <v>0</v>
      </c>
      <c r="BF102" s="186">
        <f t="shared" si="5"/>
        <v>0</v>
      </c>
      <c r="BG102" s="186">
        <f t="shared" si="6"/>
        <v>0</v>
      </c>
      <c r="BH102" s="186">
        <f t="shared" si="7"/>
        <v>0</v>
      </c>
      <c r="BI102" s="186">
        <f t="shared" si="8"/>
        <v>0</v>
      </c>
      <c r="BJ102" s="18" t="s">
        <v>82</v>
      </c>
      <c r="BK102" s="186">
        <f t="shared" si="9"/>
        <v>0</v>
      </c>
      <c r="BL102" s="18" t="s">
        <v>206</v>
      </c>
      <c r="BM102" s="185" t="s">
        <v>1256</v>
      </c>
    </row>
    <row r="103" spans="1:65" s="2" customFormat="1" ht="16.5" customHeight="1">
      <c r="A103" s="36"/>
      <c r="B103" s="37"/>
      <c r="C103" s="173" t="s">
        <v>220</v>
      </c>
      <c r="D103" s="173" t="s">
        <v>177</v>
      </c>
      <c r="E103" s="174" t="s">
        <v>815</v>
      </c>
      <c r="F103" s="175" t="s">
        <v>816</v>
      </c>
      <c r="G103" s="176" t="s">
        <v>795</v>
      </c>
      <c r="H103" s="177">
        <v>5</v>
      </c>
      <c r="I103" s="178"/>
      <c r="J103" s="179">
        <f t="shared" si="0"/>
        <v>0</v>
      </c>
      <c r="K103" s="175" t="s">
        <v>192</v>
      </c>
      <c r="L103" s="180"/>
      <c r="M103" s="181" t="s">
        <v>32</v>
      </c>
      <c r="N103" s="182" t="s">
        <v>46</v>
      </c>
      <c r="O103" s="66"/>
      <c r="P103" s="183">
        <f t="shared" si="1"/>
        <v>0</v>
      </c>
      <c r="Q103" s="183">
        <v>0</v>
      </c>
      <c r="R103" s="183">
        <f t="shared" si="2"/>
        <v>0</v>
      </c>
      <c r="S103" s="183">
        <v>0</v>
      </c>
      <c r="T103" s="184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5" t="s">
        <v>181</v>
      </c>
      <c r="AT103" s="185" t="s">
        <v>177</v>
      </c>
      <c r="AU103" s="185" t="s">
        <v>82</v>
      </c>
      <c r="AY103" s="18" t="s">
        <v>176</v>
      </c>
      <c r="BE103" s="186">
        <f t="shared" si="4"/>
        <v>0</v>
      </c>
      <c r="BF103" s="186">
        <f t="shared" si="5"/>
        <v>0</v>
      </c>
      <c r="BG103" s="186">
        <f t="shared" si="6"/>
        <v>0</v>
      </c>
      <c r="BH103" s="186">
        <f t="shared" si="7"/>
        <v>0</v>
      </c>
      <c r="BI103" s="186">
        <f t="shared" si="8"/>
        <v>0</v>
      </c>
      <c r="BJ103" s="18" t="s">
        <v>82</v>
      </c>
      <c r="BK103" s="186">
        <f t="shared" si="9"/>
        <v>0</v>
      </c>
      <c r="BL103" s="18" t="s">
        <v>181</v>
      </c>
      <c r="BM103" s="185" t="s">
        <v>1257</v>
      </c>
    </row>
    <row r="104" spans="1:65" s="2" customFormat="1" ht="24.2" customHeight="1">
      <c r="A104" s="36"/>
      <c r="B104" s="37"/>
      <c r="C104" s="192" t="s">
        <v>224</v>
      </c>
      <c r="D104" s="192" t="s">
        <v>203</v>
      </c>
      <c r="E104" s="193" t="s">
        <v>818</v>
      </c>
      <c r="F104" s="194" t="s">
        <v>819</v>
      </c>
      <c r="G104" s="195" t="s">
        <v>795</v>
      </c>
      <c r="H104" s="196">
        <v>45</v>
      </c>
      <c r="I104" s="197"/>
      <c r="J104" s="198">
        <f t="shared" si="0"/>
        <v>0</v>
      </c>
      <c r="K104" s="194" t="s">
        <v>192</v>
      </c>
      <c r="L104" s="41"/>
      <c r="M104" s="199" t="s">
        <v>32</v>
      </c>
      <c r="N104" s="200" t="s">
        <v>46</v>
      </c>
      <c r="O104" s="66"/>
      <c r="P104" s="183">
        <f t="shared" si="1"/>
        <v>0</v>
      </c>
      <c r="Q104" s="183">
        <v>0</v>
      </c>
      <c r="R104" s="183">
        <f t="shared" si="2"/>
        <v>0</v>
      </c>
      <c r="S104" s="183">
        <v>0</v>
      </c>
      <c r="T104" s="184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5" t="s">
        <v>206</v>
      </c>
      <c r="AT104" s="185" t="s">
        <v>203</v>
      </c>
      <c r="AU104" s="185" t="s">
        <v>82</v>
      </c>
      <c r="AY104" s="18" t="s">
        <v>176</v>
      </c>
      <c r="BE104" s="186">
        <f t="shared" si="4"/>
        <v>0</v>
      </c>
      <c r="BF104" s="186">
        <f t="shared" si="5"/>
        <v>0</v>
      </c>
      <c r="BG104" s="186">
        <f t="shared" si="6"/>
        <v>0</v>
      </c>
      <c r="BH104" s="186">
        <f t="shared" si="7"/>
        <v>0</v>
      </c>
      <c r="BI104" s="186">
        <f t="shared" si="8"/>
        <v>0</v>
      </c>
      <c r="BJ104" s="18" t="s">
        <v>82</v>
      </c>
      <c r="BK104" s="186">
        <f t="shared" si="9"/>
        <v>0</v>
      </c>
      <c r="BL104" s="18" t="s">
        <v>206</v>
      </c>
      <c r="BM104" s="185" t="s">
        <v>1258</v>
      </c>
    </row>
    <row r="105" spans="1:65" s="2" customFormat="1" ht="55.5" customHeight="1">
      <c r="A105" s="36"/>
      <c r="B105" s="37"/>
      <c r="C105" s="192" t="s">
        <v>228</v>
      </c>
      <c r="D105" s="192" t="s">
        <v>203</v>
      </c>
      <c r="E105" s="193" t="s">
        <v>821</v>
      </c>
      <c r="F105" s="194" t="s">
        <v>822</v>
      </c>
      <c r="G105" s="195" t="s">
        <v>795</v>
      </c>
      <c r="H105" s="196">
        <v>240</v>
      </c>
      <c r="I105" s="197"/>
      <c r="J105" s="198">
        <f t="shared" si="0"/>
        <v>0</v>
      </c>
      <c r="K105" s="194" t="s">
        <v>192</v>
      </c>
      <c r="L105" s="41"/>
      <c r="M105" s="199" t="s">
        <v>32</v>
      </c>
      <c r="N105" s="200" t="s">
        <v>46</v>
      </c>
      <c r="O105" s="66"/>
      <c r="P105" s="183">
        <f t="shared" si="1"/>
        <v>0</v>
      </c>
      <c r="Q105" s="183">
        <v>0</v>
      </c>
      <c r="R105" s="183">
        <f t="shared" si="2"/>
        <v>0</v>
      </c>
      <c r="S105" s="183">
        <v>0</v>
      </c>
      <c r="T105" s="184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5" t="s">
        <v>206</v>
      </c>
      <c r="AT105" s="185" t="s">
        <v>203</v>
      </c>
      <c r="AU105" s="185" t="s">
        <v>82</v>
      </c>
      <c r="AY105" s="18" t="s">
        <v>176</v>
      </c>
      <c r="BE105" s="186">
        <f t="shared" si="4"/>
        <v>0</v>
      </c>
      <c r="BF105" s="186">
        <f t="shared" si="5"/>
        <v>0</v>
      </c>
      <c r="BG105" s="186">
        <f t="shared" si="6"/>
        <v>0</v>
      </c>
      <c r="BH105" s="186">
        <f t="shared" si="7"/>
        <v>0</v>
      </c>
      <c r="BI105" s="186">
        <f t="shared" si="8"/>
        <v>0</v>
      </c>
      <c r="BJ105" s="18" t="s">
        <v>82</v>
      </c>
      <c r="BK105" s="186">
        <f t="shared" si="9"/>
        <v>0</v>
      </c>
      <c r="BL105" s="18" t="s">
        <v>206</v>
      </c>
      <c r="BM105" s="185" t="s">
        <v>1259</v>
      </c>
    </row>
    <row r="106" spans="1:65" s="2" customFormat="1" ht="21.75" customHeight="1">
      <c r="A106" s="36"/>
      <c r="B106" s="37"/>
      <c r="C106" s="173" t="s">
        <v>232</v>
      </c>
      <c r="D106" s="173" t="s">
        <v>177</v>
      </c>
      <c r="E106" s="174" t="s">
        <v>824</v>
      </c>
      <c r="F106" s="175" t="s">
        <v>825</v>
      </c>
      <c r="G106" s="176" t="s">
        <v>795</v>
      </c>
      <c r="H106" s="177">
        <v>40</v>
      </c>
      <c r="I106" s="178"/>
      <c r="J106" s="179">
        <f t="shared" si="0"/>
        <v>0</v>
      </c>
      <c r="K106" s="175" t="s">
        <v>192</v>
      </c>
      <c r="L106" s="180"/>
      <c r="M106" s="181" t="s">
        <v>32</v>
      </c>
      <c r="N106" s="182" t="s">
        <v>46</v>
      </c>
      <c r="O106" s="66"/>
      <c r="P106" s="183">
        <f t="shared" si="1"/>
        <v>0</v>
      </c>
      <c r="Q106" s="183">
        <v>0</v>
      </c>
      <c r="R106" s="183">
        <f t="shared" si="2"/>
        <v>0</v>
      </c>
      <c r="S106" s="183">
        <v>0</v>
      </c>
      <c r="T106" s="184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5" t="s">
        <v>181</v>
      </c>
      <c r="AT106" s="185" t="s">
        <v>177</v>
      </c>
      <c r="AU106" s="185" t="s">
        <v>82</v>
      </c>
      <c r="AY106" s="18" t="s">
        <v>176</v>
      </c>
      <c r="BE106" s="186">
        <f t="shared" si="4"/>
        <v>0</v>
      </c>
      <c r="BF106" s="186">
        <f t="shared" si="5"/>
        <v>0</v>
      </c>
      <c r="BG106" s="186">
        <f t="shared" si="6"/>
        <v>0</v>
      </c>
      <c r="BH106" s="186">
        <f t="shared" si="7"/>
        <v>0</v>
      </c>
      <c r="BI106" s="186">
        <f t="shared" si="8"/>
        <v>0</v>
      </c>
      <c r="BJ106" s="18" t="s">
        <v>82</v>
      </c>
      <c r="BK106" s="186">
        <f t="shared" si="9"/>
        <v>0</v>
      </c>
      <c r="BL106" s="18" t="s">
        <v>181</v>
      </c>
      <c r="BM106" s="185" t="s">
        <v>1260</v>
      </c>
    </row>
    <row r="107" spans="1:65" s="2" customFormat="1" ht="21.75" customHeight="1">
      <c r="A107" s="36"/>
      <c r="B107" s="37"/>
      <c r="C107" s="173" t="s">
        <v>236</v>
      </c>
      <c r="D107" s="173" t="s">
        <v>177</v>
      </c>
      <c r="E107" s="174" t="s">
        <v>827</v>
      </c>
      <c r="F107" s="175" t="s">
        <v>828</v>
      </c>
      <c r="G107" s="176" t="s">
        <v>795</v>
      </c>
      <c r="H107" s="177">
        <v>240</v>
      </c>
      <c r="I107" s="178"/>
      <c r="J107" s="179">
        <f t="shared" si="0"/>
        <v>0</v>
      </c>
      <c r="K107" s="175" t="s">
        <v>192</v>
      </c>
      <c r="L107" s="180"/>
      <c r="M107" s="181" t="s">
        <v>32</v>
      </c>
      <c r="N107" s="182" t="s">
        <v>46</v>
      </c>
      <c r="O107" s="66"/>
      <c r="P107" s="183">
        <f t="shared" si="1"/>
        <v>0</v>
      </c>
      <c r="Q107" s="183">
        <v>0</v>
      </c>
      <c r="R107" s="183">
        <f t="shared" si="2"/>
        <v>0</v>
      </c>
      <c r="S107" s="183">
        <v>0</v>
      </c>
      <c r="T107" s="184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5" t="s">
        <v>181</v>
      </c>
      <c r="AT107" s="185" t="s">
        <v>177</v>
      </c>
      <c r="AU107" s="185" t="s">
        <v>82</v>
      </c>
      <c r="AY107" s="18" t="s">
        <v>176</v>
      </c>
      <c r="BE107" s="186">
        <f t="shared" si="4"/>
        <v>0</v>
      </c>
      <c r="BF107" s="186">
        <f t="shared" si="5"/>
        <v>0</v>
      </c>
      <c r="BG107" s="186">
        <f t="shared" si="6"/>
        <v>0</v>
      </c>
      <c r="BH107" s="186">
        <f t="shared" si="7"/>
        <v>0</v>
      </c>
      <c r="BI107" s="186">
        <f t="shared" si="8"/>
        <v>0</v>
      </c>
      <c r="BJ107" s="18" t="s">
        <v>82</v>
      </c>
      <c r="BK107" s="186">
        <f t="shared" si="9"/>
        <v>0</v>
      </c>
      <c r="BL107" s="18" t="s">
        <v>181</v>
      </c>
      <c r="BM107" s="185" t="s">
        <v>1261</v>
      </c>
    </row>
    <row r="108" spans="1:65" s="2" customFormat="1" ht="21.75" customHeight="1">
      <c r="A108" s="36"/>
      <c r="B108" s="37"/>
      <c r="C108" s="173" t="s">
        <v>8</v>
      </c>
      <c r="D108" s="173" t="s">
        <v>177</v>
      </c>
      <c r="E108" s="174" t="s">
        <v>830</v>
      </c>
      <c r="F108" s="175" t="s">
        <v>831</v>
      </c>
      <c r="G108" s="176" t="s">
        <v>795</v>
      </c>
      <c r="H108" s="177">
        <v>5</v>
      </c>
      <c r="I108" s="178"/>
      <c r="J108" s="179">
        <f t="shared" si="0"/>
        <v>0</v>
      </c>
      <c r="K108" s="175" t="s">
        <v>192</v>
      </c>
      <c r="L108" s="180"/>
      <c r="M108" s="181" t="s">
        <v>32</v>
      </c>
      <c r="N108" s="182" t="s">
        <v>46</v>
      </c>
      <c r="O108" s="66"/>
      <c r="P108" s="183">
        <f t="shared" si="1"/>
        <v>0</v>
      </c>
      <c r="Q108" s="183">
        <v>0</v>
      </c>
      <c r="R108" s="183">
        <f t="shared" si="2"/>
        <v>0</v>
      </c>
      <c r="S108" s="183">
        <v>0</v>
      </c>
      <c r="T108" s="184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5" t="s">
        <v>181</v>
      </c>
      <c r="AT108" s="185" t="s">
        <v>177</v>
      </c>
      <c r="AU108" s="185" t="s">
        <v>82</v>
      </c>
      <c r="AY108" s="18" t="s">
        <v>176</v>
      </c>
      <c r="BE108" s="186">
        <f t="shared" si="4"/>
        <v>0</v>
      </c>
      <c r="BF108" s="186">
        <f t="shared" si="5"/>
        <v>0</v>
      </c>
      <c r="BG108" s="186">
        <f t="shared" si="6"/>
        <v>0</v>
      </c>
      <c r="BH108" s="186">
        <f t="shared" si="7"/>
        <v>0</v>
      </c>
      <c r="BI108" s="186">
        <f t="shared" si="8"/>
        <v>0</v>
      </c>
      <c r="BJ108" s="18" t="s">
        <v>82</v>
      </c>
      <c r="BK108" s="186">
        <f t="shared" si="9"/>
        <v>0</v>
      </c>
      <c r="BL108" s="18" t="s">
        <v>181</v>
      </c>
      <c r="BM108" s="185" t="s">
        <v>1262</v>
      </c>
    </row>
    <row r="109" spans="1:65" s="2" customFormat="1" ht="44.25" customHeight="1">
      <c r="A109" s="36"/>
      <c r="B109" s="37"/>
      <c r="C109" s="192" t="s">
        <v>243</v>
      </c>
      <c r="D109" s="192" t="s">
        <v>203</v>
      </c>
      <c r="E109" s="193" t="s">
        <v>846</v>
      </c>
      <c r="F109" s="194" t="s">
        <v>847</v>
      </c>
      <c r="G109" s="195" t="s">
        <v>180</v>
      </c>
      <c r="H109" s="196">
        <v>2</v>
      </c>
      <c r="I109" s="197"/>
      <c r="J109" s="198">
        <f t="shared" si="0"/>
        <v>0</v>
      </c>
      <c r="K109" s="194" t="s">
        <v>192</v>
      </c>
      <c r="L109" s="41"/>
      <c r="M109" s="199" t="s">
        <v>32</v>
      </c>
      <c r="N109" s="200" t="s">
        <v>46</v>
      </c>
      <c r="O109" s="66"/>
      <c r="P109" s="183">
        <f t="shared" si="1"/>
        <v>0</v>
      </c>
      <c r="Q109" s="183">
        <v>0</v>
      </c>
      <c r="R109" s="183">
        <f t="shared" si="2"/>
        <v>0</v>
      </c>
      <c r="S109" s="183">
        <v>0</v>
      </c>
      <c r="T109" s="184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5" t="s">
        <v>206</v>
      </c>
      <c r="AT109" s="185" t="s">
        <v>203</v>
      </c>
      <c r="AU109" s="185" t="s">
        <v>82</v>
      </c>
      <c r="AY109" s="18" t="s">
        <v>176</v>
      </c>
      <c r="BE109" s="186">
        <f t="shared" si="4"/>
        <v>0</v>
      </c>
      <c r="BF109" s="186">
        <f t="shared" si="5"/>
        <v>0</v>
      </c>
      <c r="BG109" s="186">
        <f t="shared" si="6"/>
        <v>0</v>
      </c>
      <c r="BH109" s="186">
        <f t="shared" si="7"/>
        <v>0</v>
      </c>
      <c r="BI109" s="186">
        <f t="shared" si="8"/>
        <v>0</v>
      </c>
      <c r="BJ109" s="18" t="s">
        <v>82</v>
      </c>
      <c r="BK109" s="186">
        <f t="shared" si="9"/>
        <v>0</v>
      </c>
      <c r="BL109" s="18" t="s">
        <v>206</v>
      </c>
      <c r="BM109" s="185" t="s">
        <v>1263</v>
      </c>
    </row>
    <row r="110" spans="1:65" s="2" customFormat="1" ht="49.15" customHeight="1">
      <c r="A110" s="36"/>
      <c r="B110" s="37"/>
      <c r="C110" s="192" t="s">
        <v>247</v>
      </c>
      <c r="D110" s="192" t="s">
        <v>203</v>
      </c>
      <c r="E110" s="193" t="s">
        <v>849</v>
      </c>
      <c r="F110" s="194" t="s">
        <v>850</v>
      </c>
      <c r="G110" s="195" t="s">
        <v>180</v>
      </c>
      <c r="H110" s="196">
        <v>4</v>
      </c>
      <c r="I110" s="197"/>
      <c r="J110" s="198">
        <f t="shared" si="0"/>
        <v>0</v>
      </c>
      <c r="K110" s="194" t="s">
        <v>192</v>
      </c>
      <c r="L110" s="41"/>
      <c r="M110" s="199" t="s">
        <v>32</v>
      </c>
      <c r="N110" s="200" t="s">
        <v>46</v>
      </c>
      <c r="O110" s="66"/>
      <c r="P110" s="183">
        <f t="shared" si="1"/>
        <v>0</v>
      </c>
      <c r="Q110" s="183">
        <v>0</v>
      </c>
      <c r="R110" s="183">
        <f t="shared" si="2"/>
        <v>0</v>
      </c>
      <c r="S110" s="183">
        <v>0</v>
      </c>
      <c r="T110" s="184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5" t="s">
        <v>206</v>
      </c>
      <c r="AT110" s="185" t="s">
        <v>203</v>
      </c>
      <c r="AU110" s="185" t="s">
        <v>82</v>
      </c>
      <c r="AY110" s="18" t="s">
        <v>176</v>
      </c>
      <c r="BE110" s="186">
        <f t="shared" si="4"/>
        <v>0</v>
      </c>
      <c r="BF110" s="186">
        <f t="shared" si="5"/>
        <v>0</v>
      </c>
      <c r="BG110" s="186">
        <f t="shared" si="6"/>
        <v>0</v>
      </c>
      <c r="BH110" s="186">
        <f t="shared" si="7"/>
        <v>0</v>
      </c>
      <c r="BI110" s="186">
        <f t="shared" si="8"/>
        <v>0</v>
      </c>
      <c r="BJ110" s="18" t="s">
        <v>82</v>
      </c>
      <c r="BK110" s="186">
        <f t="shared" si="9"/>
        <v>0</v>
      </c>
      <c r="BL110" s="18" t="s">
        <v>206</v>
      </c>
      <c r="BM110" s="185" t="s">
        <v>1264</v>
      </c>
    </row>
    <row r="111" spans="1:65" s="2" customFormat="1" ht="16.5" customHeight="1">
      <c r="A111" s="36"/>
      <c r="B111" s="37"/>
      <c r="C111" s="192" t="s">
        <v>251</v>
      </c>
      <c r="D111" s="192" t="s">
        <v>203</v>
      </c>
      <c r="E111" s="193" t="s">
        <v>852</v>
      </c>
      <c r="F111" s="194" t="s">
        <v>853</v>
      </c>
      <c r="G111" s="195" t="s">
        <v>180</v>
      </c>
      <c r="H111" s="196">
        <v>2</v>
      </c>
      <c r="I111" s="197"/>
      <c r="J111" s="198">
        <f t="shared" si="0"/>
        <v>0</v>
      </c>
      <c r="K111" s="194" t="s">
        <v>192</v>
      </c>
      <c r="L111" s="41"/>
      <c r="M111" s="199" t="s">
        <v>32</v>
      </c>
      <c r="N111" s="200" t="s">
        <v>46</v>
      </c>
      <c r="O111" s="66"/>
      <c r="P111" s="183">
        <f t="shared" si="1"/>
        <v>0</v>
      </c>
      <c r="Q111" s="183">
        <v>0</v>
      </c>
      <c r="R111" s="183">
        <f t="shared" si="2"/>
        <v>0</v>
      </c>
      <c r="S111" s="183">
        <v>0</v>
      </c>
      <c r="T111" s="184">
        <f t="shared" si="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85" t="s">
        <v>206</v>
      </c>
      <c r="AT111" s="185" t="s">
        <v>203</v>
      </c>
      <c r="AU111" s="185" t="s">
        <v>82</v>
      </c>
      <c r="AY111" s="18" t="s">
        <v>176</v>
      </c>
      <c r="BE111" s="186">
        <f t="shared" si="4"/>
        <v>0</v>
      </c>
      <c r="BF111" s="186">
        <f t="shared" si="5"/>
        <v>0</v>
      </c>
      <c r="BG111" s="186">
        <f t="shared" si="6"/>
        <v>0</v>
      </c>
      <c r="BH111" s="186">
        <f t="shared" si="7"/>
        <v>0</v>
      </c>
      <c r="BI111" s="186">
        <f t="shared" si="8"/>
        <v>0</v>
      </c>
      <c r="BJ111" s="18" t="s">
        <v>82</v>
      </c>
      <c r="BK111" s="186">
        <f t="shared" si="9"/>
        <v>0</v>
      </c>
      <c r="BL111" s="18" t="s">
        <v>206</v>
      </c>
      <c r="BM111" s="185" t="s">
        <v>1265</v>
      </c>
    </row>
    <row r="112" spans="1:65" s="2" customFormat="1" ht="49.15" customHeight="1">
      <c r="A112" s="36"/>
      <c r="B112" s="37"/>
      <c r="C112" s="192" t="s">
        <v>255</v>
      </c>
      <c r="D112" s="192" t="s">
        <v>203</v>
      </c>
      <c r="E112" s="193" t="s">
        <v>855</v>
      </c>
      <c r="F112" s="194" t="s">
        <v>856</v>
      </c>
      <c r="G112" s="195" t="s">
        <v>180</v>
      </c>
      <c r="H112" s="196">
        <v>16</v>
      </c>
      <c r="I112" s="197"/>
      <c r="J112" s="198">
        <f t="shared" si="0"/>
        <v>0</v>
      </c>
      <c r="K112" s="194" t="s">
        <v>192</v>
      </c>
      <c r="L112" s="41"/>
      <c r="M112" s="201" t="s">
        <v>32</v>
      </c>
      <c r="N112" s="202" t="s">
        <v>46</v>
      </c>
      <c r="O112" s="203"/>
      <c r="P112" s="204">
        <f t="shared" si="1"/>
        <v>0</v>
      </c>
      <c r="Q112" s="204">
        <v>0</v>
      </c>
      <c r="R112" s="204">
        <f t="shared" si="2"/>
        <v>0</v>
      </c>
      <c r="S112" s="204">
        <v>0</v>
      </c>
      <c r="T112" s="205">
        <f t="shared" si="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5" t="s">
        <v>206</v>
      </c>
      <c r="AT112" s="185" t="s">
        <v>203</v>
      </c>
      <c r="AU112" s="185" t="s">
        <v>82</v>
      </c>
      <c r="AY112" s="18" t="s">
        <v>176</v>
      </c>
      <c r="BE112" s="186">
        <f t="shared" si="4"/>
        <v>0</v>
      </c>
      <c r="BF112" s="186">
        <f t="shared" si="5"/>
        <v>0</v>
      </c>
      <c r="BG112" s="186">
        <f t="shared" si="6"/>
        <v>0</v>
      </c>
      <c r="BH112" s="186">
        <f t="shared" si="7"/>
        <v>0</v>
      </c>
      <c r="BI112" s="186">
        <f t="shared" si="8"/>
        <v>0</v>
      </c>
      <c r="BJ112" s="18" t="s">
        <v>82</v>
      </c>
      <c r="BK112" s="186">
        <f t="shared" si="9"/>
        <v>0</v>
      </c>
      <c r="BL112" s="18" t="s">
        <v>206</v>
      </c>
      <c r="BM112" s="185" t="s">
        <v>1266</v>
      </c>
    </row>
    <row r="113" spans="1:31" s="2" customFormat="1" ht="6.95" customHeight="1">
      <c r="A113" s="36"/>
      <c r="B113" s="49"/>
      <c r="C113" s="50"/>
      <c r="D113" s="50"/>
      <c r="E113" s="50"/>
      <c r="F113" s="50"/>
      <c r="G113" s="50"/>
      <c r="H113" s="50"/>
      <c r="I113" s="50"/>
      <c r="J113" s="50"/>
      <c r="K113" s="50"/>
      <c r="L113" s="41"/>
      <c r="M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</sheetData>
  <sheetProtection algorithmName="SHA-512" hashValue="SQ/VxpVs7Y0jdeEsj3+ZPSqOfPoyu6BDZFnecv4KDlTPZfp09sgrrr/AACx2J7RB272j+BobBainIoCSThs0aQ==" saltValue="/fBvWfismN4gXMpk3QyiHTSj+4tbzOgEYHdtjG65e0KnTMjMm56ZVOpHLceypuXCwsuGMR6kS0NWS+vK7RZdRA==" spinCount="100000" sheet="1" objects="1" scenarios="1" formatColumns="0" formatRows="0" autoFilter="0"/>
  <autoFilter ref="C91:K112" xr:uid="{00000000-0009-0000-0000-00000C000000}"/>
  <mergeCells count="15">
    <mergeCell ref="E78:H78"/>
    <mergeCell ref="E82:H82"/>
    <mergeCell ref="E80:H80"/>
    <mergeCell ref="E84:H84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BM185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AT2" s="18" t="s">
        <v>128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84</v>
      </c>
    </row>
    <row r="4" spans="1:46" s="1" customFormat="1" ht="24.95" customHeight="1">
      <c r="B4" s="21"/>
      <c r="D4" s="112" t="s">
        <v>149</v>
      </c>
      <c r="L4" s="21"/>
      <c r="M4" s="113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82" t="str">
        <f>'Rekapitulace stavby'!K6</f>
        <v>Oprava PZS v ŽST Litoměřice horní nádraží_OPRAVA č. 1</v>
      </c>
      <c r="F7" s="383"/>
      <c r="G7" s="383"/>
      <c r="H7" s="383"/>
      <c r="L7" s="21"/>
    </row>
    <row r="8" spans="1:46">
      <c r="B8" s="21"/>
      <c r="D8" s="114" t="s">
        <v>150</v>
      </c>
      <c r="L8" s="21"/>
    </row>
    <row r="9" spans="1:46" s="1" customFormat="1" ht="16.5" customHeight="1">
      <c r="B9" s="21"/>
      <c r="E9" s="382" t="s">
        <v>151</v>
      </c>
      <c r="F9" s="381"/>
      <c r="G9" s="381"/>
      <c r="H9" s="381"/>
      <c r="L9" s="21"/>
    </row>
    <row r="10" spans="1:46" s="1" customFormat="1" ht="12" customHeight="1">
      <c r="B10" s="21"/>
      <c r="D10" s="114" t="s">
        <v>152</v>
      </c>
      <c r="L10" s="21"/>
    </row>
    <row r="11" spans="1:46" s="2" customFormat="1" ht="16.5" customHeight="1">
      <c r="A11" s="36"/>
      <c r="B11" s="41"/>
      <c r="C11" s="36"/>
      <c r="D11" s="36"/>
      <c r="E11" s="384" t="s">
        <v>1177</v>
      </c>
      <c r="F11" s="385"/>
      <c r="G11" s="385"/>
      <c r="H11" s="385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154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386" t="s">
        <v>858</v>
      </c>
      <c r="F13" s="385"/>
      <c r="G13" s="385"/>
      <c r="H13" s="385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4" t="s">
        <v>32</v>
      </c>
      <c r="G15" s="36"/>
      <c r="H15" s="36"/>
      <c r="I15" s="114" t="s">
        <v>20</v>
      </c>
      <c r="J15" s="104" t="s">
        <v>32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22</v>
      </c>
      <c r="E16" s="36"/>
      <c r="F16" s="104" t="s">
        <v>23</v>
      </c>
      <c r="G16" s="36"/>
      <c r="H16" s="36"/>
      <c r="I16" s="114" t="s">
        <v>24</v>
      </c>
      <c r="J16" s="117" t="str">
        <f>'Rekapitulace stavby'!AN8</f>
        <v>28. 2. 2022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30</v>
      </c>
      <c r="E18" s="36"/>
      <c r="F18" s="36"/>
      <c r="G18" s="36"/>
      <c r="H18" s="36"/>
      <c r="I18" s="114" t="s">
        <v>31</v>
      </c>
      <c r="J18" s="104" t="s">
        <v>32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23</v>
      </c>
      <c r="F19" s="36"/>
      <c r="G19" s="36"/>
      <c r="H19" s="36"/>
      <c r="I19" s="114" t="s">
        <v>33</v>
      </c>
      <c r="J19" s="104" t="s">
        <v>32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34</v>
      </c>
      <c r="E21" s="36"/>
      <c r="F21" s="36"/>
      <c r="G21" s="36"/>
      <c r="H21" s="36"/>
      <c r="I21" s="114" t="s">
        <v>31</v>
      </c>
      <c r="J21" s="31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387" t="str">
        <f>'Rekapitulace stavby'!E14</f>
        <v>Vyplň údaj</v>
      </c>
      <c r="F22" s="388"/>
      <c r="G22" s="388"/>
      <c r="H22" s="388"/>
      <c r="I22" s="114" t="s">
        <v>33</v>
      </c>
      <c r="J22" s="31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36</v>
      </c>
      <c r="E24" s="36"/>
      <c r="F24" s="36"/>
      <c r="G24" s="36"/>
      <c r="H24" s="36"/>
      <c r="I24" s="114" t="s">
        <v>31</v>
      </c>
      <c r="J24" s="104" t="s">
        <v>32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23</v>
      </c>
      <c r="F25" s="36"/>
      <c r="G25" s="36"/>
      <c r="H25" s="36"/>
      <c r="I25" s="114" t="s">
        <v>33</v>
      </c>
      <c r="J25" s="104" t="s">
        <v>32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38</v>
      </c>
      <c r="E27" s="36"/>
      <c r="F27" s="36"/>
      <c r="G27" s="36"/>
      <c r="H27" s="36"/>
      <c r="I27" s="114" t="s">
        <v>31</v>
      </c>
      <c r="J27" s="104" t="s">
        <v>32</v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">
        <v>23</v>
      </c>
      <c r="F28" s="36"/>
      <c r="G28" s="36"/>
      <c r="H28" s="36"/>
      <c r="I28" s="114" t="s">
        <v>33</v>
      </c>
      <c r="J28" s="104" t="s">
        <v>32</v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39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>
      <c r="A31" s="118"/>
      <c r="B31" s="119"/>
      <c r="C31" s="118"/>
      <c r="D31" s="118"/>
      <c r="E31" s="389" t="s">
        <v>32</v>
      </c>
      <c r="F31" s="389"/>
      <c r="G31" s="389"/>
      <c r="H31" s="389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2" t="s">
        <v>41</v>
      </c>
      <c r="E34" s="36"/>
      <c r="F34" s="36"/>
      <c r="G34" s="36"/>
      <c r="H34" s="36"/>
      <c r="I34" s="36"/>
      <c r="J34" s="123">
        <f>ROUND(J100,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1"/>
      <c r="E35" s="121"/>
      <c r="F35" s="121"/>
      <c r="G35" s="121"/>
      <c r="H35" s="121"/>
      <c r="I35" s="121"/>
      <c r="J35" s="121"/>
      <c r="K35" s="121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4" t="s">
        <v>43</v>
      </c>
      <c r="G36" s="36"/>
      <c r="H36" s="36"/>
      <c r="I36" s="124" t="s">
        <v>42</v>
      </c>
      <c r="J36" s="124" t="s">
        <v>44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5" t="s">
        <v>45</v>
      </c>
      <c r="E37" s="114" t="s">
        <v>46</v>
      </c>
      <c r="F37" s="125">
        <f>ROUND((SUM(BE100:BE184)),  2)</f>
        <v>0</v>
      </c>
      <c r="G37" s="36"/>
      <c r="H37" s="36"/>
      <c r="I37" s="126">
        <v>0.21</v>
      </c>
      <c r="J37" s="125">
        <f>ROUND(((SUM(BE100:BE184))*I37),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47</v>
      </c>
      <c r="F38" s="125">
        <f>ROUND((SUM(BF100:BF184)),  2)</f>
        <v>0</v>
      </c>
      <c r="G38" s="36"/>
      <c r="H38" s="36"/>
      <c r="I38" s="126">
        <v>0.15</v>
      </c>
      <c r="J38" s="125">
        <f>ROUND(((SUM(BF100:BF184))*I38),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ROUND((SUM(BG100:BG184)),  2)</f>
        <v>0</v>
      </c>
      <c r="G39" s="36"/>
      <c r="H39" s="36"/>
      <c r="I39" s="126">
        <v>0.21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49</v>
      </c>
      <c r="F40" s="125">
        <f>ROUND((SUM(BH100:BH184)),  2)</f>
        <v>0</v>
      </c>
      <c r="G40" s="36"/>
      <c r="H40" s="36"/>
      <c r="I40" s="126">
        <v>0.15</v>
      </c>
      <c r="J40" s="125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50</v>
      </c>
      <c r="F41" s="125">
        <f>ROUND((SUM(BI100:BI184)),  2)</f>
        <v>0</v>
      </c>
      <c r="G41" s="36"/>
      <c r="H41" s="36"/>
      <c r="I41" s="126">
        <v>0</v>
      </c>
      <c r="J41" s="125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51</v>
      </c>
      <c r="E43" s="129"/>
      <c r="F43" s="129"/>
      <c r="G43" s="130" t="s">
        <v>52</v>
      </c>
      <c r="H43" s="131" t="s">
        <v>53</v>
      </c>
      <c r="I43" s="129"/>
      <c r="J43" s="132">
        <f>SUM(J34:J41)</f>
        <v>0</v>
      </c>
      <c r="K43" s="133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4" t="s">
        <v>156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0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390" t="str">
        <f>E7</f>
        <v>Oprava PZS v ŽST Litoměřice horní nádraží_OPRAVA č. 1</v>
      </c>
      <c r="F52" s="391"/>
      <c r="G52" s="391"/>
      <c r="H52" s="391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2"/>
      <c r="C53" s="30" t="s">
        <v>150</v>
      </c>
      <c r="D53" s="23"/>
      <c r="E53" s="23"/>
      <c r="F53" s="23"/>
      <c r="G53" s="23"/>
      <c r="H53" s="23"/>
      <c r="I53" s="23"/>
      <c r="J53" s="23"/>
      <c r="K53" s="23"/>
      <c r="L53" s="21"/>
    </row>
    <row r="54" spans="1:31" s="1" customFormat="1" ht="16.5" customHeight="1">
      <c r="B54" s="22"/>
      <c r="C54" s="23"/>
      <c r="D54" s="23"/>
      <c r="E54" s="390" t="s">
        <v>151</v>
      </c>
      <c r="F54" s="366"/>
      <c r="G54" s="366"/>
      <c r="H54" s="366"/>
      <c r="I54" s="23"/>
      <c r="J54" s="23"/>
      <c r="K54" s="23"/>
      <c r="L54" s="21"/>
    </row>
    <row r="55" spans="1:31" s="1" customFormat="1" ht="12" customHeight="1">
      <c r="B55" s="22"/>
      <c r="C55" s="30" t="s">
        <v>152</v>
      </c>
      <c r="D55" s="23"/>
      <c r="E55" s="23"/>
      <c r="F55" s="23"/>
      <c r="G55" s="23"/>
      <c r="H55" s="23"/>
      <c r="I55" s="23"/>
      <c r="J55" s="23"/>
      <c r="K55" s="23"/>
      <c r="L55" s="21"/>
    </row>
    <row r="56" spans="1:31" s="2" customFormat="1" ht="16.5" customHeight="1">
      <c r="A56" s="36"/>
      <c r="B56" s="37"/>
      <c r="C56" s="38"/>
      <c r="D56" s="38"/>
      <c r="E56" s="392" t="s">
        <v>1177</v>
      </c>
      <c r="F56" s="393"/>
      <c r="G56" s="393"/>
      <c r="H56" s="393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0" t="s">
        <v>154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45" t="str">
        <f>E13</f>
        <v>03.2 - Stavební část</v>
      </c>
      <c r="F58" s="393"/>
      <c r="G58" s="393"/>
      <c r="H58" s="393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0" t="s">
        <v>22</v>
      </c>
      <c r="D60" s="38"/>
      <c r="E60" s="38"/>
      <c r="F60" s="28" t="str">
        <f>F16</f>
        <v xml:space="preserve"> </v>
      </c>
      <c r="G60" s="38"/>
      <c r="H60" s="38"/>
      <c r="I60" s="30" t="s">
        <v>24</v>
      </c>
      <c r="J60" s="61" t="str">
        <f>IF(J16="","",J16)</f>
        <v>28. 2. 2022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0" t="s">
        <v>30</v>
      </c>
      <c r="D62" s="38"/>
      <c r="E62" s="38"/>
      <c r="F62" s="28" t="str">
        <f>E19</f>
        <v xml:space="preserve"> </v>
      </c>
      <c r="G62" s="38"/>
      <c r="H62" s="38"/>
      <c r="I62" s="30" t="s">
        <v>36</v>
      </c>
      <c r="J62" s="34" t="str">
        <f>E25</f>
        <v xml:space="preserve"> 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0" t="s">
        <v>34</v>
      </c>
      <c r="D63" s="38"/>
      <c r="E63" s="38"/>
      <c r="F63" s="28" t="str">
        <f>IF(E22="","",E22)</f>
        <v>Vyplň údaj</v>
      </c>
      <c r="G63" s="38"/>
      <c r="H63" s="38"/>
      <c r="I63" s="30" t="s">
        <v>38</v>
      </c>
      <c r="J63" s="34" t="str">
        <f>E28</f>
        <v xml:space="preserve"> 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157</v>
      </c>
      <c r="D65" s="139"/>
      <c r="E65" s="139"/>
      <c r="F65" s="139"/>
      <c r="G65" s="139"/>
      <c r="H65" s="139"/>
      <c r="I65" s="139"/>
      <c r="J65" s="140" t="s">
        <v>158</v>
      </c>
      <c r="K65" s="139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73</v>
      </c>
      <c r="D67" s="38"/>
      <c r="E67" s="38"/>
      <c r="F67" s="38"/>
      <c r="G67" s="38"/>
      <c r="H67" s="38"/>
      <c r="I67" s="38"/>
      <c r="J67" s="79">
        <f>J100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8" t="s">
        <v>159</v>
      </c>
    </row>
    <row r="68" spans="1:47" s="9" customFormat="1" ht="24.95" customHeight="1">
      <c r="B68" s="142"/>
      <c r="C68" s="143"/>
      <c r="D68" s="144" t="s">
        <v>859</v>
      </c>
      <c r="E68" s="145"/>
      <c r="F68" s="145"/>
      <c r="G68" s="145"/>
      <c r="H68" s="145"/>
      <c r="I68" s="145"/>
      <c r="J68" s="146">
        <f>J101</f>
        <v>0</v>
      </c>
      <c r="K68" s="143"/>
      <c r="L68" s="147"/>
    </row>
    <row r="69" spans="1:47" s="9" customFormat="1" ht="24.95" customHeight="1">
      <c r="B69" s="142"/>
      <c r="C69" s="143"/>
      <c r="D69" s="144" t="s">
        <v>860</v>
      </c>
      <c r="E69" s="145"/>
      <c r="F69" s="145"/>
      <c r="G69" s="145"/>
      <c r="H69" s="145"/>
      <c r="I69" s="145"/>
      <c r="J69" s="146">
        <f>J114</f>
        <v>0</v>
      </c>
      <c r="K69" s="143"/>
      <c r="L69" s="147"/>
    </row>
    <row r="70" spans="1:47" s="9" customFormat="1" ht="24.95" customHeight="1">
      <c r="B70" s="142"/>
      <c r="C70" s="143"/>
      <c r="D70" s="144" t="s">
        <v>630</v>
      </c>
      <c r="E70" s="145"/>
      <c r="F70" s="145"/>
      <c r="G70" s="145"/>
      <c r="H70" s="145"/>
      <c r="I70" s="145"/>
      <c r="J70" s="146">
        <f>J119</f>
        <v>0</v>
      </c>
      <c r="K70" s="143"/>
      <c r="L70" s="147"/>
    </row>
    <row r="71" spans="1:47" s="12" customFormat="1" ht="19.899999999999999" customHeight="1">
      <c r="B71" s="206"/>
      <c r="C71" s="98"/>
      <c r="D71" s="207" t="s">
        <v>631</v>
      </c>
      <c r="E71" s="208"/>
      <c r="F71" s="208"/>
      <c r="G71" s="208"/>
      <c r="H71" s="208"/>
      <c r="I71" s="208"/>
      <c r="J71" s="209">
        <f>J120</f>
        <v>0</v>
      </c>
      <c r="K71" s="98"/>
      <c r="L71" s="210"/>
    </row>
    <row r="72" spans="1:47" s="12" customFormat="1" ht="19.899999999999999" customHeight="1">
      <c r="B72" s="206"/>
      <c r="C72" s="98"/>
      <c r="D72" s="207" t="s">
        <v>634</v>
      </c>
      <c r="E72" s="208"/>
      <c r="F72" s="208"/>
      <c r="G72" s="208"/>
      <c r="H72" s="208"/>
      <c r="I72" s="208"/>
      <c r="J72" s="209">
        <f>J146</f>
        <v>0</v>
      </c>
      <c r="K72" s="98"/>
      <c r="L72" s="210"/>
    </row>
    <row r="73" spans="1:47" s="9" customFormat="1" ht="24.95" customHeight="1">
      <c r="B73" s="142"/>
      <c r="C73" s="143"/>
      <c r="D73" s="144" t="s">
        <v>638</v>
      </c>
      <c r="E73" s="145"/>
      <c r="F73" s="145"/>
      <c r="G73" s="145"/>
      <c r="H73" s="145"/>
      <c r="I73" s="145"/>
      <c r="J73" s="146">
        <f>J155</f>
        <v>0</v>
      </c>
      <c r="K73" s="143"/>
      <c r="L73" s="147"/>
    </row>
    <row r="74" spans="1:47" s="12" customFormat="1" ht="19.899999999999999" customHeight="1">
      <c r="B74" s="206"/>
      <c r="C74" s="98"/>
      <c r="D74" s="207" t="s">
        <v>639</v>
      </c>
      <c r="E74" s="208"/>
      <c r="F74" s="208"/>
      <c r="G74" s="208"/>
      <c r="H74" s="208"/>
      <c r="I74" s="208"/>
      <c r="J74" s="209">
        <f>J156</f>
        <v>0</v>
      </c>
      <c r="K74" s="98"/>
      <c r="L74" s="210"/>
    </row>
    <row r="75" spans="1:47" s="9" customFormat="1" ht="24.95" customHeight="1">
      <c r="B75" s="142"/>
      <c r="C75" s="143"/>
      <c r="D75" s="144" t="s">
        <v>861</v>
      </c>
      <c r="E75" s="145"/>
      <c r="F75" s="145"/>
      <c r="G75" s="145"/>
      <c r="H75" s="145"/>
      <c r="I75" s="145"/>
      <c r="J75" s="146">
        <f>J179</f>
        <v>0</v>
      </c>
      <c r="K75" s="143"/>
      <c r="L75" s="147"/>
    </row>
    <row r="76" spans="1:47" s="12" customFormat="1" ht="19.899999999999999" customHeight="1">
      <c r="B76" s="206"/>
      <c r="C76" s="98"/>
      <c r="D76" s="207" t="s">
        <v>862</v>
      </c>
      <c r="E76" s="208"/>
      <c r="F76" s="208"/>
      <c r="G76" s="208"/>
      <c r="H76" s="208"/>
      <c r="I76" s="208"/>
      <c r="J76" s="209">
        <f>J180</f>
        <v>0</v>
      </c>
      <c r="K76" s="98"/>
      <c r="L76" s="210"/>
    </row>
    <row r="77" spans="1:47" s="2" customFormat="1" ht="21.7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47" s="2" customFormat="1" ht="6.95" customHeight="1">
      <c r="A78" s="36"/>
      <c r="B78" s="49"/>
      <c r="C78" s="50"/>
      <c r="D78" s="50"/>
      <c r="E78" s="50"/>
      <c r="F78" s="50"/>
      <c r="G78" s="50"/>
      <c r="H78" s="50"/>
      <c r="I78" s="50"/>
      <c r="J78" s="50"/>
      <c r="K78" s="50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82" spans="1:31" s="2" customFormat="1" ht="6.95" customHeight="1">
      <c r="A82" s="36"/>
      <c r="B82" s="51"/>
      <c r="C82" s="52"/>
      <c r="D82" s="52"/>
      <c r="E82" s="52"/>
      <c r="F82" s="52"/>
      <c r="G82" s="52"/>
      <c r="H82" s="52"/>
      <c r="I82" s="52"/>
      <c r="J82" s="52"/>
      <c r="K82" s="52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24.95" customHeight="1">
      <c r="A83" s="36"/>
      <c r="B83" s="37"/>
      <c r="C83" s="24" t="s">
        <v>161</v>
      </c>
      <c r="D83" s="38"/>
      <c r="E83" s="38"/>
      <c r="F83" s="38"/>
      <c r="G83" s="38"/>
      <c r="H83" s="38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12" customHeight="1">
      <c r="A85" s="36"/>
      <c r="B85" s="37"/>
      <c r="C85" s="30" t="s">
        <v>16</v>
      </c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16.5" customHeight="1">
      <c r="A86" s="36"/>
      <c r="B86" s="37"/>
      <c r="C86" s="38"/>
      <c r="D86" s="38"/>
      <c r="E86" s="390" t="str">
        <f>E7</f>
        <v>Oprava PZS v ŽST Litoměřice horní nádraží_OPRAVA č. 1</v>
      </c>
      <c r="F86" s="391"/>
      <c r="G86" s="391"/>
      <c r="H86" s="391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1" customFormat="1" ht="12" customHeight="1">
      <c r="B87" s="22"/>
      <c r="C87" s="30" t="s">
        <v>150</v>
      </c>
      <c r="D87" s="23"/>
      <c r="E87" s="23"/>
      <c r="F87" s="23"/>
      <c r="G87" s="23"/>
      <c r="H87" s="23"/>
      <c r="I87" s="23"/>
      <c r="J87" s="23"/>
      <c r="K87" s="23"/>
      <c r="L87" s="21"/>
    </row>
    <row r="88" spans="1:31" s="1" customFormat="1" ht="16.5" customHeight="1">
      <c r="B88" s="22"/>
      <c r="C88" s="23"/>
      <c r="D88" s="23"/>
      <c r="E88" s="390" t="s">
        <v>151</v>
      </c>
      <c r="F88" s="366"/>
      <c r="G88" s="366"/>
      <c r="H88" s="366"/>
      <c r="I88" s="23"/>
      <c r="J88" s="23"/>
      <c r="K88" s="23"/>
      <c r="L88" s="21"/>
    </row>
    <row r="89" spans="1:31" s="1" customFormat="1" ht="12" customHeight="1">
      <c r="B89" s="22"/>
      <c r="C89" s="30" t="s">
        <v>152</v>
      </c>
      <c r="D89" s="23"/>
      <c r="E89" s="23"/>
      <c r="F89" s="23"/>
      <c r="G89" s="23"/>
      <c r="H89" s="23"/>
      <c r="I89" s="23"/>
      <c r="J89" s="23"/>
      <c r="K89" s="23"/>
      <c r="L89" s="21"/>
    </row>
    <row r="90" spans="1:31" s="2" customFormat="1" ht="16.5" customHeight="1">
      <c r="A90" s="36"/>
      <c r="B90" s="37"/>
      <c r="C90" s="38"/>
      <c r="D90" s="38"/>
      <c r="E90" s="392" t="s">
        <v>1177</v>
      </c>
      <c r="F90" s="393"/>
      <c r="G90" s="393"/>
      <c r="H90" s="393"/>
      <c r="I90" s="38"/>
      <c r="J90" s="38"/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>
      <c r="A91" s="36"/>
      <c r="B91" s="37"/>
      <c r="C91" s="30" t="s">
        <v>154</v>
      </c>
      <c r="D91" s="38"/>
      <c r="E91" s="38"/>
      <c r="F91" s="38"/>
      <c r="G91" s="38"/>
      <c r="H91" s="38"/>
      <c r="I91" s="38"/>
      <c r="J91" s="38"/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16.5" customHeight="1">
      <c r="A92" s="36"/>
      <c r="B92" s="37"/>
      <c r="C92" s="38"/>
      <c r="D92" s="38"/>
      <c r="E92" s="345" t="str">
        <f>E13</f>
        <v>03.2 - Stavební část</v>
      </c>
      <c r="F92" s="393"/>
      <c r="G92" s="393"/>
      <c r="H92" s="393"/>
      <c r="I92" s="38"/>
      <c r="J92" s="38"/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6.95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2" customHeight="1">
      <c r="A94" s="36"/>
      <c r="B94" s="37"/>
      <c r="C94" s="30" t="s">
        <v>22</v>
      </c>
      <c r="D94" s="38"/>
      <c r="E94" s="38"/>
      <c r="F94" s="28" t="str">
        <f>F16</f>
        <v xml:space="preserve"> </v>
      </c>
      <c r="G94" s="38"/>
      <c r="H94" s="38"/>
      <c r="I94" s="30" t="s">
        <v>24</v>
      </c>
      <c r="J94" s="61" t="str">
        <f>IF(J16="","",J16)</f>
        <v>28. 2. 2022</v>
      </c>
      <c r="K94" s="38"/>
      <c r="L94" s="11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6.95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11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5.2" customHeight="1">
      <c r="A96" s="36"/>
      <c r="B96" s="37"/>
      <c r="C96" s="30" t="s">
        <v>30</v>
      </c>
      <c r="D96" s="38"/>
      <c r="E96" s="38"/>
      <c r="F96" s="28" t="str">
        <f>E19</f>
        <v xml:space="preserve"> </v>
      </c>
      <c r="G96" s="38"/>
      <c r="H96" s="38"/>
      <c r="I96" s="30" t="s">
        <v>36</v>
      </c>
      <c r="J96" s="34" t="str">
        <f>E25</f>
        <v xml:space="preserve"> </v>
      </c>
      <c r="K96" s="38"/>
      <c r="L96" s="11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5.2" customHeight="1">
      <c r="A97" s="36"/>
      <c r="B97" s="37"/>
      <c r="C97" s="30" t="s">
        <v>34</v>
      </c>
      <c r="D97" s="38"/>
      <c r="E97" s="38"/>
      <c r="F97" s="28" t="str">
        <f>IF(E22="","",E22)</f>
        <v>Vyplň údaj</v>
      </c>
      <c r="G97" s="38"/>
      <c r="H97" s="38"/>
      <c r="I97" s="30" t="s">
        <v>38</v>
      </c>
      <c r="J97" s="34" t="str">
        <f>E28</f>
        <v xml:space="preserve"> </v>
      </c>
      <c r="K97" s="38"/>
      <c r="L97" s="11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10.35" customHeight="1">
      <c r="A98" s="36"/>
      <c r="B98" s="37"/>
      <c r="C98" s="38"/>
      <c r="D98" s="38"/>
      <c r="E98" s="38"/>
      <c r="F98" s="38"/>
      <c r="G98" s="38"/>
      <c r="H98" s="38"/>
      <c r="I98" s="38"/>
      <c r="J98" s="38"/>
      <c r="K98" s="38"/>
      <c r="L98" s="11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10" customFormat="1" ht="29.25" customHeight="1">
      <c r="A99" s="148"/>
      <c r="B99" s="149"/>
      <c r="C99" s="150" t="s">
        <v>162</v>
      </c>
      <c r="D99" s="151" t="s">
        <v>60</v>
      </c>
      <c r="E99" s="151" t="s">
        <v>56</v>
      </c>
      <c r="F99" s="151" t="s">
        <v>57</v>
      </c>
      <c r="G99" s="151" t="s">
        <v>163</v>
      </c>
      <c r="H99" s="151" t="s">
        <v>164</v>
      </c>
      <c r="I99" s="151" t="s">
        <v>165</v>
      </c>
      <c r="J99" s="151" t="s">
        <v>158</v>
      </c>
      <c r="K99" s="152" t="s">
        <v>166</v>
      </c>
      <c r="L99" s="153"/>
      <c r="M99" s="70" t="s">
        <v>32</v>
      </c>
      <c r="N99" s="71" t="s">
        <v>45</v>
      </c>
      <c r="O99" s="71" t="s">
        <v>167</v>
      </c>
      <c r="P99" s="71" t="s">
        <v>168</v>
      </c>
      <c r="Q99" s="71" t="s">
        <v>169</v>
      </c>
      <c r="R99" s="71" t="s">
        <v>170</v>
      </c>
      <c r="S99" s="71" t="s">
        <v>171</v>
      </c>
      <c r="T99" s="72" t="s">
        <v>172</v>
      </c>
      <c r="U99" s="148"/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</row>
    <row r="100" spans="1:65" s="2" customFormat="1" ht="22.9" customHeight="1">
      <c r="A100" s="36"/>
      <c r="B100" s="37"/>
      <c r="C100" s="77" t="s">
        <v>173</v>
      </c>
      <c r="D100" s="38"/>
      <c r="E100" s="38"/>
      <c r="F100" s="38"/>
      <c r="G100" s="38"/>
      <c r="H100" s="38"/>
      <c r="I100" s="38"/>
      <c r="J100" s="154">
        <f>BK100</f>
        <v>0</v>
      </c>
      <c r="K100" s="38"/>
      <c r="L100" s="41"/>
      <c r="M100" s="73"/>
      <c r="N100" s="155"/>
      <c r="O100" s="74"/>
      <c r="P100" s="156">
        <f>P101+P114+P119+P155+P179</f>
        <v>0</v>
      </c>
      <c r="Q100" s="74"/>
      <c r="R100" s="156">
        <f>R101+R114+R119+R155+R179</f>
        <v>20.029950000000003</v>
      </c>
      <c r="S100" s="74"/>
      <c r="T100" s="157">
        <f>T101+T114+T119+T155+T179</f>
        <v>15.335000000000001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8" t="s">
        <v>74</v>
      </c>
      <c r="AU100" s="18" t="s">
        <v>159</v>
      </c>
      <c r="BK100" s="158">
        <f>BK101+BK114+BK119+BK155+BK179</f>
        <v>0</v>
      </c>
    </row>
    <row r="101" spans="1:65" s="11" customFormat="1" ht="25.9" customHeight="1">
      <c r="B101" s="159"/>
      <c r="C101" s="160"/>
      <c r="D101" s="161" t="s">
        <v>74</v>
      </c>
      <c r="E101" s="162" t="s">
        <v>198</v>
      </c>
      <c r="F101" s="162" t="s">
        <v>863</v>
      </c>
      <c r="G101" s="160"/>
      <c r="H101" s="160"/>
      <c r="I101" s="163"/>
      <c r="J101" s="164">
        <f>BK101</f>
        <v>0</v>
      </c>
      <c r="K101" s="160"/>
      <c r="L101" s="165"/>
      <c r="M101" s="166"/>
      <c r="N101" s="167"/>
      <c r="O101" s="167"/>
      <c r="P101" s="168">
        <f>SUM(P102:P113)</f>
        <v>0</v>
      </c>
      <c r="Q101" s="167"/>
      <c r="R101" s="168">
        <f>SUM(R102:R113)</f>
        <v>4.3934999999999995</v>
      </c>
      <c r="S101" s="167"/>
      <c r="T101" s="169">
        <f>SUM(T102:T113)</f>
        <v>0</v>
      </c>
      <c r="AR101" s="170" t="s">
        <v>82</v>
      </c>
      <c r="AT101" s="171" t="s">
        <v>74</v>
      </c>
      <c r="AU101" s="171" t="s">
        <v>75</v>
      </c>
      <c r="AY101" s="170" t="s">
        <v>176</v>
      </c>
      <c r="BK101" s="172">
        <f>SUM(BK102:BK113)</f>
        <v>0</v>
      </c>
    </row>
    <row r="102" spans="1:65" s="2" customFormat="1" ht="24.2" customHeight="1">
      <c r="A102" s="36"/>
      <c r="B102" s="37"/>
      <c r="C102" s="192" t="s">
        <v>82</v>
      </c>
      <c r="D102" s="192" t="s">
        <v>203</v>
      </c>
      <c r="E102" s="193" t="s">
        <v>864</v>
      </c>
      <c r="F102" s="194" t="s">
        <v>865</v>
      </c>
      <c r="G102" s="195" t="s">
        <v>694</v>
      </c>
      <c r="H102" s="196">
        <v>30</v>
      </c>
      <c r="I102" s="197"/>
      <c r="J102" s="198">
        <f>ROUND(I102*H102,2)</f>
        <v>0</v>
      </c>
      <c r="K102" s="194" t="s">
        <v>646</v>
      </c>
      <c r="L102" s="41"/>
      <c r="M102" s="199" t="s">
        <v>32</v>
      </c>
      <c r="N102" s="200" t="s">
        <v>46</v>
      </c>
      <c r="O102" s="66"/>
      <c r="P102" s="183">
        <f>O102*H102</f>
        <v>0</v>
      </c>
      <c r="Q102" s="183">
        <v>0</v>
      </c>
      <c r="R102" s="183">
        <f>Q102*H102</f>
        <v>0</v>
      </c>
      <c r="S102" s="183">
        <v>0</v>
      </c>
      <c r="T102" s="184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5" t="s">
        <v>95</v>
      </c>
      <c r="AT102" s="185" t="s">
        <v>203</v>
      </c>
      <c r="AU102" s="185" t="s">
        <v>82</v>
      </c>
      <c r="AY102" s="18" t="s">
        <v>176</v>
      </c>
      <c r="BE102" s="186">
        <f>IF(N102="základní",J102,0)</f>
        <v>0</v>
      </c>
      <c r="BF102" s="186">
        <f>IF(N102="snížená",J102,0)</f>
        <v>0</v>
      </c>
      <c r="BG102" s="186">
        <f>IF(N102="zákl. přenesená",J102,0)</f>
        <v>0</v>
      </c>
      <c r="BH102" s="186">
        <f>IF(N102="sníž. přenesená",J102,0)</f>
        <v>0</v>
      </c>
      <c r="BI102" s="186">
        <f>IF(N102="nulová",J102,0)</f>
        <v>0</v>
      </c>
      <c r="BJ102" s="18" t="s">
        <v>82</v>
      </c>
      <c r="BK102" s="186">
        <f>ROUND(I102*H102,2)</f>
        <v>0</v>
      </c>
      <c r="BL102" s="18" t="s">
        <v>95</v>
      </c>
      <c r="BM102" s="185" t="s">
        <v>866</v>
      </c>
    </row>
    <row r="103" spans="1:65" s="2" customFormat="1" ht="11.25">
      <c r="A103" s="36"/>
      <c r="B103" s="37"/>
      <c r="C103" s="38"/>
      <c r="D103" s="213" t="s">
        <v>648</v>
      </c>
      <c r="E103" s="38"/>
      <c r="F103" s="214" t="s">
        <v>867</v>
      </c>
      <c r="G103" s="38"/>
      <c r="H103" s="38"/>
      <c r="I103" s="189"/>
      <c r="J103" s="38"/>
      <c r="K103" s="38"/>
      <c r="L103" s="41"/>
      <c r="M103" s="190"/>
      <c r="N103" s="191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8" t="s">
        <v>648</v>
      </c>
      <c r="AU103" s="18" t="s">
        <v>82</v>
      </c>
    </row>
    <row r="104" spans="1:65" s="2" customFormat="1" ht="16.5" customHeight="1">
      <c r="A104" s="36"/>
      <c r="B104" s="37"/>
      <c r="C104" s="192" t="s">
        <v>84</v>
      </c>
      <c r="D104" s="192" t="s">
        <v>203</v>
      </c>
      <c r="E104" s="193" t="s">
        <v>868</v>
      </c>
      <c r="F104" s="194" t="s">
        <v>869</v>
      </c>
      <c r="G104" s="195" t="s">
        <v>694</v>
      </c>
      <c r="H104" s="196">
        <v>30</v>
      </c>
      <c r="I104" s="197"/>
      <c r="J104" s="198">
        <f>ROUND(I104*H104,2)</f>
        <v>0</v>
      </c>
      <c r="K104" s="194" t="s">
        <v>646</v>
      </c>
      <c r="L104" s="41"/>
      <c r="M104" s="199" t="s">
        <v>32</v>
      </c>
      <c r="N104" s="200" t="s">
        <v>46</v>
      </c>
      <c r="O104" s="66"/>
      <c r="P104" s="183">
        <f>O104*H104</f>
        <v>0</v>
      </c>
      <c r="Q104" s="183">
        <v>0</v>
      </c>
      <c r="R104" s="183">
        <f>Q104*H104</f>
        <v>0</v>
      </c>
      <c r="S104" s="183">
        <v>0</v>
      </c>
      <c r="T104" s="184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5" t="s">
        <v>95</v>
      </c>
      <c r="AT104" s="185" t="s">
        <v>203</v>
      </c>
      <c r="AU104" s="185" t="s">
        <v>82</v>
      </c>
      <c r="AY104" s="18" t="s">
        <v>176</v>
      </c>
      <c r="BE104" s="186">
        <f>IF(N104="základní",J104,0)</f>
        <v>0</v>
      </c>
      <c r="BF104" s="186">
        <f>IF(N104="snížená",J104,0)</f>
        <v>0</v>
      </c>
      <c r="BG104" s="186">
        <f>IF(N104="zákl. přenesená",J104,0)</f>
        <v>0</v>
      </c>
      <c r="BH104" s="186">
        <f>IF(N104="sníž. přenesená",J104,0)</f>
        <v>0</v>
      </c>
      <c r="BI104" s="186">
        <f>IF(N104="nulová",J104,0)</f>
        <v>0</v>
      </c>
      <c r="BJ104" s="18" t="s">
        <v>82</v>
      </c>
      <c r="BK104" s="186">
        <f>ROUND(I104*H104,2)</f>
        <v>0</v>
      </c>
      <c r="BL104" s="18" t="s">
        <v>95</v>
      </c>
      <c r="BM104" s="185" t="s">
        <v>870</v>
      </c>
    </row>
    <row r="105" spans="1:65" s="2" customFormat="1" ht="11.25">
      <c r="A105" s="36"/>
      <c r="B105" s="37"/>
      <c r="C105" s="38"/>
      <c r="D105" s="213" t="s">
        <v>648</v>
      </c>
      <c r="E105" s="38"/>
      <c r="F105" s="214" t="s">
        <v>871</v>
      </c>
      <c r="G105" s="38"/>
      <c r="H105" s="38"/>
      <c r="I105" s="189"/>
      <c r="J105" s="38"/>
      <c r="K105" s="38"/>
      <c r="L105" s="41"/>
      <c r="M105" s="190"/>
      <c r="N105" s="191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8" t="s">
        <v>648</v>
      </c>
      <c r="AU105" s="18" t="s">
        <v>82</v>
      </c>
    </row>
    <row r="106" spans="1:65" s="2" customFormat="1" ht="16.5" customHeight="1">
      <c r="A106" s="36"/>
      <c r="B106" s="37"/>
      <c r="C106" s="192" t="s">
        <v>90</v>
      </c>
      <c r="D106" s="192" t="s">
        <v>203</v>
      </c>
      <c r="E106" s="193" t="s">
        <v>872</v>
      </c>
      <c r="F106" s="194" t="s">
        <v>873</v>
      </c>
      <c r="G106" s="195" t="s">
        <v>694</v>
      </c>
      <c r="H106" s="196">
        <v>30</v>
      </c>
      <c r="I106" s="197"/>
      <c r="J106" s="198">
        <f>ROUND(I106*H106,2)</f>
        <v>0</v>
      </c>
      <c r="K106" s="194" t="s">
        <v>646</v>
      </c>
      <c r="L106" s="41"/>
      <c r="M106" s="199" t="s">
        <v>32</v>
      </c>
      <c r="N106" s="200" t="s">
        <v>46</v>
      </c>
      <c r="O106" s="66"/>
      <c r="P106" s="183">
        <f>O106*H106</f>
        <v>0</v>
      </c>
      <c r="Q106" s="183">
        <v>0</v>
      </c>
      <c r="R106" s="183">
        <f>Q106*H106</f>
        <v>0</v>
      </c>
      <c r="S106" s="183">
        <v>0</v>
      </c>
      <c r="T106" s="184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5" t="s">
        <v>95</v>
      </c>
      <c r="AT106" s="185" t="s">
        <v>203</v>
      </c>
      <c r="AU106" s="185" t="s">
        <v>82</v>
      </c>
      <c r="AY106" s="18" t="s">
        <v>176</v>
      </c>
      <c r="BE106" s="186">
        <f>IF(N106="základní",J106,0)</f>
        <v>0</v>
      </c>
      <c r="BF106" s="186">
        <f>IF(N106="snížená",J106,0)</f>
        <v>0</v>
      </c>
      <c r="BG106" s="186">
        <f>IF(N106="zákl. přenesená",J106,0)</f>
        <v>0</v>
      </c>
      <c r="BH106" s="186">
        <f>IF(N106="sníž. přenesená",J106,0)</f>
        <v>0</v>
      </c>
      <c r="BI106" s="186">
        <f>IF(N106="nulová",J106,0)</f>
        <v>0</v>
      </c>
      <c r="BJ106" s="18" t="s">
        <v>82</v>
      </c>
      <c r="BK106" s="186">
        <f>ROUND(I106*H106,2)</f>
        <v>0</v>
      </c>
      <c r="BL106" s="18" t="s">
        <v>95</v>
      </c>
      <c r="BM106" s="185" t="s">
        <v>874</v>
      </c>
    </row>
    <row r="107" spans="1:65" s="2" customFormat="1" ht="11.25">
      <c r="A107" s="36"/>
      <c r="B107" s="37"/>
      <c r="C107" s="38"/>
      <c r="D107" s="213" t="s">
        <v>648</v>
      </c>
      <c r="E107" s="38"/>
      <c r="F107" s="214" t="s">
        <v>875</v>
      </c>
      <c r="G107" s="38"/>
      <c r="H107" s="38"/>
      <c r="I107" s="189"/>
      <c r="J107" s="38"/>
      <c r="K107" s="38"/>
      <c r="L107" s="41"/>
      <c r="M107" s="190"/>
      <c r="N107" s="191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8" t="s">
        <v>648</v>
      </c>
      <c r="AU107" s="18" t="s">
        <v>82</v>
      </c>
    </row>
    <row r="108" spans="1:65" s="2" customFormat="1" ht="24.2" customHeight="1">
      <c r="A108" s="36"/>
      <c r="B108" s="37"/>
      <c r="C108" s="192" t="s">
        <v>95</v>
      </c>
      <c r="D108" s="192" t="s">
        <v>203</v>
      </c>
      <c r="E108" s="193" t="s">
        <v>876</v>
      </c>
      <c r="F108" s="194" t="s">
        <v>877</v>
      </c>
      <c r="G108" s="195" t="s">
        <v>694</v>
      </c>
      <c r="H108" s="196">
        <v>15</v>
      </c>
      <c r="I108" s="197"/>
      <c r="J108" s="198">
        <f>ROUND(I108*H108,2)</f>
        <v>0</v>
      </c>
      <c r="K108" s="194" t="s">
        <v>646</v>
      </c>
      <c r="L108" s="41"/>
      <c r="M108" s="199" t="s">
        <v>32</v>
      </c>
      <c r="N108" s="200" t="s">
        <v>46</v>
      </c>
      <c r="O108" s="66"/>
      <c r="P108" s="183">
        <f>O108*H108</f>
        <v>0</v>
      </c>
      <c r="Q108" s="183">
        <v>0</v>
      </c>
      <c r="R108" s="183">
        <f>Q108*H108</f>
        <v>0</v>
      </c>
      <c r="S108" s="183">
        <v>0</v>
      </c>
      <c r="T108" s="184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5" t="s">
        <v>95</v>
      </c>
      <c r="AT108" s="185" t="s">
        <v>203</v>
      </c>
      <c r="AU108" s="185" t="s">
        <v>82</v>
      </c>
      <c r="AY108" s="18" t="s">
        <v>176</v>
      </c>
      <c r="BE108" s="186">
        <f>IF(N108="základní",J108,0)</f>
        <v>0</v>
      </c>
      <c r="BF108" s="186">
        <f>IF(N108="snížená",J108,0)</f>
        <v>0</v>
      </c>
      <c r="BG108" s="186">
        <f>IF(N108="zákl. přenesená",J108,0)</f>
        <v>0</v>
      </c>
      <c r="BH108" s="186">
        <f>IF(N108="sníž. přenesená",J108,0)</f>
        <v>0</v>
      </c>
      <c r="BI108" s="186">
        <f>IF(N108="nulová",J108,0)</f>
        <v>0</v>
      </c>
      <c r="BJ108" s="18" t="s">
        <v>82</v>
      </c>
      <c r="BK108" s="186">
        <f>ROUND(I108*H108,2)</f>
        <v>0</v>
      </c>
      <c r="BL108" s="18" t="s">
        <v>95</v>
      </c>
      <c r="BM108" s="185" t="s">
        <v>878</v>
      </c>
    </row>
    <row r="109" spans="1:65" s="2" customFormat="1" ht="11.25">
      <c r="A109" s="36"/>
      <c r="B109" s="37"/>
      <c r="C109" s="38"/>
      <c r="D109" s="213" t="s">
        <v>648</v>
      </c>
      <c r="E109" s="38"/>
      <c r="F109" s="214" t="s">
        <v>879</v>
      </c>
      <c r="G109" s="38"/>
      <c r="H109" s="38"/>
      <c r="I109" s="189"/>
      <c r="J109" s="38"/>
      <c r="K109" s="38"/>
      <c r="L109" s="41"/>
      <c r="M109" s="190"/>
      <c r="N109" s="191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8" t="s">
        <v>648</v>
      </c>
      <c r="AU109" s="18" t="s">
        <v>82</v>
      </c>
    </row>
    <row r="110" spans="1:65" s="2" customFormat="1" ht="37.9" customHeight="1">
      <c r="A110" s="36"/>
      <c r="B110" s="37"/>
      <c r="C110" s="192" t="s">
        <v>198</v>
      </c>
      <c r="D110" s="192" t="s">
        <v>203</v>
      </c>
      <c r="E110" s="193" t="s">
        <v>880</v>
      </c>
      <c r="F110" s="194" t="s">
        <v>881</v>
      </c>
      <c r="G110" s="195" t="s">
        <v>694</v>
      </c>
      <c r="H110" s="196">
        <v>15</v>
      </c>
      <c r="I110" s="197"/>
      <c r="J110" s="198">
        <f>ROUND(I110*H110,2)</f>
        <v>0</v>
      </c>
      <c r="K110" s="194" t="s">
        <v>646</v>
      </c>
      <c r="L110" s="41"/>
      <c r="M110" s="199" t="s">
        <v>32</v>
      </c>
      <c r="N110" s="200" t="s">
        <v>46</v>
      </c>
      <c r="O110" s="66"/>
      <c r="P110" s="183">
        <f>O110*H110</f>
        <v>0</v>
      </c>
      <c r="Q110" s="183">
        <v>0.11162</v>
      </c>
      <c r="R110" s="183">
        <f>Q110*H110</f>
        <v>1.6742999999999999</v>
      </c>
      <c r="S110" s="183">
        <v>0</v>
      </c>
      <c r="T110" s="184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5" t="s">
        <v>95</v>
      </c>
      <c r="AT110" s="185" t="s">
        <v>203</v>
      </c>
      <c r="AU110" s="185" t="s">
        <v>82</v>
      </c>
      <c r="AY110" s="18" t="s">
        <v>176</v>
      </c>
      <c r="BE110" s="186">
        <f>IF(N110="základní",J110,0)</f>
        <v>0</v>
      </c>
      <c r="BF110" s="186">
        <f>IF(N110="snížená",J110,0)</f>
        <v>0</v>
      </c>
      <c r="BG110" s="186">
        <f>IF(N110="zákl. přenesená",J110,0)</f>
        <v>0</v>
      </c>
      <c r="BH110" s="186">
        <f>IF(N110="sníž. přenesená",J110,0)</f>
        <v>0</v>
      </c>
      <c r="BI110" s="186">
        <f>IF(N110="nulová",J110,0)</f>
        <v>0</v>
      </c>
      <c r="BJ110" s="18" t="s">
        <v>82</v>
      </c>
      <c r="BK110" s="186">
        <f>ROUND(I110*H110,2)</f>
        <v>0</v>
      </c>
      <c r="BL110" s="18" t="s">
        <v>95</v>
      </c>
      <c r="BM110" s="185" t="s">
        <v>882</v>
      </c>
    </row>
    <row r="111" spans="1:65" s="2" customFormat="1" ht="11.25">
      <c r="A111" s="36"/>
      <c r="B111" s="37"/>
      <c r="C111" s="38"/>
      <c r="D111" s="213" t="s">
        <v>648</v>
      </c>
      <c r="E111" s="38"/>
      <c r="F111" s="214" t="s">
        <v>883</v>
      </c>
      <c r="G111" s="38"/>
      <c r="H111" s="38"/>
      <c r="I111" s="189"/>
      <c r="J111" s="38"/>
      <c r="K111" s="38"/>
      <c r="L111" s="41"/>
      <c r="M111" s="190"/>
      <c r="N111" s="191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8" t="s">
        <v>648</v>
      </c>
      <c r="AU111" s="18" t="s">
        <v>82</v>
      </c>
    </row>
    <row r="112" spans="1:65" s="2" customFormat="1" ht="16.5" customHeight="1">
      <c r="A112" s="36"/>
      <c r="B112" s="37"/>
      <c r="C112" s="173" t="s">
        <v>202</v>
      </c>
      <c r="D112" s="173" t="s">
        <v>177</v>
      </c>
      <c r="E112" s="174" t="s">
        <v>884</v>
      </c>
      <c r="F112" s="175" t="s">
        <v>885</v>
      </c>
      <c r="G112" s="176" t="s">
        <v>694</v>
      </c>
      <c r="H112" s="177">
        <v>15.45</v>
      </c>
      <c r="I112" s="178"/>
      <c r="J112" s="179">
        <f>ROUND(I112*H112,2)</f>
        <v>0</v>
      </c>
      <c r="K112" s="175" t="s">
        <v>646</v>
      </c>
      <c r="L112" s="180"/>
      <c r="M112" s="181" t="s">
        <v>32</v>
      </c>
      <c r="N112" s="182" t="s">
        <v>46</v>
      </c>
      <c r="O112" s="66"/>
      <c r="P112" s="183">
        <f>O112*H112</f>
        <v>0</v>
      </c>
      <c r="Q112" s="183">
        <v>0.17599999999999999</v>
      </c>
      <c r="R112" s="183">
        <f>Q112*H112</f>
        <v>2.7191999999999998</v>
      </c>
      <c r="S112" s="183">
        <v>0</v>
      </c>
      <c r="T112" s="184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5" t="s">
        <v>212</v>
      </c>
      <c r="AT112" s="185" t="s">
        <v>177</v>
      </c>
      <c r="AU112" s="185" t="s">
        <v>82</v>
      </c>
      <c r="AY112" s="18" t="s">
        <v>176</v>
      </c>
      <c r="BE112" s="186">
        <f>IF(N112="základní",J112,0)</f>
        <v>0</v>
      </c>
      <c r="BF112" s="186">
        <f>IF(N112="snížená",J112,0)</f>
        <v>0</v>
      </c>
      <c r="BG112" s="186">
        <f>IF(N112="zákl. přenesená",J112,0)</f>
        <v>0</v>
      </c>
      <c r="BH112" s="186">
        <f>IF(N112="sníž. přenesená",J112,0)</f>
        <v>0</v>
      </c>
      <c r="BI112" s="186">
        <f>IF(N112="nulová",J112,0)</f>
        <v>0</v>
      </c>
      <c r="BJ112" s="18" t="s">
        <v>82</v>
      </c>
      <c r="BK112" s="186">
        <f>ROUND(I112*H112,2)</f>
        <v>0</v>
      </c>
      <c r="BL112" s="18" t="s">
        <v>95</v>
      </c>
      <c r="BM112" s="185" t="s">
        <v>886</v>
      </c>
    </row>
    <row r="113" spans="1:65" s="14" customFormat="1" ht="11.25">
      <c r="B113" s="225"/>
      <c r="C113" s="226"/>
      <c r="D113" s="187" t="s">
        <v>650</v>
      </c>
      <c r="E113" s="226"/>
      <c r="F113" s="228" t="s">
        <v>887</v>
      </c>
      <c r="G113" s="226"/>
      <c r="H113" s="229">
        <v>15.45</v>
      </c>
      <c r="I113" s="230"/>
      <c r="J113" s="226"/>
      <c r="K113" s="226"/>
      <c r="L113" s="231"/>
      <c r="M113" s="232"/>
      <c r="N113" s="233"/>
      <c r="O113" s="233"/>
      <c r="P113" s="233"/>
      <c r="Q113" s="233"/>
      <c r="R113" s="233"/>
      <c r="S113" s="233"/>
      <c r="T113" s="234"/>
      <c r="AT113" s="235" t="s">
        <v>650</v>
      </c>
      <c r="AU113" s="235" t="s">
        <v>82</v>
      </c>
      <c r="AV113" s="14" t="s">
        <v>84</v>
      </c>
      <c r="AW113" s="14" t="s">
        <v>4</v>
      </c>
      <c r="AX113" s="14" t="s">
        <v>82</v>
      </c>
      <c r="AY113" s="235" t="s">
        <v>176</v>
      </c>
    </row>
    <row r="114" spans="1:65" s="11" customFormat="1" ht="25.9" customHeight="1">
      <c r="B114" s="159"/>
      <c r="C114" s="160"/>
      <c r="D114" s="161" t="s">
        <v>74</v>
      </c>
      <c r="E114" s="162" t="s">
        <v>216</v>
      </c>
      <c r="F114" s="162" t="s">
        <v>658</v>
      </c>
      <c r="G114" s="160"/>
      <c r="H114" s="160"/>
      <c r="I114" s="163"/>
      <c r="J114" s="164">
        <f>BK114</f>
        <v>0</v>
      </c>
      <c r="K114" s="160"/>
      <c r="L114" s="165"/>
      <c r="M114" s="166"/>
      <c r="N114" s="167"/>
      <c r="O114" s="167"/>
      <c r="P114" s="168">
        <f>SUM(P115:P118)</f>
        <v>0</v>
      </c>
      <c r="Q114" s="167"/>
      <c r="R114" s="168">
        <f>SUM(R115:R118)</f>
        <v>0.13605</v>
      </c>
      <c r="S114" s="167"/>
      <c r="T114" s="169">
        <f>SUM(T115:T118)</f>
        <v>0</v>
      </c>
      <c r="AR114" s="170" t="s">
        <v>82</v>
      </c>
      <c r="AT114" s="171" t="s">
        <v>74</v>
      </c>
      <c r="AU114" s="171" t="s">
        <v>75</v>
      </c>
      <c r="AY114" s="170" t="s">
        <v>176</v>
      </c>
      <c r="BK114" s="172">
        <f>SUM(BK115:BK118)</f>
        <v>0</v>
      </c>
    </row>
    <row r="115" spans="1:65" s="2" customFormat="1" ht="21.75" customHeight="1">
      <c r="A115" s="36"/>
      <c r="B115" s="37"/>
      <c r="C115" s="192" t="s">
        <v>208</v>
      </c>
      <c r="D115" s="192" t="s">
        <v>203</v>
      </c>
      <c r="E115" s="193" t="s">
        <v>888</v>
      </c>
      <c r="F115" s="194" t="s">
        <v>889</v>
      </c>
      <c r="G115" s="195" t="s">
        <v>795</v>
      </c>
      <c r="H115" s="196">
        <v>15</v>
      </c>
      <c r="I115" s="197"/>
      <c r="J115" s="198">
        <f>ROUND(I115*H115,2)</f>
        <v>0</v>
      </c>
      <c r="K115" s="194" t="s">
        <v>646</v>
      </c>
      <c r="L115" s="41"/>
      <c r="M115" s="199" t="s">
        <v>32</v>
      </c>
      <c r="N115" s="200" t="s">
        <v>46</v>
      </c>
      <c r="O115" s="66"/>
      <c r="P115" s="183">
        <f>O115*H115</f>
        <v>0</v>
      </c>
      <c r="Q115" s="183">
        <v>3.8700000000000002E-3</v>
      </c>
      <c r="R115" s="183">
        <f>Q115*H115</f>
        <v>5.8050000000000004E-2</v>
      </c>
      <c r="S115" s="183">
        <v>0</v>
      </c>
      <c r="T115" s="184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5" t="s">
        <v>95</v>
      </c>
      <c r="AT115" s="185" t="s">
        <v>203</v>
      </c>
      <c r="AU115" s="185" t="s">
        <v>82</v>
      </c>
      <c r="AY115" s="18" t="s">
        <v>176</v>
      </c>
      <c r="BE115" s="186">
        <f>IF(N115="základní",J115,0)</f>
        <v>0</v>
      </c>
      <c r="BF115" s="186">
        <f>IF(N115="snížená",J115,0)</f>
        <v>0</v>
      </c>
      <c r="BG115" s="186">
        <f>IF(N115="zákl. přenesená",J115,0)</f>
        <v>0</v>
      </c>
      <c r="BH115" s="186">
        <f>IF(N115="sníž. přenesená",J115,0)</f>
        <v>0</v>
      </c>
      <c r="BI115" s="186">
        <f>IF(N115="nulová",J115,0)</f>
        <v>0</v>
      </c>
      <c r="BJ115" s="18" t="s">
        <v>82</v>
      </c>
      <c r="BK115" s="186">
        <f>ROUND(I115*H115,2)</f>
        <v>0</v>
      </c>
      <c r="BL115" s="18" t="s">
        <v>95</v>
      </c>
      <c r="BM115" s="185" t="s">
        <v>890</v>
      </c>
    </row>
    <row r="116" spans="1:65" s="2" customFormat="1" ht="11.25">
      <c r="A116" s="36"/>
      <c r="B116" s="37"/>
      <c r="C116" s="38"/>
      <c r="D116" s="213" t="s">
        <v>648</v>
      </c>
      <c r="E116" s="38"/>
      <c r="F116" s="214" t="s">
        <v>891</v>
      </c>
      <c r="G116" s="38"/>
      <c r="H116" s="38"/>
      <c r="I116" s="189"/>
      <c r="J116" s="38"/>
      <c r="K116" s="38"/>
      <c r="L116" s="41"/>
      <c r="M116" s="190"/>
      <c r="N116" s="191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8" t="s">
        <v>648</v>
      </c>
      <c r="AU116" s="18" t="s">
        <v>82</v>
      </c>
    </row>
    <row r="117" spans="1:65" s="2" customFormat="1" ht="24.2" customHeight="1">
      <c r="A117" s="36"/>
      <c r="B117" s="37"/>
      <c r="C117" s="192" t="s">
        <v>212</v>
      </c>
      <c r="D117" s="192" t="s">
        <v>203</v>
      </c>
      <c r="E117" s="193" t="s">
        <v>892</v>
      </c>
      <c r="F117" s="194" t="s">
        <v>893</v>
      </c>
      <c r="G117" s="195" t="s">
        <v>795</v>
      </c>
      <c r="H117" s="196">
        <v>15</v>
      </c>
      <c r="I117" s="197"/>
      <c r="J117" s="198">
        <f>ROUND(I117*H117,2)</f>
        <v>0</v>
      </c>
      <c r="K117" s="194" t="s">
        <v>646</v>
      </c>
      <c r="L117" s="41"/>
      <c r="M117" s="199" t="s">
        <v>32</v>
      </c>
      <c r="N117" s="200" t="s">
        <v>46</v>
      </c>
      <c r="O117" s="66"/>
      <c r="P117" s="183">
        <f>O117*H117</f>
        <v>0</v>
      </c>
      <c r="Q117" s="183">
        <v>5.1999999999999998E-3</v>
      </c>
      <c r="R117" s="183">
        <f>Q117*H117</f>
        <v>7.8E-2</v>
      </c>
      <c r="S117" s="183">
        <v>0</v>
      </c>
      <c r="T117" s="184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5" t="s">
        <v>95</v>
      </c>
      <c r="AT117" s="185" t="s">
        <v>203</v>
      </c>
      <c r="AU117" s="185" t="s">
        <v>82</v>
      </c>
      <c r="AY117" s="18" t="s">
        <v>176</v>
      </c>
      <c r="BE117" s="186">
        <f>IF(N117="základní",J117,0)</f>
        <v>0</v>
      </c>
      <c r="BF117" s="186">
        <f>IF(N117="snížená",J117,0)</f>
        <v>0</v>
      </c>
      <c r="BG117" s="186">
        <f>IF(N117="zákl. přenesená",J117,0)</f>
        <v>0</v>
      </c>
      <c r="BH117" s="186">
        <f>IF(N117="sníž. přenesená",J117,0)</f>
        <v>0</v>
      </c>
      <c r="BI117" s="186">
        <f>IF(N117="nulová",J117,0)</f>
        <v>0</v>
      </c>
      <c r="BJ117" s="18" t="s">
        <v>82</v>
      </c>
      <c r="BK117" s="186">
        <f>ROUND(I117*H117,2)</f>
        <v>0</v>
      </c>
      <c r="BL117" s="18" t="s">
        <v>95</v>
      </c>
      <c r="BM117" s="185" t="s">
        <v>894</v>
      </c>
    </row>
    <row r="118" spans="1:65" s="2" customFormat="1" ht="11.25">
      <c r="A118" s="36"/>
      <c r="B118" s="37"/>
      <c r="C118" s="38"/>
      <c r="D118" s="213" t="s">
        <v>648</v>
      </c>
      <c r="E118" s="38"/>
      <c r="F118" s="214" t="s">
        <v>895</v>
      </c>
      <c r="G118" s="38"/>
      <c r="H118" s="38"/>
      <c r="I118" s="189"/>
      <c r="J118" s="38"/>
      <c r="K118" s="38"/>
      <c r="L118" s="41"/>
      <c r="M118" s="190"/>
      <c r="N118" s="191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8" t="s">
        <v>648</v>
      </c>
      <c r="AU118" s="18" t="s">
        <v>82</v>
      </c>
    </row>
    <row r="119" spans="1:65" s="11" customFormat="1" ht="25.9" customHeight="1">
      <c r="B119" s="159"/>
      <c r="C119" s="160"/>
      <c r="D119" s="161" t="s">
        <v>74</v>
      </c>
      <c r="E119" s="162" t="s">
        <v>640</v>
      </c>
      <c r="F119" s="162" t="s">
        <v>641</v>
      </c>
      <c r="G119" s="160"/>
      <c r="H119" s="160"/>
      <c r="I119" s="163"/>
      <c r="J119" s="164">
        <f>BK119</f>
        <v>0</v>
      </c>
      <c r="K119" s="160"/>
      <c r="L119" s="165"/>
      <c r="M119" s="166"/>
      <c r="N119" s="167"/>
      <c r="O119" s="167"/>
      <c r="P119" s="168">
        <f>P120+P146</f>
        <v>0</v>
      </c>
      <c r="Q119" s="167"/>
      <c r="R119" s="168">
        <f>R120+R146</f>
        <v>4.0535999999999994</v>
      </c>
      <c r="S119" s="167"/>
      <c r="T119" s="169">
        <f>T120+T146</f>
        <v>11.12</v>
      </c>
      <c r="AR119" s="170" t="s">
        <v>82</v>
      </c>
      <c r="AT119" s="171" t="s">
        <v>74</v>
      </c>
      <c r="AU119" s="171" t="s">
        <v>75</v>
      </c>
      <c r="AY119" s="170" t="s">
        <v>176</v>
      </c>
      <c r="BK119" s="172">
        <f>BK120+BK146</f>
        <v>0</v>
      </c>
    </row>
    <row r="120" spans="1:65" s="11" customFormat="1" ht="22.9" customHeight="1">
      <c r="B120" s="159"/>
      <c r="C120" s="160"/>
      <c r="D120" s="161" t="s">
        <v>74</v>
      </c>
      <c r="E120" s="211" t="s">
        <v>82</v>
      </c>
      <c r="F120" s="211" t="s">
        <v>642</v>
      </c>
      <c r="G120" s="160"/>
      <c r="H120" s="160"/>
      <c r="I120" s="163"/>
      <c r="J120" s="212">
        <f>BK120</f>
        <v>0</v>
      </c>
      <c r="K120" s="160"/>
      <c r="L120" s="165"/>
      <c r="M120" s="166"/>
      <c r="N120" s="167"/>
      <c r="O120" s="167"/>
      <c r="P120" s="168">
        <f>SUM(P121:P145)</f>
        <v>0</v>
      </c>
      <c r="Q120" s="167"/>
      <c r="R120" s="168">
        <f>SUM(R121:R145)</f>
        <v>4.0535999999999994</v>
      </c>
      <c r="S120" s="167"/>
      <c r="T120" s="169">
        <f>SUM(T121:T145)</f>
        <v>11.12</v>
      </c>
      <c r="AR120" s="170" t="s">
        <v>82</v>
      </c>
      <c r="AT120" s="171" t="s">
        <v>74</v>
      </c>
      <c r="AU120" s="171" t="s">
        <v>82</v>
      </c>
      <c r="AY120" s="170" t="s">
        <v>176</v>
      </c>
      <c r="BK120" s="172">
        <f>SUM(BK121:BK145)</f>
        <v>0</v>
      </c>
    </row>
    <row r="121" spans="1:65" s="2" customFormat="1" ht="33" customHeight="1">
      <c r="A121" s="36"/>
      <c r="B121" s="37"/>
      <c r="C121" s="192" t="s">
        <v>216</v>
      </c>
      <c r="D121" s="192" t="s">
        <v>203</v>
      </c>
      <c r="E121" s="193" t="s">
        <v>896</v>
      </c>
      <c r="F121" s="194" t="s">
        <v>897</v>
      </c>
      <c r="G121" s="195" t="s">
        <v>694</v>
      </c>
      <c r="H121" s="196">
        <v>3.5</v>
      </c>
      <c r="I121" s="197"/>
      <c r="J121" s="198">
        <f>ROUND(I121*H121,2)</f>
        <v>0</v>
      </c>
      <c r="K121" s="194" t="s">
        <v>646</v>
      </c>
      <c r="L121" s="41"/>
      <c r="M121" s="199" t="s">
        <v>32</v>
      </c>
      <c r="N121" s="200" t="s">
        <v>46</v>
      </c>
      <c r="O121" s="66"/>
      <c r="P121" s="183">
        <f>O121*H121</f>
        <v>0</v>
      </c>
      <c r="Q121" s="183">
        <v>0</v>
      </c>
      <c r="R121" s="183">
        <f>Q121*H121</f>
        <v>0</v>
      </c>
      <c r="S121" s="183">
        <v>0.22</v>
      </c>
      <c r="T121" s="184">
        <f>S121*H121</f>
        <v>0.77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5" t="s">
        <v>95</v>
      </c>
      <c r="AT121" s="185" t="s">
        <v>203</v>
      </c>
      <c r="AU121" s="185" t="s">
        <v>84</v>
      </c>
      <c r="AY121" s="18" t="s">
        <v>176</v>
      </c>
      <c r="BE121" s="186">
        <f>IF(N121="základní",J121,0)</f>
        <v>0</v>
      </c>
      <c r="BF121" s="186">
        <f>IF(N121="snížená",J121,0)</f>
        <v>0</v>
      </c>
      <c r="BG121" s="186">
        <f>IF(N121="zákl. přenesená",J121,0)</f>
        <v>0</v>
      </c>
      <c r="BH121" s="186">
        <f>IF(N121="sníž. přenesená",J121,0)</f>
        <v>0</v>
      </c>
      <c r="BI121" s="186">
        <f>IF(N121="nulová",J121,0)</f>
        <v>0</v>
      </c>
      <c r="BJ121" s="18" t="s">
        <v>82</v>
      </c>
      <c r="BK121" s="186">
        <f>ROUND(I121*H121,2)</f>
        <v>0</v>
      </c>
      <c r="BL121" s="18" t="s">
        <v>95</v>
      </c>
      <c r="BM121" s="185" t="s">
        <v>898</v>
      </c>
    </row>
    <row r="122" spans="1:65" s="2" customFormat="1" ht="11.25">
      <c r="A122" s="36"/>
      <c r="B122" s="37"/>
      <c r="C122" s="38"/>
      <c r="D122" s="213" t="s">
        <v>648</v>
      </c>
      <c r="E122" s="38"/>
      <c r="F122" s="214" t="s">
        <v>899</v>
      </c>
      <c r="G122" s="38"/>
      <c r="H122" s="38"/>
      <c r="I122" s="189"/>
      <c r="J122" s="38"/>
      <c r="K122" s="38"/>
      <c r="L122" s="41"/>
      <c r="M122" s="190"/>
      <c r="N122" s="191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8" t="s">
        <v>648</v>
      </c>
      <c r="AU122" s="18" t="s">
        <v>84</v>
      </c>
    </row>
    <row r="123" spans="1:65" s="2" customFormat="1" ht="24.2" customHeight="1">
      <c r="A123" s="36"/>
      <c r="B123" s="37"/>
      <c r="C123" s="192" t="s">
        <v>220</v>
      </c>
      <c r="D123" s="192" t="s">
        <v>203</v>
      </c>
      <c r="E123" s="193" t="s">
        <v>900</v>
      </c>
      <c r="F123" s="194" t="s">
        <v>901</v>
      </c>
      <c r="G123" s="195" t="s">
        <v>694</v>
      </c>
      <c r="H123" s="196">
        <v>15</v>
      </c>
      <c r="I123" s="197"/>
      <c r="J123" s="198">
        <f>ROUND(I123*H123,2)</f>
        <v>0</v>
      </c>
      <c r="K123" s="194" t="s">
        <v>646</v>
      </c>
      <c r="L123" s="41"/>
      <c r="M123" s="199" t="s">
        <v>32</v>
      </c>
      <c r="N123" s="200" t="s">
        <v>46</v>
      </c>
      <c r="O123" s="66"/>
      <c r="P123" s="183">
        <f>O123*H123</f>
        <v>0</v>
      </c>
      <c r="Q123" s="183">
        <v>2.4000000000000001E-4</v>
      </c>
      <c r="R123" s="183">
        <f>Q123*H123</f>
        <v>3.5999999999999999E-3</v>
      </c>
      <c r="S123" s="183">
        <v>0.69</v>
      </c>
      <c r="T123" s="184">
        <f>S123*H123</f>
        <v>10.35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5" t="s">
        <v>95</v>
      </c>
      <c r="AT123" s="185" t="s">
        <v>203</v>
      </c>
      <c r="AU123" s="185" t="s">
        <v>84</v>
      </c>
      <c r="AY123" s="18" t="s">
        <v>176</v>
      </c>
      <c r="BE123" s="186">
        <f>IF(N123="základní",J123,0)</f>
        <v>0</v>
      </c>
      <c r="BF123" s="186">
        <f>IF(N123="snížená",J123,0)</f>
        <v>0</v>
      </c>
      <c r="BG123" s="186">
        <f>IF(N123="zákl. přenesená",J123,0)</f>
        <v>0</v>
      </c>
      <c r="BH123" s="186">
        <f>IF(N123="sníž. přenesená",J123,0)</f>
        <v>0</v>
      </c>
      <c r="BI123" s="186">
        <f>IF(N123="nulová",J123,0)</f>
        <v>0</v>
      </c>
      <c r="BJ123" s="18" t="s">
        <v>82</v>
      </c>
      <c r="BK123" s="186">
        <f>ROUND(I123*H123,2)</f>
        <v>0</v>
      </c>
      <c r="BL123" s="18" t="s">
        <v>95</v>
      </c>
      <c r="BM123" s="185" t="s">
        <v>902</v>
      </c>
    </row>
    <row r="124" spans="1:65" s="2" customFormat="1" ht="11.25">
      <c r="A124" s="36"/>
      <c r="B124" s="37"/>
      <c r="C124" s="38"/>
      <c r="D124" s="213" t="s">
        <v>648</v>
      </c>
      <c r="E124" s="38"/>
      <c r="F124" s="214" t="s">
        <v>903</v>
      </c>
      <c r="G124" s="38"/>
      <c r="H124" s="38"/>
      <c r="I124" s="189"/>
      <c r="J124" s="38"/>
      <c r="K124" s="38"/>
      <c r="L124" s="41"/>
      <c r="M124" s="190"/>
      <c r="N124" s="191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8" t="s">
        <v>648</v>
      </c>
      <c r="AU124" s="18" t="s">
        <v>84</v>
      </c>
    </row>
    <row r="125" spans="1:65" s="2" customFormat="1" ht="16.5" customHeight="1">
      <c r="A125" s="36"/>
      <c r="B125" s="37"/>
      <c r="C125" s="192" t="s">
        <v>224</v>
      </c>
      <c r="D125" s="192" t="s">
        <v>203</v>
      </c>
      <c r="E125" s="193" t="s">
        <v>904</v>
      </c>
      <c r="F125" s="194" t="s">
        <v>905</v>
      </c>
      <c r="G125" s="195" t="s">
        <v>645</v>
      </c>
      <c r="H125" s="196">
        <v>42</v>
      </c>
      <c r="I125" s="197"/>
      <c r="J125" s="198">
        <f>ROUND(I125*H125,2)</f>
        <v>0</v>
      </c>
      <c r="K125" s="194" t="s">
        <v>32</v>
      </c>
      <c r="L125" s="41"/>
      <c r="M125" s="199" t="s">
        <v>32</v>
      </c>
      <c r="N125" s="200" t="s">
        <v>46</v>
      </c>
      <c r="O125" s="66"/>
      <c r="P125" s="183">
        <f>O125*H125</f>
        <v>0</v>
      </c>
      <c r="Q125" s="183">
        <v>0</v>
      </c>
      <c r="R125" s="183">
        <f>Q125*H125</f>
        <v>0</v>
      </c>
      <c r="S125" s="183">
        <v>0</v>
      </c>
      <c r="T125" s="184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5" t="s">
        <v>95</v>
      </c>
      <c r="AT125" s="185" t="s">
        <v>203</v>
      </c>
      <c r="AU125" s="185" t="s">
        <v>84</v>
      </c>
      <c r="AY125" s="18" t="s">
        <v>176</v>
      </c>
      <c r="BE125" s="186">
        <f>IF(N125="základní",J125,0)</f>
        <v>0</v>
      </c>
      <c r="BF125" s="186">
        <f>IF(N125="snížená",J125,0)</f>
        <v>0</v>
      </c>
      <c r="BG125" s="186">
        <f>IF(N125="zákl. přenesená",J125,0)</f>
        <v>0</v>
      </c>
      <c r="BH125" s="186">
        <f>IF(N125="sníž. přenesená",J125,0)</f>
        <v>0</v>
      </c>
      <c r="BI125" s="186">
        <f>IF(N125="nulová",J125,0)</f>
        <v>0</v>
      </c>
      <c r="BJ125" s="18" t="s">
        <v>82</v>
      </c>
      <c r="BK125" s="186">
        <f>ROUND(I125*H125,2)</f>
        <v>0</v>
      </c>
      <c r="BL125" s="18" t="s">
        <v>95</v>
      </c>
      <c r="BM125" s="185" t="s">
        <v>906</v>
      </c>
    </row>
    <row r="126" spans="1:65" s="14" customFormat="1" ht="11.25">
      <c r="B126" s="225"/>
      <c r="C126" s="226"/>
      <c r="D126" s="187" t="s">
        <v>650</v>
      </c>
      <c r="E126" s="227" t="s">
        <v>32</v>
      </c>
      <c r="F126" s="228" t="s">
        <v>1267</v>
      </c>
      <c r="G126" s="226"/>
      <c r="H126" s="229">
        <v>42</v>
      </c>
      <c r="I126" s="230"/>
      <c r="J126" s="226"/>
      <c r="K126" s="226"/>
      <c r="L126" s="231"/>
      <c r="M126" s="232"/>
      <c r="N126" s="233"/>
      <c r="O126" s="233"/>
      <c r="P126" s="233"/>
      <c r="Q126" s="233"/>
      <c r="R126" s="233"/>
      <c r="S126" s="233"/>
      <c r="T126" s="234"/>
      <c r="AT126" s="235" t="s">
        <v>650</v>
      </c>
      <c r="AU126" s="235" t="s">
        <v>84</v>
      </c>
      <c r="AV126" s="14" t="s">
        <v>84</v>
      </c>
      <c r="AW126" s="14" t="s">
        <v>37</v>
      </c>
      <c r="AX126" s="14" t="s">
        <v>82</v>
      </c>
      <c r="AY126" s="235" t="s">
        <v>176</v>
      </c>
    </row>
    <row r="127" spans="1:65" s="2" customFormat="1" ht="24.2" customHeight="1">
      <c r="A127" s="36"/>
      <c r="B127" s="37"/>
      <c r="C127" s="192" t="s">
        <v>228</v>
      </c>
      <c r="D127" s="192" t="s">
        <v>203</v>
      </c>
      <c r="E127" s="193" t="s">
        <v>908</v>
      </c>
      <c r="F127" s="194" t="s">
        <v>909</v>
      </c>
      <c r="G127" s="195" t="s">
        <v>645</v>
      </c>
      <c r="H127" s="196">
        <v>300</v>
      </c>
      <c r="I127" s="197"/>
      <c r="J127" s="198">
        <f>ROUND(I127*H127,2)</f>
        <v>0</v>
      </c>
      <c r="K127" s="194" t="s">
        <v>646</v>
      </c>
      <c r="L127" s="41"/>
      <c r="M127" s="199" t="s">
        <v>32</v>
      </c>
      <c r="N127" s="200" t="s">
        <v>46</v>
      </c>
      <c r="O127" s="66"/>
      <c r="P127" s="183">
        <f>O127*H127</f>
        <v>0</v>
      </c>
      <c r="Q127" s="183">
        <v>0</v>
      </c>
      <c r="R127" s="183">
        <f>Q127*H127</f>
        <v>0</v>
      </c>
      <c r="S127" s="183">
        <v>0</v>
      </c>
      <c r="T127" s="184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5" t="s">
        <v>95</v>
      </c>
      <c r="AT127" s="185" t="s">
        <v>203</v>
      </c>
      <c r="AU127" s="185" t="s">
        <v>84</v>
      </c>
      <c r="AY127" s="18" t="s">
        <v>176</v>
      </c>
      <c r="BE127" s="186">
        <f>IF(N127="základní",J127,0)</f>
        <v>0</v>
      </c>
      <c r="BF127" s="186">
        <f>IF(N127="snížená",J127,0)</f>
        <v>0</v>
      </c>
      <c r="BG127" s="186">
        <f>IF(N127="zákl. přenesená",J127,0)</f>
        <v>0</v>
      </c>
      <c r="BH127" s="186">
        <f>IF(N127="sníž. přenesená",J127,0)</f>
        <v>0</v>
      </c>
      <c r="BI127" s="186">
        <f>IF(N127="nulová",J127,0)</f>
        <v>0</v>
      </c>
      <c r="BJ127" s="18" t="s">
        <v>82</v>
      </c>
      <c r="BK127" s="186">
        <f>ROUND(I127*H127,2)</f>
        <v>0</v>
      </c>
      <c r="BL127" s="18" t="s">
        <v>95</v>
      </c>
      <c r="BM127" s="185" t="s">
        <v>910</v>
      </c>
    </row>
    <row r="128" spans="1:65" s="2" customFormat="1" ht="11.25">
      <c r="A128" s="36"/>
      <c r="B128" s="37"/>
      <c r="C128" s="38"/>
      <c r="D128" s="213" t="s">
        <v>648</v>
      </c>
      <c r="E128" s="38"/>
      <c r="F128" s="214" t="s">
        <v>911</v>
      </c>
      <c r="G128" s="38"/>
      <c r="H128" s="38"/>
      <c r="I128" s="189"/>
      <c r="J128" s="38"/>
      <c r="K128" s="38"/>
      <c r="L128" s="41"/>
      <c r="M128" s="190"/>
      <c r="N128" s="191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8" t="s">
        <v>648</v>
      </c>
      <c r="AU128" s="18" t="s">
        <v>84</v>
      </c>
    </row>
    <row r="129" spans="1:65" s="2" customFormat="1" ht="24.2" customHeight="1">
      <c r="A129" s="36"/>
      <c r="B129" s="37"/>
      <c r="C129" s="192" t="s">
        <v>232</v>
      </c>
      <c r="D129" s="192" t="s">
        <v>203</v>
      </c>
      <c r="E129" s="193" t="s">
        <v>912</v>
      </c>
      <c r="F129" s="194" t="s">
        <v>913</v>
      </c>
      <c r="G129" s="195" t="s">
        <v>645</v>
      </c>
      <c r="H129" s="196">
        <v>5.25</v>
      </c>
      <c r="I129" s="197"/>
      <c r="J129" s="198">
        <f>ROUND(I129*H129,2)</f>
        <v>0</v>
      </c>
      <c r="K129" s="194" t="s">
        <v>914</v>
      </c>
      <c r="L129" s="41"/>
      <c r="M129" s="199" t="s">
        <v>32</v>
      </c>
      <c r="N129" s="200" t="s">
        <v>46</v>
      </c>
      <c r="O129" s="66"/>
      <c r="P129" s="183">
        <f>O129*H129</f>
        <v>0</v>
      </c>
      <c r="Q129" s="183">
        <v>0</v>
      </c>
      <c r="R129" s="183">
        <f>Q129*H129</f>
        <v>0</v>
      </c>
      <c r="S129" s="183">
        <v>0</v>
      </c>
      <c r="T129" s="184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5" t="s">
        <v>95</v>
      </c>
      <c r="AT129" s="185" t="s">
        <v>203</v>
      </c>
      <c r="AU129" s="185" t="s">
        <v>84</v>
      </c>
      <c r="AY129" s="18" t="s">
        <v>176</v>
      </c>
      <c r="BE129" s="186">
        <f>IF(N129="základní",J129,0)</f>
        <v>0</v>
      </c>
      <c r="BF129" s="186">
        <f>IF(N129="snížená",J129,0)</f>
        <v>0</v>
      </c>
      <c r="BG129" s="186">
        <f>IF(N129="zákl. přenesená",J129,0)</f>
        <v>0</v>
      </c>
      <c r="BH129" s="186">
        <f>IF(N129="sníž. přenesená",J129,0)</f>
        <v>0</v>
      </c>
      <c r="BI129" s="186">
        <f>IF(N129="nulová",J129,0)</f>
        <v>0</v>
      </c>
      <c r="BJ129" s="18" t="s">
        <v>82</v>
      </c>
      <c r="BK129" s="186">
        <f>ROUND(I129*H129,2)</f>
        <v>0</v>
      </c>
      <c r="BL129" s="18" t="s">
        <v>95</v>
      </c>
      <c r="BM129" s="185" t="s">
        <v>915</v>
      </c>
    </row>
    <row r="130" spans="1:65" s="2" customFormat="1" ht="11.25">
      <c r="A130" s="36"/>
      <c r="B130" s="37"/>
      <c r="C130" s="38"/>
      <c r="D130" s="213" t="s">
        <v>648</v>
      </c>
      <c r="E130" s="38"/>
      <c r="F130" s="214" t="s">
        <v>916</v>
      </c>
      <c r="G130" s="38"/>
      <c r="H130" s="38"/>
      <c r="I130" s="189"/>
      <c r="J130" s="38"/>
      <c r="K130" s="38"/>
      <c r="L130" s="41"/>
      <c r="M130" s="190"/>
      <c r="N130" s="191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8" t="s">
        <v>648</v>
      </c>
      <c r="AU130" s="18" t="s">
        <v>84</v>
      </c>
    </row>
    <row r="131" spans="1:65" s="2" customFormat="1" ht="16.5" customHeight="1">
      <c r="A131" s="36"/>
      <c r="B131" s="37"/>
      <c r="C131" s="173" t="s">
        <v>236</v>
      </c>
      <c r="D131" s="173" t="s">
        <v>177</v>
      </c>
      <c r="E131" s="174" t="s">
        <v>917</v>
      </c>
      <c r="F131" s="175" t="s">
        <v>918</v>
      </c>
      <c r="G131" s="176" t="s">
        <v>667</v>
      </c>
      <c r="H131" s="177">
        <v>4.05</v>
      </c>
      <c r="I131" s="178"/>
      <c r="J131" s="179">
        <f>ROUND(I131*H131,2)</f>
        <v>0</v>
      </c>
      <c r="K131" s="175" t="s">
        <v>646</v>
      </c>
      <c r="L131" s="180"/>
      <c r="M131" s="181" t="s">
        <v>32</v>
      </c>
      <c r="N131" s="182" t="s">
        <v>46</v>
      </c>
      <c r="O131" s="66"/>
      <c r="P131" s="183">
        <f>O131*H131</f>
        <v>0</v>
      </c>
      <c r="Q131" s="183">
        <v>1</v>
      </c>
      <c r="R131" s="183">
        <f>Q131*H131</f>
        <v>4.05</v>
      </c>
      <c r="S131" s="183">
        <v>0</v>
      </c>
      <c r="T131" s="184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5" t="s">
        <v>212</v>
      </c>
      <c r="AT131" s="185" t="s">
        <v>177</v>
      </c>
      <c r="AU131" s="185" t="s">
        <v>84</v>
      </c>
      <c r="AY131" s="18" t="s">
        <v>176</v>
      </c>
      <c r="BE131" s="186">
        <f>IF(N131="základní",J131,0)</f>
        <v>0</v>
      </c>
      <c r="BF131" s="186">
        <f>IF(N131="snížená",J131,0)</f>
        <v>0</v>
      </c>
      <c r="BG131" s="186">
        <f>IF(N131="zákl. přenesená",J131,0)</f>
        <v>0</v>
      </c>
      <c r="BH131" s="186">
        <f>IF(N131="sníž. přenesená",J131,0)</f>
        <v>0</v>
      </c>
      <c r="BI131" s="186">
        <f>IF(N131="nulová",J131,0)</f>
        <v>0</v>
      </c>
      <c r="BJ131" s="18" t="s">
        <v>82</v>
      </c>
      <c r="BK131" s="186">
        <f>ROUND(I131*H131,2)</f>
        <v>0</v>
      </c>
      <c r="BL131" s="18" t="s">
        <v>95</v>
      </c>
      <c r="BM131" s="185" t="s">
        <v>919</v>
      </c>
    </row>
    <row r="132" spans="1:65" s="2" customFormat="1" ht="37.9" customHeight="1">
      <c r="A132" s="36"/>
      <c r="B132" s="37"/>
      <c r="C132" s="192" t="s">
        <v>8</v>
      </c>
      <c r="D132" s="192" t="s">
        <v>203</v>
      </c>
      <c r="E132" s="193" t="s">
        <v>920</v>
      </c>
      <c r="F132" s="194" t="s">
        <v>921</v>
      </c>
      <c r="G132" s="195" t="s">
        <v>645</v>
      </c>
      <c r="H132" s="196">
        <v>24</v>
      </c>
      <c r="I132" s="197"/>
      <c r="J132" s="198">
        <f>ROUND(I132*H132,2)</f>
        <v>0</v>
      </c>
      <c r="K132" s="194" t="s">
        <v>646</v>
      </c>
      <c r="L132" s="41"/>
      <c r="M132" s="199" t="s">
        <v>32</v>
      </c>
      <c r="N132" s="200" t="s">
        <v>46</v>
      </c>
      <c r="O132" s="66"/>
      <c r="P132" s="183">
        <f>O132*H132</f>
        <v>0</v>
      </c>
      <c r="Q132" s="183">
        <v>0</v>
      </c>
      <c r="R132" s="183">
        <f>Q132*H132</f>
        <v>0</v>
      </c>
      <c r="S132" s="183">
        <v>0</v>
      </c>
      <c r="T132" s="184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5" t="s">
        <v>95</v>
      </c>
      <c r="AT132" s="185" t="s">
        <v>203</v>
      </c>
      <c r="AU132" s="185" t="s">
        <v>84</v>
      </c>
      <c r="AY132" s="18" t="s">
        <v>176</v>
      </c>
      <c r="BE132" s="186">
        <f>IF(N132="základní",J132,0)</f>
        <v>0</v>
      </c>
      <c r="BF132" s="186">
        <f>IF(N132="snížená",J132,0)</f>
        <v>0</v>
      </c>
      <c r="BG132" s="186">
        <f>IF(N132="zákl. přenesená",J132,0)</f>
        <v>0</v>
      </c>
      <c r="BH132" s="186">
        <f>IF(N132="sníž. přenesená",J132,0)</f>
        <v>0</v>
      </c>
      <c r="BI132" s="186">
        <f>IF(N132="nulová",J132,0)</f>
        <v>0</v>
      </c>
      <c r="BJ132" s="18" t="s">
        <v>82</v>
      </c>
      <c r="BK132" s="186">
        <f>ROUND(I132*H132,2)</f>
        <v>0</v>
      </c>
      <c r="BL132" s="18" t="s">
        <v>95</v>
      </c>
      <c r="BM132" s="185" t="s">
        <v>922</v>
      </c>
    </row>
    <row r="133" spans="1:65" s="2" customFormat="1" ht="11.25">
      <c r="A133" s="36"/>
      <c r="B133" s="37"/>
      <c r="C133" s="38"/>
      <c r="D133" s="213" t="s">
        <v>648</v>
      </c>
      <c r="E133" s="38"/>
      <c r="F133" s="214" t="s">
        <v>923</v>
      </c>
      <c r="G133" s="38"/>
      <c r="H133" s="38"/>
      <c r="I133" s="189"/>
      <c r="J133" s="38"/>
      <c r="K133" s="38"/>
      <c r="L133" s="41"/>
      <c r="M133" s="190"/>
      <c r="N133" s="191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8" t="s">
        <v>648</v>
      </c>
      <c r="AU133" s="18" t="s">
        <v>84</v>
      </c>
    </row>
    <row r="134" spans="1:65" s="2" customFormat="1" ht="37.9" customHeight="1">
      <c r="A134" s="36"/>
      <c r="B134" s="37"/>
      <c r="C134" s="192" t="s">
        <v>243</v>
      </c>
      <c r="D134" s="192" t="s">
        <v>203</v>
      </c>
      <c r="E134" s="193" t="s">
        <v>924</v>
      </c>
      <c r="F134" s="194" t="s">
        <v>925</v>
      </c>
      <c r="G134" s="195" t="s">
        <v>645</v>
      </c>
      <c r="H134" s="196">
        <v>240</v>
      </c>
      <c r="I134" s="197"/>
      <c r="J134" s="198">
        <f>ROUND(I134*H134,2)</f>
        <v>0</v>
      </c>
      <c r="K134" s="194" t="s">
        <v>646</v>
      </c>
      <c r="L134" s="41"/>
      <c r="M134" s="199" t="s">
        <v>32</v>
      </c>
      <c r="N134" s="200" t="s">
        <v>46</v>
      </c>
      <c r="O134" s="66"/>
      <c r="P134" s="183">
        <f>O134*H134</f>
        <v>0</v>
      </c>
      <c r="Q134" s="183">
        <v>0</v>
      </c>
      <c r="R134" s="183">
        <f>Q134*H134</f>
        <v>0</v>
      </c>
      <c r="S134" s="183">
        <v>0</v>
      </c>
      <c r="T134" s="184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5" t="s">
        <v>95</v>
      </c>
      <c r="AT134" s="185" t="s">
        <v>203</v>
      </c>
      <c r="AU134" s="185" t="s">
        <v>84</v>
      </c>
      <c r="AY134" s="18" t="s">
        <v>176</v>
      </c>
      <c r="BE134" s="186">
        <f>IF(N134="základní",J134,0)</f>
        <v>0</v>
      </c>
      <c r="BF134" s="186">
        <f>IF(N134="snížená",J134,0)</f>
        <v>0</v>
      </c>
      <c r="BG134" s="186">
        <f>IF(N134="zákl. přenesená",J134,0)</f>
        <v>0</v>
      </c>
      <c r="BH134" s="186">
        <f>IF(N134="sníž. přenesená",J134,0)</f>
        <v>0</v>
      </c>
      <c r="BI134" s="186">
        <f>IF(N134="nulová",J134,0)</f>
        <v>0</v>
      </c>
      <c r="BJ134" s="18" t="s">
        <v>82</v>
      </c>
      <c r="BK134" s="186">
        <f>ROUND(I134*H134,2)</f>
        <v>0</v>
      </c>
      <c r="BL134" s="18" t="s">
        <v>95</v>
      </c>
      <c r="BM134" s="185" t="s">
        <v>926</v>
      </c>
    </row>
    <row r="135" spans="1:65" s="2" customFormat="1" ht="11.25">
      <c r="A135" s="36"/>
      <c r="B135" s="37"/>
      <c r="C135" s="38"/>
      <c r="D135" s="213" t="s">
        <v>648</v>
      </c>
      <c r="E135" s="38"/>
      <c r="F135" s="214" t="s">
        <v>927</v>
      </c>
      <c r="G135" s="38"/>
      <c r="H135" s="38"/>
      <c r="I135" s="189"/>
      <c r="J135" s="38"/>
      <c r="K135" s="38"/>
      <c r="L135" s="41"/>
      <c r="M135" s="190"/>
      <c r="N135" s="191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8" t="s">
        <v>648</v>
      </c>
      <c r="AU135" s="18" t="s">
        <v>84</v>
      </c>
    </row>
    <row r="136" spans="1:65" s="2" customFormat="1" ht="24.2" customHeight="1">
      <c r="A136" s="36"/>
      <c r="B136" s="37"/>
      <c r="C136" s="192" t="s">
        <v>247</v>
      </c>
      <c r="D136" s="192" t="s">
        <v>203</v>
      </c>
      <c r="E136" s="193" t="s">
        <v>928</v>
      </c>
      <c r="F136" s="194" t="s">
        <v>929</v>
      </c>
      <c r="G136" s="195" t="s">
        <v>645</v>
      </c>
      <c r="H136" s="196">
        <v>24</v>
      </c>
      <c r="I136" s="197"/>
      <c r="J136" s="198">
        <f>ROUND(I136*H136,2)</f>
        <v>0</v>
      </c>
      <c r="K136" s="194" t="s">
        <v>646</v>
      </c>
      <c r="L136" s="41"/>
      <c r="M136" s="199" t="s">
        <v>32</v>
      </c>
      <c r="N136" s="200" t="s">
        <v>46</v>
      </c>
      <c r="O136" s="66"/>
      <c r="P136" s="183">
        <f>O136*H136</f>
        <v>0</v>
      </c>
      <c r="Q136" s="183">
        <v>0</v>
      </c>
      <c r="R136" s="183">
        <f>Q136*H136</f>
        <v>0</v>
      </c>
      <c r="S136" s="183">
        <v>0</v>
      </c>
      <c r="T136" s="184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5" t="s">
        <v>95</v>
      </c>
      <c r="AT136" s="185" t="s">
        <v>203</v>
      </c>
      <c r="AU136" s="185" t="s">
        <v>84</v>
      </c>
      <c r="AY136" s="18" t="s">
        <v>176</v>
      </c>
      <c r="BE136" s="186">
        <f>IF(N136="základní",J136,0)</f>
        <v>0</v>
      </c>
      <c r="BF136" s="186">
        <f>IF(N136="snížená",J136,0)</f>
        <v>0</v>
      </c>
      <c r="BG136" s="186">
        <f>IF(N136="zákl. přenesená",J136,0)</f>
        <v>0</v>
      </c>
      <c r="BH136" s="186">
        <f>IF(N136="sníž. přenesená",J136,0)</f>
        <v>0</v>
      </c>
      <c r="BI136" s="186">
        <f>IF(N136="nulová",J136,0)</f>
        <v>0</v>
      </c>
      <c r="BJ136" s="18" t="s">
        <v>82</v>
      </c>
      <c r="BK136" s="186">
        <f>ROUND(I136*H136,2)</f>
        <v>0</v>
      </c>
      <c r="BL136" s="18" t="s">
        <v>95</v>
      </c>
      <c r="BM136" s="185" t="s">
        <v>930</v>
      </c>
    </row>
    <row r="137" spans="1:65" s="2" customFormat="1" ht="11.25">
      <c r="A137" s="36"/>
      <c r="B137" s="37"/>
      <c r="C137" s="38"/>
      <c r="D137" s="213" t="s">
        <v>648</v>
      </c>
      <c r="E137" s="38"/>
      <c r="F137" s="214" t="s">
        <v>931</v>
      </c>
      <c r="G137" s="38"/>
      <c r="H137" s="38"/>
      <c r="I137" s="189"/>
      <c r="J137" s="38"/>
      <c r="K137" s="38"/>
      <c r="L137" s="41"/>
      <c r="M137" s="190"/>
      <c r="N137" s="191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8" t="s">
        <v>648</v>
      </c>
      <c r="AU137" s="18" t="s">
        <v>84</v>
      </c>
    </row>
    <row r="138" spans="1:65" s="2" customFormat="1" ht="24.2" customHeight="1">
      <c r="A138" s="36"/>
      <c r="B138" s="37"/>
      <c r="C138" s="192" t="s">
        <v>251</v>
      </c>
      <c r="D138" s="192" t="s">
        <v>203</v>
      </c>
      <c r="E138" s="193" t="s">
        <v>932</v>
      </c>
      <c r="F138" s="194" t="s">
        <v>933</v>
      </c>
      <c r="G138" s="195" t="s">
        <v>645</v>
      </c>
      <c r="H138" s="196">
        <v>24</v>
      </c>
      <c r="I138" s="197"/>
      <c r="J138" s="198">
        <f>ROUND(I138*H138,2)</f>
        <v>0</v>
      </c>
      <c r="K138" s="194" t="s">
        <v>646</v>
      </c>
      <c r="L138" s="41"/>
      <c r="M138" s="199" t="s">
        <v>32</v>
      </c>
      <c r="N138" s="200" t="s">
        <v>46</v>
      </c>
      <c r="O138" s="66"/>
      <c r="P138" s="183">
        <f>O138*H138</f>
        <v>0</v>
      </c>
      <c r="Q138" s="183">
        <v>0</v>
      </c>
      <c r="R138" s="183">
        <f>Q138*H138</f>
        <v>0</v>
      </c>
      <c r="S138" s="183">
        <v>0</v>
      </c>
      <c r="T138" s="184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5" t="s">
        <v>95</v>
      </c>
      <c r="AT138" s="185" t="s">
        <v>203</v>
      </c>
      <c r="AU138" s="185" t="s">
        <v>84</v>
      </c>
      <c r="AY138" s="18" t="s">
        <v>176</v>
      </c>
      <c r="BE138" s="186">
        <f>IF(N138="základní",J138,0)</f>
        <v>0</v>
      </c>
      <c r="BF138" s="186">
        <f>IF(N138="snížená",J138,0)</f>
        <v>0</v>
      </c>
      <c r="BG138" s="186">
        <f>IF(N138="zákl. přenesená",J138,0)</f>
        <v>0</v>
      </c>
      <c r="BH138" s="186">
        <f>IF(N138="sníž. přenesená",J138,0)</f>
        <v>0</v>
      </c>
      <c r="BI138" s="186">
        <f>IF(N138="nulová",J138,0)</f>
        <v>0</v>
      </c>
      <c r="BJ138" s="18" t="s">
        <v>82</v>
      </c>
      <c r="BK138" s="186">
        <f>ROUND(I138*H138,2)</f>
        <v>0</v>
      </c>
      <c r="BL138" s="18" t="s">
        <v>95</v>
      </c>
      <c r="BM138" s="185" t="s">
        <v>934</v>
      </c>
    </row>
    <row r="139" spans="1:65" s="2" customFormat="1" ht="11.25">
      <c r="A139" s="36"/>
      <c r="B139" s="37"/>
      <c r="C139" s="38"/>
      <c r="D139" s="213" t="s">
        <v>648</v>
      </c>
      <c r="E139" s="38"/>
      <c r="F139" s="214" t="s">
        <v>935</v>
      </c>
      <c r="G139" s="38"/>
      <c r="H139" s="38"/>
      <c r="I139" s="189"/>
      <c r="J139" s="38"/>
      <c r="K139" s="38"/>
      <c r="L139" s="41"/>
      <c r="M139" s="190"/>
      <c r="N139" s="191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8" t="s">
        <v>648</v>
      </c>
      <c r="AU139" s="18" t="s">
        <v>84</v>
      </c>
    </row>
    <row r="140" spans="1:65" s="2" customFormat="1" ht="24.2" customHeight="1">
      <c r="A140" s="36"/>
      <c r="B140" s="37"/>
      <c r="C140" s="192" t="s">
        <v>255</v>
      </c>
      <c r="D140" s="192" t="s">
        <v>203</v>
      </c>
      <c r="E140" s="193" t="s">
        <v>936</v>
      </c>
      <c r="F140" s="194" t="s">
        <v>937</v>
      </c>
      <c r="G140" s="195" t="s">
        <v>645</v>
      </c>
      <c r="H140" s="196">
        <v>24</v>
      </c>
      <c r="I140" s="197"/>
      <c r="J140" s="198">
        <f>ROUND(I140*H140,2)</f>
        <v>0</v>
      </c>
      <c r="K140" s="194" t="s">
        <v>646</v>
      </c>
      <c r="L140" s="41"/>
      <c r="M140" s="199" t="s">
        <v>32</v>
      </c>
      <c r="N140" s="200" t="s">
        <v>46</v>
      </c>
      <c r="O140" s="66"/>
      <c r="P140" s="183">
        <f>O140*H140</f>
        <v>0</v>
      </c>
      <c r="Q140" s="183">
        <v>0</v>
      </c>
      <c r="R140" s="183">
        <f>Q140*H140</f>
        <v>0</v>
      </c>
      <c r="S140" s="183">
        <v>0</v>
      </c>
      <c r="T140" s="184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5" t="s">
        <v>95</v>
      </c>
      <c r="AT140" s="185" t="s">
        <v>203</v>
      </c>
      <c r="AU140" s="185" t="s">
        <v>84</v>
      </c>
      <c r="AY140" s="18" t="s">
        <v>176</v>
      </c>
      <c r="BE140" s="186">
        <f>IF(N140="základní",J140,0)</f>
        <v>0</v>
      </c>
      <c r="BF140" s="186">
        <f>IF(N140="snížená",J140,0)</f>
        <v>0</v>
      </c>
      <c r="BG140" s="186">
        <f>IF(N140="zákl. přenesená",J140,0)</f>
        <v>0</v>
      </c>
      <c r="BH140" s="186">
        <f>IF(N140="sníž. přenesená",J140,0)</f>
        <v>0</v>
      </c>
      <c r="BI140" s="186">
        <f>IF(N140="nulová",J140,0)</f>
        <v>0</v>
      </c>
      <c r="BJ140" s="18" t="s">
        <v>82</v>
      </c>
      <c r="BK140" s="186">
        <f>ROUND(I140*H140,2)</f>
        <v>0</v>
      </c>
      <c r="BL140" s="18" t="s">
        <v>95</v>
      </c>
      <c r="BM140" s="185" t="s">
        <v>938</v>
      </c>
    </row>
    <row r="141" spans="1:65" s="2" customFormat="1" ht="11.25">
      <c r="A141" s="36"/>
      <c r="B141" s="37"/>
      <c r="C141" s="38"/>
      <c r="D141" s="213" t="s">
        <v>648</v>
      </c>
      <c r="E141" s="38"/>
      <c r="F141" s="214" t="s">
        <v>939</v>
      </c>
      <c r="G141" s="38"/>
      <c r="H141" s="38"/>
      <c r="I141" s="189"/>
      <c r="J141" s="38"/>
      <c r="K141" s="38"/>
      <c r="L141" s="41"/>
      <c r="M141" s="190"/>
      <c r="N141" s="191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8" t="s">
        <v>648</v>
      </c>
      <c r="AU141" s="18" t="s">
        <v>84</v>
      </c>
    </row>
    <row r="142" spans="1:65" s="2" customFormat="1" ht="24.2" customHeight="1">
      <c r="A142" s="36"/>
      <c r="B142" s="37"/>
      <c r="C142" s="192" t="s">
        <v>259</v>
      </c>
      <c r="D142" s="192" t="s">
        <v>203</v>
      </c>
      <c r="E142" s="193" t="s">
        <v>643</v>
      </c>
      <c r="F142" s="194" t="s">
        <v>644</v>
      </c>
      <c r="G142" s="195" t="s">
        <v>645</v>
      </c>
      <c r="H142" s="196">
        <v>12</v>
      </c>
      <c r="I142" s="197"/>
      <c r="J142" s="198">
        <f>ROUND(I142*H142,2)</f>
        <v>0</v>
      </c>
      <c r="K142" s="194" t="s">
        <v>646</v>
      </c>
      <c r="L142" s="41"/>
      <c r="M142" s="199" t="s">
        <v>32</v>
      </c>
      <c r="N142" s="200" t="s">
        <v>46</v>
      </c>
      <c r="O142" s="66"/>
      <c r="P142" s="183">
        <f>O142*H142</f>
        <v>0</v>
      </c>
      <c r="Q142" s="183">
        <v>0</v>
      </c>
      <c r="R142" s="183">
        <f>Q142*H142</f>
        <v>0</v>
      </c>
      <c r="S142" s="183">
        <v>0</v>
      </c>
      <c r="T142" s="184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5" t="s">
        <v>95</v>
      </c>
      <c r="AT142" s="185" t="s">
        <v>203</v>
      </c>
      <c r="AU142" s="185" t="s">
        <v>84</v>
      </c>
      <c r="AY142" s="18" t="s">
        <v>176</v>
      </c>
      <c r="BE142" s="186">
        <f>IF(N142="základní",J142,0)</f>
        <v>0</v>
      </c>
      <c r="BF142" s="186">
        <f>IF(N142="snížená",J142,0)</f>
        <v>0</v>
      </c>
      <c r="BG142" s="186">
        <f>IF(N142="zákl. přenesená",J142,0)</f>
        <v>0</v>
      </c>
      <c r="BH142" s="186">
        <f>IF(N142="sníž. přenesená",J142,0)</f>
        <v>0</v>
      </c>
      <c r="BI142" s="186">
        <f>IF(N142="nulová",J142,0)</f>
        <v>0</v>
      </c>
      <c r="BJ142" s="18" t="s">
        <v>82</v>
      </c>
      <c r="BK142" s="186">
        <f>ROUND(I142*H142,2)</f>
        <v>0</v>
      </c>
      <c r="BL142" s="18" t="s">
        <v>95</v>
      </c>
      <c r="BM142" s="185" t="s">
        <v>940</v>
      </c>
    </row>
    <row r="143" spans="1:65" s="2" customFormat="1" ht="11.25">
      <c r="A143" s="36"/>
      <c r="B143" s="37"/>
      <c r="C143" s="38"/>
      <c r="D143" s="213" t="s">
        <v>648</v>
      </c>
      <c r="E143" s="38"/>
      <c r="F143" s="214" t="s">
        <v>649</v>
      </c>
      <c r="G143" s="38"/>
      <c r="H143" s="38"/>
      <c r="I143" s="189"/>
      <c r="J143" s="38"/>
      <c r="K143" s="38"/>
      <c r="L143" s="41"/>
      <c r="M143" s="190"/>
      <c r="N143" s="191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8" t="s">
        <v>648</v>
      </c>
      <c r="AU143" s="18" t="s">
        <v>84</v>
      </c>
    </row>
    <row r="144" spans="1:65" s="2" customFormat="1" ht="24.2" customHeight="1">
      <c r="A144" s="36"/>
      <c r="B144" s="37"/>
      <c r="C144" s="192" t="s">
        <v>7</v>
      </c>
      <c r="D144" s="192" t="s">
        <v>203</v>
      </c>
      <c r="E144" s="193" t="s">
        <v>941</v>
      </c>
      <c r="F144" s="194" t="s">
        <v>942</v>
      </c>
      <c r="G144" s="195" t="s">
        <v>694</v>
      </c>
      <c r="H144" s="196">
        <v>1660</v>
      </c>
      <c r="I144" s="197"/>
      <c r="J144" s="198">
        <f>ROUND(I144*H144,2)</f>
        <v>0</v>
      </c>
      <c r="K144" s="194" t="s">
        <v>646</v>
      </c>
      <c r="L144" s="41"/>
      <c r="M144" s="199" t="s">
        <v>32</v>
      </c>
      <c r="N144" s="200" t="s">
        <v>46</v>
      </c>
      <c r="O144" s="66"/>
      <c r="P144" s="183">
        <f>O144*H144</f>
        <v>0</v>
      </c>
      <c r="Q144" s="183">
        <v>0</v>
      </c>
      <c r="R144" s="183">
        <f>Q144*H144</f>
        <v>0</v>
      </c>
      <c r="S144" s="183">
        <v>0</v>
      </c>
      <c r="T144" s="184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5" t="s">
        <v>95</v>
      </c>
      <c r="AT144" s="185" t="s">
        <v>203</v>
      </c>
      <c r="AU144" s="185" t="s">
        <v>84</v>
      </c>
      <c r="AY144" s="18" t="s">
        <v>176</v>
      </c>
      <c r="BE144" s="186">
        <f>IF(N144="základní",J144,0)</f>
        <v>0</v>
      </c>
      <c r="BF144" s="186">
        <f>IF(N144="snížená",J144,0)</f>
        <v>0</v>
      </c>
      <c r="BG144" s="186">
        <f>IF(N144="zákl. přenesená",J144,0)</f>
        <v>0</v>
      </c>
      <c r="BH144" s="186">
        <f>IF(N144="sníž. přenesená",J144,0)</f>
        <v>0</v>
      </c>
      <c r="BI144" s="186">
        <f>IF(N144="nulová",J144,0)</f>
        <v>0</v>
      </c>
      <c r="BJ144" s="18" t="s">
        <v>82</v>
      </c>
      <c r="BK144" s="186">
        <f>ROUND(I144*H144,2)</f>
        <v>0</v>
      </c>
      <c r="BL144" s="18" t="s">
        <v>95</v>
      </c>
      <c r="BM144" s="185" t="s">
        <v>943</v>
      </c>
    </row>
    <row r="145" spans="1:65" s="2" customFormat="1" ht="11.25">
      <c r="A145" s="36"/>
      <c r="B145" s="37"/>
      <c r="C145" s="38"/>
      <c r="D145" s="213" t="s">
        <v>648</v>
      </c>
      <c r="E145" s="38"/>
      <c r="F145" s="214" t="s">
        <v>944</v>
      </c>
      <c r="G145" s="38"/>
      <c r="H145" s="38"/>
      <c r="I145" s="189"/>
      <c r="J145" s="38"/>
      <c r="K145" s="38"/>
      <c r="L145" s="41"/>
      <c r="M145" s="190"/>
      <c r="N145" s="191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8" t="s">
        <v>648</v>
      </c>
      <c r="AU145" s="18" t="s">
        <v>84</v>
      </c>
    </row>
    <row r="146" spans="1:65" s="11" customFormat="1" ht="22.9" customHeight="1">
      <c r="B146" s="159"/>
      <c r="C146" s="160"/>
      <c r="D146" s="161" t="s">
        <v>74</v>
      </c>
      <c r="E146" s="211" t="s">
        <v>663</v>
      </c>
      <c r="F146" s="211" t="s">
        <v>664</v>
      </c>
      <c r="G146" s="160"/>
      <c r="H146" s="160"/>
      <c r="I146" s="163"/>
      <c r="J146" s="212">
        <f>BK146</f>
        <v>0</v>
      </c>
      <c r="K146" s="160"/>
      <c r="L146" s="165"/>
      <c r="M146" s="166"/>
      <c r="N146" s="167"/>
      <c r="O146" s="167"/>
      <c r="P146" s="168">
        <f>SUM(P147:P154)</f>
        <v>0</v>
      </c>
      <c r="Q146" s="167"/>
      <c r="R146" s="168">
        <f>SUM(R147:R154)</f>
        <v>0</v>
      </c>
      <c r="S146" s="167"/>
      <c r="T146" s="169">
        <f>SUM(T147:T154)</f>
        <v>0</v>
      </c>
      <c r="AR146" s="170" t="s">
        <v>82</v>
      </c>
      <c r="AT146" s="171" t="s">
        <v>74</v>
      </c>
      <c r="AU146" s="171" t="s">
        <v>82</v>
      </c>
      <c r="AY146" s="170" t="s">
        <v>176</v>
      </c>
      <c r="BK146" s="172">
        <f>SUM(BK147:BK154)</f>
        <v>0</v>
      </c>
    </row>
    <row r="147" spans="1:65" s="2" customFormat="1" ht="21.75" customHeight="1">
      <c r="A147" s="36"/>
      <c r="B147" s="37"/>
      <c r="C147" s="192" t="s">
        <v>266</v>
      </c>
      <c r="D147" s="192" t="s">
        <v>203</v>
      </c>
      <c r="E147" s="193" t="s">
        <v>945</v>
      </c>
      <c r="F147" s="194" t="s">
        <v>946</v>
      </c>
      <c r="G147" s="195" t="s">
        <v>667</v>
      </c>
      <c r="H147" s="196">
        <v>21.47</v>
      </c>
      <c r="I147" s="197"/>
      <c r="J147" s="198">
        <f>ROUND(I147*H147,2)</f>
        <v>0</v>
      </c>
      <c r="K147" s="194" t="s">
        <v>646</v>
      </c>
      <c r="L147" s="41"/>
      <c r="M147" s="199" t="s">
        <v>32</v>
      </c>
      <c r="N147" s="200" t="s">
        <v>46</v>
      </c>
      <c r="O147" s="66"/>
      <c r="P147" s="183">
        <f>O147*H147</f>
        <v>0</v>
      </c>
      <c r="Q147" s="183">
        <v>0</v>
      </c>
      <c r="R147" s="183">
        <f>Q147*H147</f>
        <v>0</v>
      </c>
      <c r="S147" s="183">
        <v>0</v>
      </c>
      <c r="T147" s="184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5" t="s">
        <v>95</v>
      </c>
      <c r="AT147" s="185" t="s">
        <v>203</v>
      </c>
      <c r="AU147" s="185" t="s">
        <v>84</v>
      </c>
      <c r="AY147" s="18" t="s">
        <v>176</v>
      </c>
      <c r="BE147" s="186">
        <f>IF(N147="základní",J147,0)</f>
        <v>0</v>
      </c>
      <c r="BF147" s="186">
        <f>IF(N147="snížená",J147,0)</f>
        <v>0</v>
      </c>
      <c r="BG147" s="186">
        <f>IF(N147="zákl. přenesená",J147,0)</f>
        <v>0</v>
      </c>
      <c r="BH147" s="186">
        <f>IF(N147="sníž. přenesená",J147,0)</f>
        <v>0</v>
      </c>
      <c r="BI147" s="186">
        <f>IF(N147="nulová",J147,0)</f>
        <v>0</v>
      </c>
      <c r="BJ147" s="18" t="s">
        <v>82</v>
      </c>
      <c r="BK147" s="186">
        <f>ROUND(I147*H147,2)</f>
        <v>0</v>
      </c>
      <c r="BL147" s="18" t="s">
        <v>95</v>
      </c>
      <c r="BM147" s="185" t="s">
        <v>947</v>
      </c>
    </row>
    <row r="148" spans="1:65" s="2" customFormat="1" ht="11.25">
      <c r="A148" s="36"/>
      <c r="B148" s="37"/>
      <c r="C148" s="38"/>
      <c r="D148" s="213" t="s">
        <v>648</v>
      </c>
      <c r="E148" s="38"/>
      <c r="F148" s="214" t="s">
        <v>948</v>
      </c>
      <c r="G148" s="38"/>
      <c r="H148" s="38"/>
      <c r="I148" s="189"/>
      <c r="J148" s="38"/>
      <c r="K148" s="38"/>
      <c r="L148" s="41"/>
      <c r="M148" s="190"/>
      <c r="N148" s="191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8" t="s">
        <v>648</v>
      </c>
      <c r="AU148" s="18" t="s">
        <v>84</v>
      </c>
    </row>
    <row r="149" spans="1:65" s="2" customFormat="1" ht="24.2" customHeight="1">
      <c r="A149" s="36"/>
      <c r="B149" s="37"/>
      <c r="C149" s="192" t="s">
        <v>270</v>
      </c>
      <c r="D149" s="192" t="s">
        <v>203</v>
      </c>
      <c r="E149" s="193" t="s">
        <v>949</v>
      </c>
      <c r="F149" s="194" t="s">
        <v>950</v>
      </c>
      <c r="G149" s="195" t="s">
        <v>667</v>
      </c>
      <c r="H149" s="196">
        <v>15.4</v>
      </c>
      <c r="I149" s="197"/>
      <c r="J149" s="198">
        <f>ROUND(I149*H149,2)</f>
        <v>0</v>
      </c>
      <c r="K149" s="194" t="s">
        <v>646</v>
      </c>
      <c r="L149" s="41"/>
      <c r="M149" s="199" t="s">
        <v>32</v>
      </c>
      <c r="N149" s="200" t="s">
        <v>46</v>
      </c>
      <c r="O149" s="66"/>
      <c r="P149" s="183">
        <f>O149*H149</f>
        <v>0</v>
      </c>
      <c r="Q149" s="183">
        <v>0</v>
      </c>
      <c r="R149" s="183">
        <f>Q149*H149</f>
        <v>0</v>
      </c>
      <c r="S149" s="183">
        <v>0</v>
      </c>
      <c r="T149" s="184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5" t="s">
        <v>95</v>
      </c>
      <c r="AT149" s="185" t="s">
        <v>203</v>
      </c>
      <c r="AU149" s="185" t="s">
        <v>84</v>
      </c>
      <c r="AY149" s="18" t="s">
        <v>176</v>
      </c>
      <c r="BE149" s="186">
        <f>IF(N149="základní",J149,0)</f>
        <v>0</v>
      </c>
      <c r="BF149" s="186">
        <f>IF(N149="snížená",J149,0)</f>
        <v>0</v>
      </c>
      <c r="BG149" s="186">
        <f>IF(N149="zákl. přenesená",J149,0)</f>
        <v>0</v>
      </c>
      <c r="BH149" s="186">
        <f>IF(N149="sníž. přenesená",J149,0)</f>
        <v>0</v>
      </c>
      <c r="BI149" s="186">
        <f>IF(N149="nulová",J149,0)</f>
        <v>0</v>
      </c>
      <c r="BJ149" s="18" t="s">
        <v>82</v>
      </c>
      <c r="BK149" s="186">
        <f>ROUND(I149*H149,2)</f>
        <v>0</v>
      </c>
      <c r="BL149" s="18" t="s">
        <v>95</v>
      </c>
      <c r="BM149" s="185" t="s">
        <v>951</v>
      </c>
    </row>
    <row r="150" spans="1:65" s="2" customFormat="1" ht="11.25">
      <c r="A150" s="36"/>
      <c r="B150" s="37"/>
      <c r="C150" s="38"/>
      <c r="D150" s="213" t="s">
        <v>648</v>
      </c>
      <c r="E150" s="38"/>
      <c r="F150" s="214" t="s">
        <v>952</v>
      </c>
      <c r="G150" s="38"/>
      <c r="H150" s="38"/>
      <c r="I150" s="189"/>
      <c r="J150" s="38"/>
      <c r="K150" s="38"/>
      <c r="L150" s="41"/>
      <c r="M150" s="190"/>
      <c r="N150" s="191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8" t="s">
        <v>648</v>
      </c>
      <c r="AU150" s="18" t="s">
        <v>84</v>
      </c>
    </row>
    <row r="151" spans="1:65" s="2" customFormat="1" ht="24.2" customHeight="1">
      <c r="A151" s="36"/>
      <c r="B151" s="37"/>
      <c r="C151" s="192" t="s">
        <v>274</v>
      </c>
      <c r="D151" s="192" t="s">
        <v>203</v>
      </c>
      <c r="E151" s="193" t="s">
        <v>953</v>
      </c>
      <c r="F151" s="194" t="s">
        <v>954</v>
      </c>
      <c r="G151" s="195" t="s">
        <v>667</v>
      </c>
      <c r="H151" s="196">
        <v>20</v>
      </c>
      <c r="I151" s="197"/>
      <c r="J151" s="198">
        <f>ROUND(I151*H151,2)</f>
        <v>0</v>
      </c>
      <c r="K151" s="194" t="s">
        <v>646</v>
      </c>
      <c r="L151" s="41"/>
      <c r="M151" s="199" t="s">
        <v>32</v>
      </c>
      <c r="N151" s="200" t="s">
        <v>46</v>
      </c>
      <c r="O151" s="66"/>
      <c r="P151" s="183">
        <f>O151*H151</f>
        <v>0</v>
      </c>
      <c r="Q151" s="183">
        <v>0</v>
      </c>
      <c r="R151" s="183">
        <f>Q151*H151</f>
        <v>0</v>
      </c>
      <c r="S151" s="183">
        <v>0</v>
      </c>
      <c r="T151" s="184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85" t="s">
        <v>95</v>
      </c>
      <c r="AT151" s="185" t="s">
        <v>203</v>
      </c>
      <c r="AU151" s="185" t="s">
        <v>84</v>
      </c>
      <c r="AY151" s="18" t="s">
        <v>176</v>
      </c>
      <c r="BE151" s="186">
        <f>IF(N151="základní",J151,0)</f>
        <v>0</v>
      </c>
      <c r="BF151" s="186">
        <f>IF(N151="snížená",J151,0)</f>
        <v>0</v>
      </c>
      <c r="BG151" s="186">
        <f>IF(N151="zákl. přenesená",J151,0)</f>
        <v>0</v>
      </c>
      <c r="BH151" s="186">
        <f>IF(N151="sníž. přenesená",J151,0)</f>
        <v>0</v>
      </c>
      <c r="BI151" s="186">
        <f>IF(N151="nulová",J151,0)</f>
        <v>0</v>
      </c>
      <c r="BJ151" s="18" t="s">
        <v>82</v>
      </c>
      <c r="BK151" s="186">
        <f>ROUND(I151*H151,2)</f>
        <v>0</v>
      </c>
      <c r="BL151" s="18" t="s">
        <v>95</v>
      </c>
      <c r="BM151" s="185" t="s">
        <v>955</v>
      </c>
    </row>
    <row r="152" spans="1:65" s="2" customFormat="1" ht="11.25">
      <c r="A152" s="36"/>
      <c r="B152" s="37"/>
      <c r="C152" s="38"/>
      <c r="D152" s="213" t="s">
        <v>648</v>
      </c>
      <c r="E152" s="38"/>
      <c r="F152" s="214" t="s">
        <v>956</v>
      </c>
      <c r="G152" s="38"/>
      <c r="H152" s="38"/>
      <c r="I152" s="189"/>
      <c r="J152" s="38"/>
      <c r="K152" s="38"/>
      <c r="L152" s="41"/>
      <c r="M152" s="190"/>
      <c r="N152" s="191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8" t="s">
        <v>648</v>
      </c>
      <c r="AU152" s="18" t="s">
        <v>84</v>
      </c>
    </row>
    <row r="153" spans="1:65" s="2" customFormat="1" ht="24.2" customHeight="1">
      <c r="A153" s="36"/>
      <c r="B153" s="37"/>
      <c r="C153" s="192" t="s">
        <v>278</v>
      </c>
      <c r="D153" s="192" t="s">
        <v>203</v>
      </c>
      <c r="E153" s="193" t="s">
        <v>957</v>
      </c>
      <c r="F153" s="194" t="s">
        <v>958</v>
      </c>
      <c r="G153" s="195" t="s">
        <v>667</v>
      </c>
      <c r="H153" s="196">
        <v>9.4499999999999993</v>
      </c>
      <c r="I153" s="197"/>
      <c r="J153" s="198">
        <f>ROUND(I153*H153,2)</f>
        <v>0</v>
      </c>
      <c r="K153" s="194" t="s">
        <v>646</v>
      </c>
      <c r="L153" s="41"/>
      <c r="M153" s="199" t="s">
        <v>32</v>
      </c>
      <c r="N153" s="200" t="s">
        <v>46</v>
      </c>
      <c r="O153" s="66"/>
      <c r="P153" s="183">
        <f>O153*H153</f>
        <v>0</v>
      </c>
      <c r="Q153" s="183">
        <v>0</v>
      </c>
      <c r="R153" s="183">
        <f>Q153*H153</f>
        <v>0</v>
      </c>
      <c r="S153" s="183">
        <v>0</v>
      </c>
      <c r="T153" s="184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85" t="s">
        <v>95</v>
      </c>
      <c r="AT153" s="185" t="s">
        <v>203</v>
      </c>
      <c r="AU153" s="185" t="s">
        <v>84</v>
      </c>
      <c r="AY153" s="18" t="s">
        <v>176</v>
      </c>
      <c r="BE153" s="186">
        <f>IF(N153="základní",J153,0)</f>
        <v>0</v>
      </c>
      <c r="BF153" s="186">
        <f>IF(N153="snížená",J153,0)</f>
        <v>0</v>
      </c>
      <c r="BG153" s="186">
        <f>IF(N153="zákl. přenesená",J153,0)</f>
        <v>0</v>
      </c>
      <c r="BH153" s="186">
        <f>IF(N153="sníž. přenesená",J153,0)</f>
        <v>0</v>
      </c>
      <c r="BI153" s="186">
        <f>IF(N153="nulová",J153,0)</f>
        <v>0</v>
      </c>
      <c r="BJ153" s="18" t="s">
        <v>82</v>
      </c>
      <c r="BK153" s="186">
        <f>ROUND(I153*H153,2)</f>
        <v>0</v>
      </c>
      <c r="BL153" s="18" t="s">
        <v>95</v>
      </c>
      <c r="BM153" s="185" t="s">
        <v>959</v>
      </c>
    </row>
    <row r="154" spans="1:65" s="2" customFormat="1" ht="11.25">
      <c r="A154" s="36"/>
      <c r="B154" s="37"/>
      <c r="C154" s="38"/>
      <c r="D154" s="213" t="s">
        <v>648</v>
      </c>
      <c r="E154" s="38"/>
      <c r="F154" s="214" t="s">
        <v>960</v>
      </c>
      <c r="G154" s="38"/>
      <c r="H154" s="38"/>
      <c r="I154" s="189"/>
      <c r="J154" s="38"/>
      <c r="K154" s="38"/>
      <c r="L154" s="41"/>
      <c r="M154" s="190"/>
      <c r="N154" s="191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8" t="s">
        <v>648</v>
      </c>
      <c r="AU154" s="18" t="s">
        <v>84</v>
      </c>
    </row>
    <row r="155" spans="1:65" s="11" customFormat="1" ht="25.9" customHeight="1">
      <c r="B155" s="159"/>
      <c r="C155" s="160"/>
      <c r="D155" s="161" t="s">
        <v>74</v>
      </c>
      <c r="E155" s="162" t="s">
        <v>177</v>
      </c>
      <c r="F155" s="162" t="s">
        <v>700</v>
      </c>
      <c r="G155" s="160"/>
      <c r="H155" s="160"/>
      <c r="I155" s="163"/>
      <c r="J155" s="164">
        <f>BK155</f>
        <v>0</v>
      </c>
      <c r="K155" s="160"/>
      <c r="L155" s="165"/>
      <c r="M155" s="166"/>
      <c r="N155" s="167"/>
      <c r="O155" s="167"/>
      <c r="P155" s="168">
        <f>P156</f>
        <v>0</v>
      </c>
      <c r="Q155" s="167"/>
      <c r="R155" s="168">
        <f>R156</f>
        <v>11.446800000000003</v>
      </c>
      <c r="S155" s="167"/>
      <c r="T155" s="169">
        <f>T156</f>
        <v>4.2150000000000007</v>
      </c>
      <c r="AR155" s="170" t="s">
        <v>90</v>
      </c>
      <c r="AT155" s="171" t="s">
        <v>74</v>
      </c>
      <c r="AU155" s="171" t="s">
        <v>75</v>
      </c>
      <c r="AY155" s="170" t="s">
        <v>176</v>
      </c>
      <c r="BK155" s="172">
        <f>BK156</f>
        <v>0</v>
      </c>
    </row>
    <row r="156" spans="1:65" s="11" customFormat="1" ht="22.9" customHeight="1">
      <c r="B156" s="159"/>
      <c r="C156" s="160"/>
      <c r="D156" s="161" t="s">
        <v>74</v>
      </c>
      <c r="E156" s="211" t="s">
        <v>701</v>
      </c>
      <c r="F156" s="211" t="s">
        <v>702</v>
      </c>
      <c r="G156" s="160"/>
      <c r="H156" s="160"/>
      <c r="I156" s="163"/>
      <c r="J156" s="212">
        <f>BK156</f>
        <v>0</v>
      </c>
      <c r="K156" s="160"/>
      <c r="L156" s="165"/>
      <c r="M156" s="166"/>
      <c r="N156" s="167"/>
      <c r="O156" s="167"/>
      <c r="P156" s="168">
        <f>SUM(P157:P178)</f>
        <v>0</v>
      </c>
      <c r="Q156" s="167"/>
      <c r="R156" s="168">
        <f>SUM(R157:R178)</f>
        <v>11.446800000000003</v>
      </c>
      <c r="S156" s="167"/>
      <c r="T156" s="169">
        <f>SUM(T157:T178)</f>
        <v>4.2150000000000007</v>
      </c>
      <c r="AR156" s="170" t="s">
        <v>90</v>
      </c>
      <c r="AT156" s="171" t="s">
        <v>74</v>
      </c>
      <c r="AU156" s="171" t="s">
        <v>82</v>
      </c>
      <c r="AY156" s="170" t="s">
        <v>176</v>
      </c>
      <c r="BK156" s="172">
        <f>SUM(BK157:BK178)</f>
        <v>0</v>
      </c>
    </row>
    <row r="157" spans="1:65" s="2" customFormat="1" ht="37.9" customHeight="1">
      <c r="A157" s="36"/>
      <c r="B157" s="37"/>
      <c r="C157" s="192" t="s">
        <v>282</v>
      </c>
      <c r="D157" s="192" t="s">
        <v>203</v>
      </c>
      <c r="E157" s="193" t="s">
        <v>961</v>
      </c>
      <c r="F157" s="194" t="s">
        <v>962</v>
      </c>
      <c r="G157" s="195" t="s">
        <v>795</v>
      </c>
      <c r="H157" s="196">
        <v>40</v>
      </c>
      <c r="I157" s="197"/>
      <c r="J157" s="198">
        <f>ROUND(I157*H157,2)</f>
        <v>0</v>
      </c>
      <c r="K157" s="194" t="s">
        <v>646</v>
      </c>
      <c r="L157" s="41"/>
      <c r="M157" s="199" t="s">
        <v>32</v>
      </c>
      <c r="N157" s="200" t="s">
        <v>46</v>
      </c>
      <c r="O157" s="66"/>
      <c r="P157" s="183">
        <f>O157*H157</f>
        <v>0</v>
      </c>
      <c r="Q157" s="183">
        <v>0</v>
      </c>
      <c r="R157" s="183">
        <f>Q157*H157</f>
        <v>0</v>
      </c>
      <c r="S157" s="183">
        <v>0</v>
      </c>
      <c r="T157" s="184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5" t="s">
        <v>206</v>
      </c>
      <c r="AT157" s="185" t="s">
        <v>203</v>
      </c>
      <c r="AU157" s="185" t="s">
        <v>84</v>
      </c>
      <c r="AY157" s="18" t="s">
        <v>176</v>
      </c>
      <c r="BE157" s="186">
        <f>IF(N157="základní",J157,0)</f>
        <v>0</v>
      </c>
      <c r="BF157" s="186">
        <f>IF(N157="snížená",J157,0)</f>
        <v>0</v>
      </c>
      <c r="BG157" s="186">
        <f>IF(N157="zákl. přenesená",J157,0)</f>
        <v>0</v>
      </c>
      <c r="BH157" s="186">
        <f>IF(N157="sníž. přenesená",J157,0)</f>
        <v>0</v>
      </c>
      <c r="BI157" s="186">
        <f>IF(N157="nulová",J157,0)</f>
        <v>0</v>
      </c>
      <c r="BJ157" s="18" t="s">
        <v>82</v>
      </c>
      <c r="BK157" s="186">
        <f>ROUND(I157*H157,2)</f>
        <v>0</v>
      </c>
      <c r="BL157" s="18" t="s">
        <v>206</v>
      </c>
      <c r="BM157" s="185" t="s">
        <v>963</v>
      </c>
    </row>
    <row r="158" spans="1:65" s="2" customFormat="1" ht="11.25">
      <c r="A158" s="36"/>
      <c r="B158" s="37"/>
      <c r="C158" s="38"/>
      <c r="D158" s="213" t="s">
        <v>648</v>
      </c>
      <c r="E158" s="38"/>
      <c r="F158" s="214" t="s">
        <v>964</v>
      </c>
      <c r="G158" s="38"/>
      <c r="H158" s="38"/>
      <c r="I158" s="189"/>
      <c r="J158" s="38"/>
      <c r="K158" s="38"/>
      <c r="L158" s="41"/>
      <c r="M158" s="190"/>
      <c r="N158" s="191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8" t="s">
        <v>648</v>
      </c>
      <c r="AU158" s="18" t="s">
        <v>84</v>
      </c>
    </row>
    <row r="159" spans="1:65" s="2" customFormat="1" ht="24.2" customHeight="1">
      <c r="A159" s="36"/>
      <c r="B159" s="37"/>
      <c r="C159" s="192" t="s">
        <v>286</v>
      </c>
      <c r="D159" s="192" t="s">
        <v>203</v>
      </c>
      <c r="E159" s="193" t="s">
        <v>965</v>
      </c>
      <c r="F159" s="194" t="s">
        <v>966</v>
      </c>
      <c r="G159" s="195" t="s">
        <v>795</v>
      </c>
      <c r="H159" s="196">
        <v>40</v>
      </c>
      <c r="I159" s="197"/>
      <c r="J159" s="198">
        <f>ROUND(I159*H159,2)</f>
        <v>0</v>
      </c>
      <c r="K159" s="194" t="s">
        <v>646</v>
      </c>
      <c r="L159" s="41"/>
      <c r="M159" s="199" t="s">
        <v>32</v>
      </c>
      <c r="N159" s="200" t="s">
        <v>46</v>
      </c>
      <c r="O159" s="66"/>
      <c r="P159" s="183">
        <f>O159*H159</f>
        <v>0</v>
      </c>
      <c r="Q159" s="183">
        <v>0.27015</v>
      </c>
      <c r="R159" s="183">
        <f>Q159*H159</f>
        <v>10.806000000000001</v>
      </c>
      <c r="S159" s="183">
        <v>0</v>
      </c>
      <c r="T159" s="184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5" t="s">
        <v>206</v>
      </c>
      <c r="AT159" s="185" t="s">
        <v>203</v>
      </c>
      <c r="AU159" s="185" t="s">
        <v>84</v>
      </c>
      <c r="AY159" s="18" t="s">
        <v>176</v>
      </c>
      <c r="BE159" s="186">
        <f>IF(N159="základní",J159,0)</f>
        <v>0</v>
      </c>
      <c r="BF159" s="186">
        <f>IF(N159="snížená",J159,0)</f>
        <v>0</v>
      </c>
      <c r="BG159" s="186">
        <f>IF(N159="zákl. přenesená",J159,0)</f>
        <v>0</v>
      </c>
      <c r="BH159" s="186">
        <f>IF(N159="sníž. přenesená",J159,0)</f>
        <v>0</v>
      </c>
      <c r="BI159" s="186">
        <f>IF(N159="nulová",J159,0)</f>
        <v>0</v>
      </c>
      <c r="BJ159" s="18" t="s">
        <v>82</v>
      </c>
      <c r="BK159" s="186">
        <f>ROUND(I159*H159,2)</f>
        <v>0</v>
      </c>
      <c r="BL159" s="18" t="s">
        <v>206</v>
      </c>
      <c r="BM159" s="185" t="s">
        <v>967</v>
      </c>
    </row>
    <row r="160" spans="1:65" s="2" customFormat="1" ht="11.25">
      <c r="A160" s="36"/>
      <c r="B160" s="37"/>
      <c r="C160" s="38"/>
      <c r="D160" s="213" t="s">
        <v>648</v>
      </c>
      <c r="E160" s="38"/>
      <c r="F160" s="214" t="s">
        <v>968</v>
      </c>
      <c r="G160" s="38"/>
      <c r="H160" s="38"/>
      <c r="I160" s="189"/>
      <c r="J160" s="38"/>
      <c r="K160" s="38"/>
      <c r="L160" s="41"/>
      <c r="M160" s="190"/>
      <c r="N160" s="191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8" t="s">
        <v>648</v>
      </c>
      <c r="AU160" s="18" t="s">
        <v>84</v>
      </c>
    </row>
    <row r="161" spans="1:65" s="2" customFormat="1" ht="33" customHeight="1">
      <c r="A161" s="36"/>
      <c r="B161" s="37"/>
      <c r="C161" s="192" t="s">
        <v>290</v>
      </c>
      <c r="D161" s="192" t="s">
        <v>203</v>
      </c>
      <c r="E161" s="193" t="s">
        <v>969</v>
      </c>
      <c r="F161" s="194" t="s">
        <v>970</v>
      </c>
      <c r="G161" s="195" t="s">
        <v>795</v>
      </c>
      <c r="H161" s="196">
        <v>15</v>
      </c>
      <c r="I161" s="197"/>
      <c r="J161" s="198">
        <f>ROUND(I161*H161,2)</f>
        <v>0</v>
      </c>
      <c r="K161" s="194" t="s">
        <v>646</v>
      </c>
      <c r="L161" s="41"/>
      <c r="M161" s="199" t="s">
        <v>32</v>
      </c>
      <c r="N161" s="200" t="s">
        <v>46</v>
      </c>
      <c r="O161" s="66"/>
      <c r="P161" s="183">
        <f>O161*H161</f>
        <v>0</v>
      </c>
      <c r="Q161" s="183">
        <v>0</v>
      </c>
      <c r="R161" s="183">
        <f>Q161*H161</f>
        <v>0</v>
      </c>
      <c r="S161" s="183">
        <v>0</v>
      </c>
      <c r="T161" s="184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5" t="s">
        <v>206</v>
      </c>
      <c r="AT161" s="185" t="s">
        <v>203</v>
      </c>
      <c r="AU161" s="185" t="s">
        <v>84</v>
      </c>
      <c r="AY161" s="18" t="s">
        <v>176</v>
      </c>
      <c r="BE161" s="186">
        <f>IF(N161="základní",J161,0)</f>
        <v>0</v>
      </c>
      <c r="BF161" s="186">
        <f>IF(N161="snížená",J161,0)</f>
        <v>0</v>
      </c>
      <c r="BG161" s="186">
        <f>IF(N161="zákl. přenesená",J161,0)</f>
        <v>0</v>
      </c>
      <c r="BH161" s="186">
        <f>IF(N161="sníž. přenesená",J161,0)</f>
        <v>0</v>
      </c>
      <c r="BI161" s="186">
        <f>IF(N161="nulová",J161,0)</f>
        <v>0</v>
      </c>
      <c r="BJ161" s="18" t="s">
        <v>82</v>
      </c>
      <c r="BK161" s="186">
        <f>ROUND(I161*H161,2)</f>
        <v>0</v>
      </c>
      <c r="BL161" s="18" t="s">
        <v>206</v>
      </c>
      <c r="BM161" s="185" t="s">
        <v>971</v>
      </c>
    </row>
    <row r="162" spans="1:65" s="2" customFormat="1" ht="11.25">
      <c r="A162" s="36"/>
      <c r="B162" s="37"/>
      <c r="C162" s="38"/>
      <c r="D162" s="213" t="s">
        <v>648</v>
      </c>
      <c r="E162" s="38"/>
      <c r="F162" s="214" t="s">
        <v>972</v>
      </c>
      <c r="G162" s="38"/>
      <c r="H162" s="38"/>
      <c r="I162" s="189"/>
      <c r="J162" s="38"/>
      <c r="K162" s="38"/>
      <c r="L162" s="41"/>
      <c r="M162" s="190"/>
      <c r="N162" s="191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8" t="s">
        <v>648</v>
      </c>
      <c r="AU162" s="18" t="s">
        <v>84</v>
      </c>
    </row>
    <row r="163" spans="1:65" s="2" customFormat="1" ht="21.75" customHeight="1">
      <c r="A163" s="36"/>
      <c r="B163" s="37"/>
      <c r="C163" s="192" t="s">
        <v>294</v>
      </c>
      <c r="D163" s="192" t="s">
        <v>203</v>
      </c>
      <c r="E163" s="193" t="s">
        <v>973</v>
      </c>
      <c r="F163" s="194" t="s">
        <v>974</v>
      </c>
      <c r="G163" s="195" t="s">
        <v>795</v>
      </c>
      <c r="H163" s="196">
        <v>40</v>
      </c>
      <c r="I163" s="197"/>
      <c r="J163" s="198">
        <f>ROUND(I163*H163,2)</f>
        <v>0</v>
      </c>
      <c r="K163" s="194" t="s">
        <v>646</v>
      </c>
      <c r="L163" s="41"/>
      <c r="M163" s="199" t="s">
        <v>32</v>
      </c>
      <c r="N163" s="200" t="s">
        <v>46</v>
      </c>
      <c r="O163" s="66"/>
      <c r="P163" s="183">
        <f>O163*H163</f>
        <v>0</v>
      </c>
      <c r="Q163" s="183">
        <v>6.9999999999999994E-5</v>
      </c>
      <c r="R163" s="183">
        <f>Q163*H163</f>
        <v>2.7999999999999995E-3</v>
      </c>
      <c r="S163" s="183">
        <v>0</v>
      </c>
      <c r="T163" s="184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85" t="s">
        <v>206</v>
      </c>
      <c r="AT163" s="185" t="s">
        <v>203</v>
      </c>
      <c r="AU163" s="185" t="s">
        <v>84</v>
      </c>
      <c r="AY163" s="18" t="s">
        <v>176</v>
      </c>
      <c r="BE163" s="186">
        <f>IF(N163="základní",J163,0)</f>
        <v>0</v>
      </c>
      <c r="BF163" s="186">
        <f>IF(N163="snížená",J163,0)</f>
        <v>0</v>
      </c>
      <c r="BG163" s="186">
        <f>IF(N163="zákl. přenesená",J163,0)</f>
        <v>0</v>
      </c>
      <c r="BH163" s="186">
        <f>IF(N163="sníž. přenesená",J163,0)</f>
        <v>0</v>
      </c>
      <c r="BI163" s="186">
        <f>IF(N163="nulová",J163,0)</f>
        <v>0</v>
      </c>
      <c r="BJ163" s="18" t="s">
        <v>82</v>
      </c>
      <c r="BK163" s="186">
        <f>ROUND(I163*H163,2)</f>
        <v>0</v>
      </c>
      <c r="BL163" s="18" t="s">
        <v>206</v>
      </c>
      <c r="BM163" s="185" t="s">
        <v>975</v>
      </c>
    </row>
    <row r="164" spans="1:65" s="2" customFormat="1" ht="11.25">
      <c r="A164" s="36"/>
      <c r="B164" s="37"/>
      <c r="C164" s="38"/>
      <c r="D164" s="213" t="s">
        <v>648</v>
      </c>
      <c r="E164" s="38"/>
      <c r="F164" s="214" t="s">
        <v>976</v>
      </c>
      <c r="G164" s="38"/>
      <c r="H164" s="38"/>
      <c r="I164" s="189"/>
      <c r="J164" s="38"/>
      <c r="K164" s="38"/>
      <c r="L164" s="41"/>
      <c r="M164" s="190"/>
      <c r="N164" s="191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8" t="s">
        <v>648</v>
      </c>
      <c r="AU164" s="18" t="s">
        <v>84</v>
      </c>
    </row>
    <row r="165" spans="1:65" s="2" customFormat="1" ht="33" customHeight="1">
      <c r="A165" s="36"/>
      <c r="B165" s="37"/>
      <c r="C165" s="192" t="s">
        <v>299</v>
      </c>
      <c r="D165" s="192" t="s">
        <v>203</v>
      </c>
      <c r="E165" s="193" t="s">
        <v>977</v>
      </c>
      <c r="F165" s="194" t="s">
        <v>978</v>
      </c>
      <c r="G165" s="195" t="s">
        <v>795</v>
      </c>
      <c r="H165" s="196">
        <v>40</v>
      </c>
      <c r="I165" s="197"/>
      <c r="J165" s="198">
        <f>ROUND(I165*H165,2)</f>
        <v>0</v>
      </c>
      <c r="K165" s="194" t="s">
        <v>646</v>
      </c>
      <c r="L165" s="41"/>
      <c r="M165" s="199" t="s">
        <v>32</v>
      </c>
      <c r="N165" s="200" t="s">
        <v>46</v>
      </c>
      <c r="O165" s="66"/>
      <c r="P165" s="183">
        <f>O165*H165</f>
        <v>0</v>
      </c>
      <c r="Q165" s="183">
        <v>0</v>
      </c>
      <c r="R165" s="183">
        <f>Q165*H165</f>
        <v>0</v>
      </c>
      <c r="S165" s="183">
        <v>0</v>
      </c>
      <c r="T165" s="184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5" t="s">
        <v>206</v>
      </c>
      <c r="AT165" s="185" t="s">
        <v>203</v>
      </c>
      <c r="AU165" s="185" t="s">
        <v>84</v>
      </c>
      <c r="AY165" s="18" t="s">
        <v>176</v>
      </c>
      <c r="BE165" s="186">
        <f>IF(N165="základní",J165,0)</f>
        <v>0</v>
      </c>
      <c r="BF165" s="186">
        <f>IF(N165="snížená",J165,0)</f>
        <v>0</v>
      </c>
      <c r="BG165" s="186">
        <f>IF(N165="zákl. přenesená",J165,0)</f>
        <v>0</v>
      </c>
      <c r="BH165" s="186">
        <f>IF(N165="sníž. přenesená",J165,0)</f>
        <v>0</v>
      </c>
      <c r="BI165" s="186">
        <f>IF(N165="nulová",J165,0)</f>
        <v>0</v>
      </c>
      <c r="BJ165" s="18" t="s">
        <v>82</v>
      </c>
      <c r="BK165" s="186">
        <f>ROUND(I165*H165,2)</f>
        <v>0</v>
      </c>
      <c r="BL165" s="18" t="s">
        <v>206</v>
      </c>
      <c r="BM165" s="185" t="s">
        <v>979</v>
      </c>
    </row>
    <row r="166" spans="1:65" s="2" customFormat="1" ht="11.25">
      <c r="A166" s="36"/>
      <c r="B166" s="37"/>
      <c r="C166" s="38"/>
      <c r="D166" s="213" t="s">
        <v>648</v>
      </c>
      <c r="E166" s="38"/>
      <c r="F166" s="214" t="s">
        <v>980</v>
      </c>
      <c r="G166" s="38"/>
      <c r="H166" s="38"/>
      <c r="I166" s="189"/>
      <c r="J166" s="38"/>
      <c r="K166" s="38"/>
      <c r="L166" s="41"/>
      <c r="M166" s="190"/>
      <c r="N166" s="191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8" t="s">
        <v>648</v>
      </c>
      <c r="AU166" s="18" t="s">
        <v>84</v>
      </c>
    </row>
    <row r="167" spans="1:65" s="2" customFormat="1" ht="24.2" customHeight="1">
      <c r="A167" s="36"/>
      <c r="B167" s="37"/>
      <c r="C167" s="192" t="s">
        <v>303</v>
      </c>
      <c r="D167" s="192" t="s">
        <v>203</v>
      </c>
      <c r="E167" s="193" t="s">
        <v>981</v>
      </c>
      <c r="F167" s="194" t="s">
        <v>982</v>
      </c>
      <c r="G167" s="195" t="s">
        <v>795</v>
      </c>
      <c r="H167" s="196">
        <v>70</v>
      </c>
      <c r="I167" s="197"/>
      <c r="J167" s="198">
        <f>ROUND(I167*H167,2)</f>
        <v>0</v>
      </c>
      <c r="K167" s="194" t="s">
        <v>646</v>
      </c>
      <c r="L167" s="41"/>
      <c r="M167" s="199" t="s">
        <v>32</v>
      </c>
      <c r="N167" s="200" t="s">
        <v>46</v>
      </c>
      <c r="O167" s="66"/>
      <c r="P167" s="183">
        <f>O167*H167</f>
        <v>0</v>
      </c>
      <c r="Q167" s="183">
        <v>6.0000000000000002E-5</v>
      </c>
      <c r="R167" s="183">
        <f>Q167*H167</f>
        <v>4.1999999999999997E-3</v>
      </c>
      <c r="S167" s="183">
        <v>0</v>
      </c>
      <c r="T167" s="184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85" t="s">
        <v>206</v>
      </c>
      <c r="AT167" s="185" t="s">
        <v>203</v>
      </c>
      <c r="AU167" s="185" t="s">
        <v>84</v>
      </c>
      <c r="AY167" s="18" t="s">
        <v>176</v>
      </c>
      <c r="BE167" s="186">
        <f>IF(N167="základní",J167,0)</f>
        <v>0</v>
      </c>
      <c r="BF167" s="186">
        <f>IF(N167="snížená",J167,0)</f>
        <v>0</v>
      </c>
      <c r="BG167" s="186">
        <f>IF(N167="zákl. přenesená",J167,0)</f>
        <v>0</v>
      </c>
      <c r="BH167" s="186">
        <f>IF(N167="sníž. přenesená",J167,0)</f>
        <v>0</v>
      </c>
      <c r="BI167" s="186">
        <f>IF(N167="nulová",J167,0)</f>
        <v>0</v>
      </c>
      <c r="BJ167" s="18" t="s">
        <v>82</v>
      </c>
      <c r="BK167" s="186">
        <f>ROUND(I167*H167,2)</f>
        <v>0</v>
      </c>
      <c r="BL167" s="18" t="s">
        <v>206</v>
      </c>
      <c r="BM167" s="185" t="s">
        <v>983</v>
      </c>
    </row>
    <row r="168" spans="1:65" s="2" customFormat="1" ht="11.25">
      <c r="A168" s="36"/>
      <c r="B168" s="37"/>
      <c r="C168" s="38"/>
      <c r="D168" s="213" t="s">
        <v>648</v>
      </c>
      <c r="E168" s="38"/>
      <c r="F168" s="214" t="s">
        <v>984</v>
      </c>
      <c r="G168" s="38"/>
      <c r="H168" s="38"/>
      <c r="I168" s="189"/>
      <c r="J168" s="38"/>
      <c r="K168" s="38"/>
      <c r="L168" s="41"/>
      <c r="M168" s="190"/>
      <c r="N168" s="191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8" t="s">
        <v>648</v>
      </c>
      <c r="AU168" s="18" t="s">
        <v>84</v>
      </c>
    </row>
    <row r="169" spans="1:65" s="14" customFormat="1" ht="11.25">
      <c r="B169" s="225"/>
      <c r="C169" s="226"/>
      <c r="D169" s="187" t="s">
        <v>650</v>
      </c>
      <c r="E169" s="227" t="s">
        <v>32</v>
      </c>
      <c r="F169" s="228" t="s">
        <v>986</v>
      </c>
      <c r="G169" s="226"/>
      <c r="H169" s="229">
        <v>14</v>
      </c>
      <c r="I169" s="230"/>
      <c r="J169" s="226"/>
      <c r="K169" s="226"/>
      <c r="L169" s="231"/>
      <c r="M169" s="232"/>
      <c r="N169" s="233"/>
      <c r="O169" s="233"/>
      <c r="P169" s="233"/>
      <c r="Q169" s="233"/>
      <c r="R169" s="233"/>
      <c r="S169" s="233"/>
      <c r="T169" s="234"/>
      <c r="AT169" s="235" t="s">
        <v>650</v>
      </c>
      <c r="AU169" s="235" t="s">
        <v>84</v>
      </c>
      <c r="AV169" s="14" t="s">
        <v>84</v>
      </c>
      <c r="AW169" s="14" t="s">
        <v>37</v>
      </c>
      <c r="AX169" s="14" t="s">
        <v>75</v>
      </c>
      <c r="AY169" s="235" t="s">
        <v>176</v>
      </c>
    </row>
    <row r="170" spans="1:65" s="14" customFormat="1" ht="11.25">
      <c r="B170" s="225"/>
      <c r="C170" s="226"/>
      <c r="D170" s="187" t="s">
        <v>650</v>
      </c>
      <c r="E170" s="227" t="s">
        <v>32</v>
      </c>
      <c r="F170" s="228" t="s">
        <v>1268</v>
      </c>
      <c r="G170" s="226"/>
      <c r="H170" s="229">
        <v>42</v>
      </c>
      <c r="I170" s="230"/>
      <c r="J170" s="226"/>
      <c r="K170" s="226"/>
      <c r="L170" s="231"/>
      <c r="M170" s="232"/>
      <c r="N170" s="233"/>
      <c r="O170" s="233"/>
      <c r="P170" s="233"/>
      <c r="Q170" s="233"/>
      <c r="R170" s="233"/>
      <c r="S170" s="233"/>
      <c r="T170" s="234"/>
      <c r="AT170" s="235" t="s">
        <v>650</v>
      </c>
      <c r="AU170" s="235" t="s">
        <v>84</v>
      </c>
      <c r="AV170" s="14" t="s">
        <v>84</v>
      </c>
      <c r="AW170" s="14" t="s">
        <v>37</v>
      </c>
      <c r="AX170" s="14" t="s">
        <v>75</v>
      </c>
      <c r="AY170" s="235" t="s">
        <v>176</v>
      </c>
    </row>
    <row r="171" spans="1:65" s="14" customFormat="1" ht="11.25">
      <c r="B171" s="225"/>
      <c r="C171" s="226"/>
      <c r="D171" s="187" t="s">
        <v>650</v>
      </c>
      <c r="E171" s="227" t="s">
        <v>32</v>
      </c>
      <c r="F171" s="228" t="s">
        <v>986</v>
      </c>
      <c r="G171" s="226"/>
      <c r="H171" s="229">
        <v>14</v>
      </c>
      <c r="I171" s="230"/>
      <c r="J171" s="226"/>
      <c r="K171" s="226"/>
      <c r="L171" s="231"/>
      <c r="M171" s="232"/>
      <c r="N171" s="233"/>
      <c r="O171" s="233"/>
      <c r="P171" s="233"/>
      <c r="Q171" s="233"/>
      <c r="R171" s="233"/>
      <c r="S171" s="233"/>
      <c r="T171" s="234"/>
      <c r="AT171" s="235" t="s">
        <v>650</v>
      </c>
      <c r="AU171" s="235" t="s">
        <v>84</v>
      </c>
      <c r="AV171" s="14" t="s">
        <v>84</v>
      </c>
      <c r="AW171" s="14" t="s">
        <v>37</v>
      </c>
      <c r="AX171" s="14" t="s">
        <v>75</v>
      </c>
      <c r="AY171" s="235" t="s">
        <v>176</v>
      </c>
    </row>
    <row r="172" spans="1:65" s="15" customFormat="1" ht="11.25">
      <c r="B172" s="236"/>
      <c r="C172" s="237"/>
      <c r="D172" s="187" t="s">
        <v>650</v>
      </c>
      <c r="E172" s="238" t="s">
        <v>32</v>
      </c>
      <c r="F172" s="239" t="s">
        <v>711</v>
      </c>
      <c r="G172" s="237"/>
      <c r="H172" s="240">
        <v>70</v>
      </c>
      <c r="I172" s="241"/>
      <c r="J172" s="237"/>
      <c r="K172" s="237"/>
      <c r="L172" s="242"/>
      <c r="M172" s="249"/>
      <c r="N172" s="250"/>
      <c r="O172" s="250"/>
      <c r="P172" s="250"/>
      <c r="Q172" s="250"/>
      <c r="R172" s="250"/>
      <c r="S172" s="250"/>
      <c r="T172" s="251"/>
      <c r="AT172" s="246" t="s">
        <v>650</v>
      </c>
      <c r="AU172" s="246" t="s">
        <v>84</v>
      </c>
      <c r="AV172" s="15" t="s">
        <v>95</v>
      </c>
      <c r="AW172" s="15" t="s">
        <v>37</v>
      </c>
      <c r="AX172" s="15" t="s">
        <v>82</v>
      </c>
      <c r="AY172" s="246" t="s">
        <v>176</v>
      </c>
    </row>
    <row r="173" spans="1:65" s="2" customFormat="1" ht="16.5" customHeight="1">
      <c r="A173" s="36"/>
      <c r="B173" s="37"/>
      <c r="C173" s="173" t="s">
        <v>307</v>
      </c>
      <c r="D173" s="173" t="s">
        <v>177</v>
      </c>
      <c r="E173" s="174" t="s">
        <v>988</v>
      </c>
      <c r="F173" s="175" t="s">
        <v>989</v>
      </c>
      <c r="G173" s="176" t="s">
        <v>795</v>
      </c>
      <c r="H173" s="177">
        <v>70</v>
      </c>
      <c r="I173" s="178"/>
      <c r="J173" s="179">
        <f>ROUND(I173*H173,2)</f>
        <v>0</v>
      </c>
      <c r="K173" s="175" t="s">
        <v>646</v>
      </c>
      <c r="L173" s="180"/>
      <c r="M173" s="181" t="s">
        <v>32</v>
      </c>
      <c r="N173" s="182" t="s">
        <v>46</v>
      </c>
      <c r="O173" s="66"/>
      <c r="P173" s="183">
        <f>O173*H173</f>
        <v>0</v>
      </c>
      <c r="Q173" s="183">
        <v>4.3400000000000001E-3</v>
      </c>
      <c r="R173" s="183">
        <f>Q173*H173</f>
        <v>0.30380000000000001</v>
      </c>
      <c r="S173" s="183">
        <v>0</v>
      </c>
      <c r="T173" s="184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85" t="s">
        <v>181</v>
      </c>
      <c r="AT173" s="185" t="s">
        <v>177</v>
      </c>
      <c r="AU173" s="185" t="s">
        <v>84</v>
      </c>
      <c r="AY173" s="18" t="s">
        <v>176</v>
      </c>
      <c r="BE173" s="186">
        <f>IF(N173="základní",J173,0)</f>
        <v>0</v>
      </c>
      <c r="BF173" s="186">
        <f>IF(N173="snížená",J173,0)</f>
        <v>0</v>
      </c>
      <c r="BG173" s="186">
        <f>IF(N173="zákl. přenesená",J173,0)</f>
        <v>0</v>
      </c>
      <c r="BH173" s="186">
        <f>IF(N173="sníž. přenesená",J173,0)</f>
        <v>0</v>
      </c>
      <c r="BI173" s="186">
        <f>IF(N173="nulová",J173,0)</f>
        <v>0</v>
      </c>
      <c r="BJ173" s="18" t="s">
        <v>82</v>
      </c>
      <c r="BK173" s="186">
        <f>ROUND(I173*H173,2)</f>
        <v>0</v>
      </c>
      <c r="BL173" s="18" t="s">
        <v>181</v>
      </c>
      <c r="BM173" s="185" t="s">
        <v>990</v>
      </c>
    </row>
    <row r="174" spans="1:65" s="2" customFormat="1" ht="24.2" customHeight="1">
      <c r="A174" s="36"/>
      <c r="B174" s="37"/>
      <c r="C174" s="192" t="s">
        <v>311</v>
      </c>
      <c r="D174" s="192" t="s">
        <v>203</v>
      </c>
      <c r="E174" s="193" t="s">
        <v>991</v>
      </c>
      <c r="F174" s="194" t="s">
        <v>992</v>
      </c>
      <c r="G174" s="195" t="s">
        <v>795</v>
      </c>
      <c r="H174" s="196">
        <v>60</v>
      </c>
      <c r="I174" s="197"/>
      <c r="J174" s="198">
        <f>ROUND(I174*H174,2)</f>
        <v>0</v>
      </c>
      <c r="K174" s="194" t="s">
        <v>646</v>
      </c>
      <c r="L174" s="41"/>
      <c r="M174" s="199" t="s">
        <v>32</v>
      </c>
      <c r="N174" s="200" t="s">
        <v>46</v>
      </c>
      <c r="O174" s="66"/>
      <c r="P174" s="183">
        <f>O174*H174</f>
        <v>0</v>
      </c>
      <c r="Q174" s="183">
        <v>0</v>
      </c>
      <c r="R174" s="183">
        <f>Q174*H174</f>
        <v>0</v>
      </c>
      <c r="S174" s="183">
        <v>0</v>
      </c>
      <c r="T174" s="184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85" t="s">
        <v>95</v>
      </c>
      <c r="AT174" s="185" t="s">
        <v>203</v>
      </c>
      <c r="AU174" s="185" t="s">
        <v>84</v>
      </c>
      <c r="AY174" s="18" t="s">
        <v>176</v>
      </c>
      <c r="BE174" s="186">
        <f>IF(N174="základní",J174,0)</f>
        <v>0</v>
      </c>
      <c r="BF174" s="186">
        <f>IF(N174="snížená",J174,0)</f>
        <v>0</v>
      </c>
      <c r="BG174" s="186">
        <f>IF(N174="zákl. přenesená",J174,0)</f>
        <v>0</v>
      </c>
      <c r="BH174" s="186">
        <f>IF(N174="sníž. přenesená",J174,0)</f>
        <v>0</v>
      </c>
      <c r="BI174" s="186">
        <f>IF(N174="nulová",J174,0)</f>
        <v>0</v>
      </c>
      <c r="BJ174" s="18" t="s">
        <v>82</v>
      </c>
      <c r="BK174" s="186">
        <f>ROUND(I174*H174,2)</f>
        <v>0</v>
      </c>
      <c r="BL174" s="18" t="s">
        <v>95</v>
      </c>
      <c r="BM174" s="185" t="s">
        <v>993</v>
      </c>
    </row>
    <row r="175" spans="1:65" s="2" customFormat="1" ht="11.25">
      <c r="A175" s="36"/>
      <c r="B175" s="37"/>
      <c r="C175" s="38"/>
      <c r="D175" s="213" t="s">
        <v>648</v>
      </c>
      <c r="E175" s="38"/>
      <c r="F175" s="214" t="s">
        <v>994</v>
      </c>
      <c r="G175" s="38"/>
      <c r="H175" s="38"/>
      <c r="I175" s="189"/>
      <c r="J175" s="38"/>
      <c r="K175" s="38"/>
      <c r="L175" s="41"/>
      <c r="M175" s="190"/>
      <c r="N175" s="191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8" t="s">
        <v>648</v>
      </c>
      <c r="AU175" s="18" t="s">
        <v>84</v>
      </c>
    </row>
    <row r="176" spans="1:65" s="2" customFormat="1" ht="16.5" customHeight="1">
      <c r="A176" s="36"/>
      <c r="B176" s="37"/>
      <c r="C176" s="173" t="s">
        <v>315</v>
      </c>
      <c r="D176" s="173" t="s">
        <v>177</v>
      </c>
      <c r="E176" s="174" t="s">
        <v>995</v>
      </c>
      <c r="F176" s="175" t="s">
        <v>996</v>
      </c>
      <c r="G176" s="176" t="s">
        <v>795</v>
      </c>
      <c r="H176" s="177">
        <v>60</v>
      </c>
      <c r="I176" s="178"/>
      <c r="J176" s="179">
        <f>ROUND(I176*H176,2)</f>
        <v>0</v>
      </c>
      <c r="K176" s="175" t="s">
        <v>646</v>
      </c>
      <c r="L176" s="180"/>
      <c r="M176" s="181" t="s">
        <v>32</v>
      </c>
      <c r="N176" s="182" t="s">
        <v>46</v>
      </c>
      <c r="O176" s="66"/>
      <c r="P176" s="183">
        <f>O176*H176</f>
        <v>0</v>
      </c>
      <c r="Q176" s="183">
        <v>5.4999999999999997E-3</v>
      </c>
      <c r="R176" s="183">
        <f>Q176*H176</f>
        <v>0.32999999999999996</v>
      </c>
      <c r="S176" s="183">
        <v>0</v>
      </c>
      <c r="T176" s="184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5" t="s">
        <v>212</v>
      </c>
      <c r="AT176" s="185" t="s">
        <v>177</v>
      </c>
      <c r="AU176" s="185" t="s">
        <v>84</v>
      </c>
      <c r="AY176" s="18" t="s">
        <v>176</v>
      </c>
      <c r="BE176" s="186">
        <f>IF(N176="základní",J176,0)</f>
        <v>0</v>
      </c>
      <c r="BF176" s="186">
        <f>IF(N176="snížená",J176,0)</f>
        <v>0</v>
      </c>
      <c r="BG176" s="186">
        <f>IF(N176="zákl. přenesená",J176,0)</f>
        <v>0</v>
      </c>
      <c r="BH176" s="186">
        <f>IF(N176="sníž. přenesená",J176,0)</f>
        <v>0</v>
      </c>
      <c r="BI176" s="186">
        <f>IF(N176="nulová",J176,0)</f>
        <v>0</v>
      </c>
      <c r="BJ176" s="18" t="s">
        <v>82</v>
      </c>
      <c r="BK176" s="186">
        <f>ROUND(I176*H176,2)</f>
        <v>0</v>
      </c>
      <c r="BL176" s="18" t="s">
        <v>95</v>
      </c>
      <c r="BM176" s="185" t="s">
        <v>997</v>
      </c>
    </row>
    <row r="177" spans="1:65" s="2" customFormat="1" ht="33" customHeight="1">
      <c r="A177" s="36"/>
      <c r="B177" s="37"/>
      <c r="C177" s="192" t="s">
        <v>319</v>
      </c>
      <c r="D177" s="192" t="s">
        <v>203</v>
      </c>
      <c r="E177" s="193" t="s">
        <v>998</v>
      </c>
      <c r="F177" s="194" t="s">
        <v>999</v>
      </c>
      <c r="G177" s="195" t="s">
        <v>694</v>
      </c>
      <c r="H177" s="196">
        <v>15</v>
      </c>
      <c r="I177" s="197"/>
      <c r="J177" s="198">
        <f>ROUND(I177*H177,2)</f>
        <v>0</v>
      </c>
      <c r="K177" s="194" t="s">
        <v>646</v>
      </c>
      <c r="L177" s="41"/>
      <c r="M177" s="199" t="s">
        <v>32</v>
      </c>
      <c r="N177" s="200" t="s">
        <v>46</v>
      </c>
      <c r="O177" s="66"/>
      <c r="P177" s="183">
        <f>O177*H177</f>
        <v>0</v>
      </c>
      <c r="Q177" s="183">
        <v>0</v>
      </c>
      <c r="R177" s="183">
        <f>Q177*H177</f>
        <v>0</v>
      </c>
      <c r="S177" s="183">
        <v>0.28100000000000003</v>
      </c>
      <c r="T177" s="184">
        <f>S177*H177</f>
        <v>4.2150000000000007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85" t="s">
        <v>206</v>
      </c>
      <c r="AT177" s="185" t="s">
        <v>203</v>
      </c>
      <c r="AU177" s="185" t="s">
        <v>84</v>
      </c>
      <c r="AY177" s="18" t="s">
        <v>176</v>
      </c>
      <c r="BE177" s="186">
        <f>IF(N177="základní",J177,0)</f>
        <v>0</v>
      </c>
      <c r="BF177" s="186">
        <f>IF(N177="snížená",J177,0)</f>
        <v>0</v>
      </c>
      <c r="BG177" s="186">
        <f>IF(N177="zákl. přenesená",J177,0)</f>
        <v>0</v>
      </c>
      <c r="BH177" s="186">
        <f>IF(N177="sníž. přenesená",J177,0)</f>
        <v>0</v>
      </c>
      <c r="BI177" s="186">
        <f>IF(N177="nulová",J177,0)</f>
        <v>0</v>
      </c>
      <c r="BJ177" s="18" t="s">
        <v>82</v>
      </c>
      <c r="BK177" s="186">
        <f>ROUND(I177*H177,2)</f>
        <v>0</v>
      </c>
      <c r="BL177" s="18" t="s">
        <v>206</v>
      </c>
      <c r="BM177" s="185" t="s">
        <v>1000</v>
      </c>
    </row>
    <row r="178" spans="1:65" s="2" customFormat="1" ht="11.25">
      <c r="A178" s="36"/>
      <c r="B178" s="37"/>
      <c r="C178" s="38"/>
      <c r="D178" s="213" t="s">
        <v>648</v>
      </c>
      <c r="E178" s="38"/>
      <c r="F178" s="214" t="s">
        <v>1001</v>
      </c>
      <c r="G178" s="38"/>
      <c r="H178" s="38"/>
      <c r="I178" s="189"/>
      <c r="J178" s="38"/>
      <c r="K178" s="38"/>
      <c r="L178" s="41"/>
      <c r="M178" s="190"/>
      <c r="N178" s="191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8" t="s">
        <v>648</v>
      </c>
      <c r="AU178" s="18" t="s">
        <v>84</v>
      </c>
    </row>
    <row r="179" spans="1:65" s="11" customFormat="1" ht="25.9" customHeight="1">
      <c r="B179" s="159"/>
      <c r="C179" s="160"/>
      <c r="D179" s="161" t="s">
        <v>74</v>
      </c>
      <c r="E179" s="162" t="s">
        <v>1002</v>
      </c>
      <c r="F179" s="162" t="s">
        <v>1003</v>
      </c>
      <c r="G179" s="160"/>
      <c r="H179" s="160"/>
      <c r="I179" s="163"/>
      <c r="J179" s="164">
        <f>BK179</f>
        <v>0</v>
      </c>
      <c r="K179" s="160"/>
      <c r="L179" s="165"/>
      <c r="M179" s="166"/>
      <c r="N179" s="167"/>
      <c r="O179" s="167"/>
      <c r="P179" s="168">
        <f>P180</f>
        <v>0</v>
      </c>
      <c r="Q179" s="167"/>
      <c r="R179" s="168">
        <f>R180</f>
        <v>0</v>
      </c>
      <c r="S179" s="167"/>
      <c r="T179" s="169">
        <f>T180</f>
        <v>0</v>
      </c>
      <c r="AR179" s="170" t="s">
        <v>198</v>
      </c>
      <c r="AT179" s="171" t="s">
        <v>74</v>
      </c>
      <c r="AU179" s="171" t="s">
        <v>75</v>
      </c>
      <c r="AY179" s="170" t="s">
        <v>176</v>
      </c>
      <c r="BK179" s="172">
        <f>BK180</f>
        <v>0</v>
      </c>
    </row>
    <row r="180" spans="1:65" s="11" customFormat="1" ht="22.9" customHeight="1">
      <c r="B180" s="159"/>
      <c r="C180" s="160"/>
      <c r="D180" s="161" t="s">
        <v>74</v>
      </c>
      <c r="E180" s="211" t="s">
        <v>1004</v>
      </c>
      <c r="F180" s="211" t="s">
        <v>1005</v>
      </c>
      <c r="G180" s="160"/>
      <c r="H180" s="160"/>
      <c r="I180" s="163"/>
      <c r="J180" s="212">
        <f>BK180</f>
        <v>0</v>
      </c>
      <c r="K180" s="160"/>
      <c r="L180" s="165"/>
      <c r="M180" s="166"/>
      <c r="N180" s="167"/>
      <c r="O180" s="167"/>
      <c r="P180" s="168">
        <f>SUM(P181:P184)</f>
        <v>0</v>
      </c>
      <c r="Q180" s="167"/>
      <c r="R180" s="168">
        <f>SUM(R181:R184)</f>
        <v>0</v>
      </c>
      <c r="S180" s="167"/>
      <c r="T180" s="169">
        <f>SUM(T181:T184)</f>
        <v>0</v>
      </c>
      <c r="AR180" s="170" t="s">
        <v>198</v>
      </c>
      <c r="AT180" s="171" t="s">
        <v>74</v>
      </c>
      <c r="AU180" s="171" t="s">
        <v>82</v>
      </c>
      <c r="AY180" s="170" t="s">
        <v>176</v>
      </c>
      <c r="BK180" s="172">
        <f>SUM(BK181:BK184)</f>
        <v>0</v>
      </c>
    </row>
    <row r="181" spans="1:65" s="2" customFormat="1" ht="16.5" customHeight="1">
      <c r="A181" s="36"/>
      <c r="B181" s="37"/>
      <c r="C181" s="192" t="s">
        <v>323</v>
      </c>
      <c r="D181" s="192" t="s">
        <v>203</v>
      </c>
      <c r="E181" s="193" t="s">
        <v>1006</v>
      </c>
      <c r="F181" s="194" t="s">
        <v>1007</v>
      </c>
      <c r="G181" s="195" t="s">
        <v>1008</v>
      </c>
      <c r="H181" s="252"/>
      <c r="I181" s="197"/>
      <c r="J181" s="198">
        <f>ROUND(I181*H181,2)</f>
        <v>0</v>
      </c>
      <c r="K181" s="194" t="s">
        <v>914</v>
      </c>
      <c r="L181" s="41"/>
      <c r="M181" s="199" t="s">
        <v>32</v>
      </c>
      <c r="N181" s="200" t="s">
        <v>46</v>
      </c>
      <c r="O181" s="66"/>
      <c r="P181" s="183">
        <f>O181*H181</f>
        <v>0</v>
      </c>
      <c r="Q181" s="183">
        <v>0</v>
      </c>
      <c r="R181" s="183">
        <f>Q181*H181</f>
        <v>0</v>
      </c>
      <c r="S181" s="183">
        <v>0</v>
      </c>
      <c r="T181" s="184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85" t="s">
        <v>1009</v>
      </c>
      <c r="AT181" s="185" t="s">
        <v>203</v>
      </c>
      <c r="AU181" s="185" t="s">
        <v>84</v>
      </c>
      <c r="AY181" s="18" t="s">
        <v>176</v>
      </c>
      <c r="BE181" s="186">
        <f>IF(N181="základní",J181,0)</f>
        <v>0</v>
      </c>
      <c r="BF181" s="186">
        <f>IF(N181="snížená",J181,0)</f>
        <v>0</v>
      </c>
      <c r="BG181" s="186">
        <f>IF(N181="zákl. přenesená",J181,0)</f>
        <v>0</v>
      </c>
      <c r="BH181" s="186">
        <f>IF(N181="sníž. přenesená",J181,0)</f>
        <v>0</v>
      </c>
      <c r="BI181" s="186">
        <f>IF(N181="nulová",J181,0)</f>
        <v>0</v>
      </c>
      <c r="BJ181" s="18" t="s">
        <v>82</v>
      </c>
      <c r="BK181" s="186">
        <f>ROUND(I181*H181,2)</f>
        <v>0</v>
      </c>
      <c r="BL181" s="18" t="s">
        <v>1009</v>
      </c>
      <c r="BM181" s="185" t="s">
        <v>1010</v>
      </c>
    </row>
    <row r="182" spans="1:65" s="2" customFormat="1" ht="11.25">
      <c r="A182" s="36"/>
      <c r="B182" s="37"/>
      <c r="C182" s="38"/>
      <c r="D182" s="213" t="s">
        <v>648</v>
      </c>
      <c r="E182" s="38"/>
      <c r="F182" s="214" t="s">
        <v>1011</v>
      </c>
      <c r="G182" s="38"/>
      <c r="H182" s="38"/>
      <c r="I182" s="189"/>
      <c r="J182" s="38"/>
      <c r="K182" s="38"/>
      <c r="L182" s="41"/>
      <c r="M182" s="190"/>
      <c r="N182" s="191"/>
      <c r="O182" s="66"/>
      <c r="P182" s="66"/>
      <c r="Q182" s="66"/>
      <c r="R182" s="66"/>
      <c r="S182" s="66"/>
      <c r="T182" s="67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8" t="s">
        <v>648</v>
      </c>
      <c r="AU182" s="18" t="s">
        <v>84</v>
      </c>
    </row>
    <row r="183" spans="1:65" s="2" customFormat="1" ht="16.5" customHeight="1">
      <c r="A183" s="36"/>
      <c r="B183" s="37"/>
      <c r="C183" s="192" t="s">
        <v>327</v>
      </c>
      <c r="D183" s="192" t="s">
        <v>203</v>
      </c>
      <c r="E183" s="193" t="s">
        <v>1012</v>
      </c>
      <c r="F183" s="194" t="s">
        <v>1013</v>
      </c>
      <c r="G183" s="195" t="s">
        <v>1014</v>
      </c>
      <c r="H183" s="196">
        <v>2</v>
      </c>
      <c r="I183" s="197"/>
      <c r="J183" s="198">
        <f>ROUND(I183*H183,2)</f>
        <v>0</v>
      </c>
      <c r="K183" s="194" t="s">
        <v>914</v>
      </c>
      <c r="L183" s="41"/>
      <c r="M183" s="199" t="s">
        <v>32</v>
      </c>
      <c r="N183" s="200" t="s">
        <v>46</v>
      </c>
      <c r="O183" s="66"/>
      <c r="P183" s="183">
        <f>O183*H183</f>
        <v>0</v>
      </c>
      <c r="Q183" s="183">
        <v>0</v>
      </c>
      <c r="R183" s="183">
        <f>Q183*H183</f>
        <v>0</v>
      </c>
      <c r="S183" s="183">
        <v>0</v>
      </c>
      <c r="T183" s="184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85" t="s">
        <v>1009</v>
      </c>
      <c r="AT183" s="185" t="s">
        <v>203</v>
      </c>
      <c r="AU183" s="185" t="s">
        <v>84</v>
      </c>
      <c r="AY183" s="18" t="s">
        <v>176</v>
      </c>
      <c r="BE183" s="186">
        <f>IF(N183="základní",J183,0)</f>
        <v>0</v>
      </c>
      <c r="BF183" s="186">
        <f>IF(N183="snížená",J183,0)</f>
        <v>0</v>
      </c>
      <c r="BG183" s="186">
        <f>IF(N183="zákl. přenesená",J183,0)</f>
        <v>0</v>
      </c>
      <c r="BH183" s="186">
        <f>IF(N183="sníž. přenesená",J183,0)</f>
        <v>0</v>
      </c>
      <c r="BI183" s="186">
        <f>IF(N183="nulová",J183,0)</f>
        <v>0</v>
      </c>
      <c r="BJ183" s="18" t="s">
        <v>82</v>
      </c>
      <c r="BK183" s="186">
        <f>ROUND(I183*H183,2)</f>
        <v>0</v>
      </c>
      <c r="BL183" s="18" t="s">
        <v>1009</v>
      </c>
      <c r="BM183" s="185" t="s">
        <v>1015</v>
      </c>
    </row>
    <row r="184" spans="1:65" s="2" customFormat="1" ht="11.25">
      <c r="A184" s="36"/>
      <c r="B184" s="37"/>
      <c r="C184" s="38"/>
      <c r="D184" s="213" t="s">
        <v>648</v>
      </c>
      <c r="E184" s="38"/>
      <c r="F184" s="214" t="s">
        <v>1016</v>
      </c>
      <c r="G184" s="38"/>
      <c r="H184" s="38"/>
      <c r="I184" s="189"/>
      <c r="J184" s="38"/>
      <c r="K184" s="38"/>
      <c r="L184" s="41"/>
      <c r="M184" s="253"/>
      <c r="N184" s="254"/>
      <c r="O184" s="203"/>
      <c r="P184" s="203"/>
      <c r="Q184" s="203"/>
      <c r="R184" s="203"/>
      <c r="S184" s="203"/>
      <c r="T184" s="255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8" t="s">
        <v>648</v>
      </c>
      <c r="AU184" s="18" t="s">
        <v>84</v>
      </c>
    </row>
    <row r="185" spans="1:65" s="2" customFormat="1" ht="6.95" customHeight="1">
      <c r="A185" s="36"/>
      <c r="B185" s="49"/>
      <c r="C185" s="50"/>
      <c r="D185" s="50"/>
      <c r="E185" s="50"/>
      <c r="F185" s="50"/>
      <c r="G185" s="50"/>
      <c r="H185" s="50"/>
      <c r="I185" s="50"/>
      <c r="J185" s="50"/>
      <c r="K185" s="50"/>
      <c r="L185" s="41"/>
      <c r="M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</row>
  </sheetData>
  <sheetProtection algorithmName="SHA-512" hashValue="AkkOOMcLPKNdSoX45evP+slBMRol9skIh/TxFv5vI4mm6kqLBpQyHd/szIFQT8r+a+041dewAZq19jbW3h8jMQ==" saltValue="7+CfOiCLSWodVv8U3yONb1tI/BX/kcLdZOnRETHQbvPdnF28zz3LlmbBBrCRQ5ppRE5866ONrc7U5W+RDjQ2tg==" spinCount="100000" sheet="1" objects="1" scenarios="1" formatColumns="0" formatRows="0" autoFilter="0"/>
  <autoFilter ref="C99:K184" xr:uid="{00000000-0009-0000-0000-00000D000000}"/>
  <mergeCells count="15">
    <mergeCell ref="E86:H86"/>
    <mergeCell ref="E90:H90"/>
    <mergeCell ref="E88:H88"/>
    <mergeCell ref="E92:H92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3" r:id="rId1" xr:uid="{00000000-0004-0000-0D00-000000000000}"/>
    <hyperlink ref="F105" r:id="rId2" xr:uid="{00000000-0004-0000-0D00-000001000000}"/>
    <hyperlink ref="F107" r:id="rId3" xr:uid="{00000000-0004-0000-0D00-000002000000}"/>
    <hyperlink ref="F109" r:id="rId4" xr:uid="{00000000-0004-0000-0D00-000003000000}"/>
    <hyperlink ref="F111" r:id="rId5" xr:uid="{00000000-0004-0000-0D00-000004000000}"/>
    <hyperlink ref="F116" r:id="rId6" xr:uid="{00000000-0004-0000-0D00-000005000000}"/>
    <hyperlink ref="F118" r:id="rId7" xr:uid="{00000000-0004-0000-0D00-000006000000}"/>
    <hyperlink ref="F122" r:id="rId8" xr:uid="{00000000-0004-0000-0D00-000007000000}"/>
    <hyperlink ref="F124" r:id="rId9" xr:uid="{00000000-0004-0000-0D00-000008000000}"/>
    <hyperlink ref="F128" r:id="rId10" xr:uid="{00000000-0004-0000-0D00-000009000000}"/>
    <hyperlink ref="F130" r:id="rId11" xr:uid="{00000000-0004-0000-0D00-00000A000000}"/>
    <hyperlink ref="F133" r:id="rId12" xr:uid="{00000000-0004-0000-0D00-00000B000000}"/>
    <hyperlink ref="F135" r:id="rId13" xr:uid="{00000000-0004-0000-0D00-00000C000000}"/>
    <hyperlink ref="F137" r:id="rId14" xr:uid="{00000000-0004-0000-0D00-00000D000000}"/>
    <hyperlink ref="F139" r:id="rId15" xr:uid="{00000000-0004-0000-0D00-00000E000000}"/>
    <hyperlink ref="F141" r:id="rId16" xr:uid="{00000000-0004-0000-0D00-00000F000000}"/>
    <hyperlink ref="F143" r:id="rId17" xr:uid="{00000000-0004-0000-0D00-000010000000}"/>
    <hyperlink ref="F145" r:id="rId18" xr:uid="{00000000-0004-0000-0D00-000011000000}"/>
    <hyperlink ref="F148" r:id="rId19" xr:uid="{00000000-0004-0000-0D00-000012000000}"/>
    <hyperlink ref="F150" r:id="rId20" xr:uid="{00000000-0004-0000-0D00-000013000000}"/>
    <hyperlink ref="F152" r:id="rId21" xr:uid="{00000000-0004-0000-0D00-000014000000}"/>
    <hyperlink ref="F154" r:id="rId22" xr:uid="{00000000-0004-0000-0D00-000015000000}"/>
    <hyperlink ref="F158" r:id="rId23" xr:uid="{00000000-0004-0000-0D00-000016000000}"/>
    <hyperlink ref="F160" r:id="rId24" xr:uid="{00000000-0004-0000-0D00-000017000000}"/>
    <hyperlink ref="F162" r:id="rId25" xr:uid="{00000000-0004-0000-0D00-000018000000}"/>
    <hyperlink ref="F164" r:id="rId26" xr:uid="{00000000-0004-0000-0D00-000019000000}"/>
    <hyperlink ref="F166" r:id="rId27" xr:uid="{00000000-0004-0000-0D00-00001A000000}"/>
    <hyperlink ref="F168" r:id="rId28" xr:uid="{00000000-0004-0000-0D00-00001B000000}"/>
    <hyperlink ref="F175" r:id="rId29" xr:uid="{00000000-0004-0000-0D00-00001C000000}"/>
    <hyperlink ref="F178" r:id="rId30" xr:uid="{00000000-0004-0000-0D00-00001D000000}"/>
    <hyperlink ref="F182" r:id="rId31" xr:uid="{00000000-0004-0000-0D00-00001E000000}"/>
    <hyperlink ref="F184" r:id="rId32" xr:uid="{00000000-0004-0000-0D00-00001F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BM271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AT2" s="18" t="s">
        <v>130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84</v>
      </c>
    </row>
    <row r="4" spans="1:46" s="1" customFormat="1" ht="24.95" customHeight="1">
      <c r="B4" s="21"/>
      <c r="D4" s="112" t="s">
        <v>149</v>
      </c>
      <c r="L4" s="21"/>
      <c r="M4" s="113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82" t="str">
        <f>'Rekapitulace stavby'!K6</f>
        <v>Oprava PZS v ŽST Litoměřice horní nádraží_OPRAVA č. 1</v>
      </c>
      <c r="F7" s="383"/>
      <c r="G7" s="383"/>
      <c r="H7" s="383"/>
      <c r="L7" s="21"/>
    </row>
    <row r="8" spans="1:46">
      <c r="B8" s="21"/>
      <c r="D8" s="114" t="s">
        <v>150</v>
      </c>
      <c r="L8" s="21"/>
    </row>
    <row r="9" spans="1:46" s="1" customFormat="1" ht="16.5" customHeight="1">
      <c r="B9" s="21"/>
      <c r="E9" s="382" t="s">
        <v>151</v>
      </c>
      <c r="F9" s="381"/>
      <c r="G9" s="381"/>
      <c r="H9" s="381"/>
      <c r="L9" s="21"/>
    </row>
    <row r="10" spans="1:46" s="1" customFormat="1" ht="12" customHeight="1">
      <c r="B10" s="21"/>
      <c r="D10" s="114" t="s">
        <v>152</v>
      </c>
      <c r="L10" s="21"/>
    </row>
    <row r="11" spans="1:46" s="2" customFormat="1" ht="16.5" customHeight="1">
      <c r="A11" s="36"/>
      <c r="B11" s="41"/>
      <c r="C11" s="36"/>
      <c r="D11" s="36"/>
      <c r="E11" s="384" t="s">
        <v>1177</v>
      </c>
      <c r="F11" s="385"/>
      <c r="G11" s="385"/>
      <c r="H11" s="385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1017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386" t="s">
        <v>1269</v>
      </c>
      <c r="F13" s="385"/>
      <c r="G13" s="385"/>
      <c r="H13" s="385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4" t="s">
        <v>32</v>
      </c>
      <c r="G15" s="36"/>
      <c r="H15" s="36"/>
      <c r="I15" s="114" t="s">
        <v>20</v>
      </c>
      <c r="J15" s="104" t="s">
        <v>32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22</v>
      </c>
      <c r="E16" s="36"/>
      <c r="F16" s="104" t="s">
        <v>1019</v>
      </c>
      <c r="G16" s="36"/>
      <c r="H16" s="36"/>
      <c r="I16" s="114" t="s">
        <v>24</v>
      </c>
      <c r="J16" s="117" t="str">
        <f>'Rekapitulace stavby'!AN8</f>
        <v>28. 2. 2022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30</v>
      </c>
      <c r="E18" s="36"/>
      <c r="F18" s="36"/>
      <c r="G18" s="36"/>
      <c r="H18" s="36"/>
      <c r="I18" s="114" t="s">
        <v>31</v>
      </c>
      <c r="J18" s="104" t="s">
        <v>32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1020</v>
      </c>
      <c r="F19" s="36"/>
      <c r="G19" s="36"/>
      <c r="H19" s="36"/>
      <c r="I19" s="114" t="s">
        <v>33</v>
      </c>
      <c r="J19" s="104" t="s">
        <v>32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34</v>
      </c>
      <c r="E21" s="36"/>
      <c r="F21" s="36"/>
      <c r="G21" s="36"/>
      <c r="H21" s="36"/>
      <c r="I21" s="114" t="s">
        <v>31</v>
      </c>
      <c r="J21" s="31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387" t="str">
        <f>'Rekapitulace stavby'!E14</f>
        <v>Vyplň údaj</v>
      </c>
      <c r="F22" s="388"/>
      <c r="G22" s="388"/>
      <c r="H22" s="388"/>
      <c r="I22" s="114" t="s">
        <v>33</v>
      </c>
      <c r="J22" s="31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36</v>
      </c>
      <c r="E24" s="36"/>
      <c r="F24" s="36"/>
      <c r="G24" s="36"/>
      <c r="H24" s="36"/>
      <c r="I24" s="114" t="s">
        <v>31</v>
      </c>
      <c r="J24" s="104" t="s">
        <v>32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1021</v>
      </c>
      <c r="F25" s="36"/>
      <c r="G25" s="36"/>
      <c r="H25" s="36"/>
      <c r="I25" s="114" t="s">
        <v>33</v>
      </c>
      <c r="J25" s="104" t="s">
        <v>32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38</v>
      </c>
      <c r="E27" s="36"/>
      <c r="F27" s="36"/>
      <c r="G27" s="36"/>
      <c r="H27" s="36"/>
      <c r="I27" s="114" t="s">
        <v>31</v>
      </c>
      <c r="J27" s="104" t="s">
        <v>32</v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">
        <v>1021</v>
      </c>
      <c r="F28" s="36"/>
      <c r="G28" s="36"/>
      <c r="H28" s="36"/>
      <c r="I28" s="114" t="s">
        <v>33</v>
      </c>
      <c r="J28" s="104" t="s">
        <v>32</v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39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>
      <c r="A31" s="118"/>
      <c r="B31" s="119"/>
      <c r="C31" s="118"/>
      <c r="D31" s="118"/>
      <c r="E31" s="389" t="s">
        <v>32</v>
      </c>
      <c r="F31" s="389"/>
      <c r="G31" s="389"/>
      <c r="H31" s="389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2" t="s">
        <v>41</v>
      </c>
      <c r="E34" s="36"/>
      <c r="F34" s="36"/>
      <c r="G34" s="36"/>
      <c r="H34" s="36"/>
      <c r="I34" s="36"/>
      <c r="J34" s="123">
        <f>ROUND(J100,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1"/>
      <c r="E35" s="121"/>
      <c r="F35" s="121"/>
      <c r="G35" s="121"/>
      <c r="H35" s="121"/>
      <c r="I35" s="121"/>
      <c r="J35" s="121"/>
      <c r="K35" s="121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4" t="s">
        <v>43</v>
      </c>
      <c r="G36" s="36"/>
      <c r="H36" s="36"/>
      <c r="I36" s="124" t="s">
        <v>42</v>
      </c>
      <c r="J36" s="124" t="s">
        <v>44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5" t="s">
        <v>45</v>
      </c>
      <c r="E37" s="114" t="s">
        <v>46</v>
      </c>
      <c r="F37" s="125">
        <f>ROUND((SUM(BE100:BE270)),  2)</f>
        <v>0</v>
      </c>
      <c r="G37" s="36"/>
      <c r="H37" s="36"/>
      <c r="I37" s="126">
        <v>0.21</v>
      </c>
      <c r="J37" s="125">
        <f>ROUND(((SUM(BE100:BE270))*I37),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47</v>
      </c>
      <c r="F38" s="125">
        <f>ROUND((SUM(BF100:BF270)),  2)</f>
        <v>0</v>
      </c>
      <c r="G38" s="36"/>
      <c r="H38" s="36"/>
      <c r="I38" s="126">
        <v>0.15</v>
      </c>
      <c r="J38" s="125">
        <f>ROUND(((SUM(BF100:BF270))*I38),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ROUND((SUM(BG100:BG270)),  2)</f>
        <v>0</v>
      </c>
      <c r="G39" s="36"/>
      <c r="H39" s="36"/>
      <c r="I39" s="126">
        <v>0.21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49</v>
      </c>
      <c r="F40" s="125">
        <f>ROUND((SUM(BH100:BH270)),  2)</f>
        <v>0</v>
      </c>
      <c r="G40" s="36"/>
      <c r="H40" s="36"/>
      <c r="I40" s="126">
        <v>0.15</v>
      </c>
      <c r="J40" s="125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50</v>
      </c>
      <c r="F41" s="125">
        <f>ROUND((SUM(BI100:BI270)),  2)</f>
        <v>0</v>
      </c>
      <c r="G41" s="36"/>
      <c r="H41" s="36"/>
      <c r="I41" s="126">
        <v>0</v>
      </c>
      <c r="J41" s="125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51</v>
      </c>
      <c r="E43" s="129"/>
      <c r="F43" s="129"/>
      <c r="G43" s="130" t="s">
        <v>52</v>
      </c>
      <c r="H43" s="131" t="s">
        <v>53</v>
      </c>
      <c r="I43" s="129"/>
      <c r="J43" s="132">
        <f>SUM(J34:J41)</f>
        <v>0</v>
      </c>
      <c r="K43" s="133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4" t="s">
        <v>156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0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390" t="str">
        <f>E7</f>
        <v>Oprava PZS v ŽST Litoměřice horní nádraží_OPRAVA č. 1</v>
      </c>
      <c r="F52" s="391"/>
      <c r="G52" s="391"/>
      <c r="H52" s="391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2"/>
      <c r="C53" s="30" t="s">
        <v>150</v>
      </c>
      <c r="D53" s="23"/>
      <c r="E53" s="23"/>
      <c r="F53" s="23"/>
      <c r="G53" s="23"/>
      <c r="H53" s="23"/>
      <c r="I53" s="23"/>
      <c r="J53" s="23"/>
      <c r="K53" s="23"/>
      <c r="L53" s="21"/>
    </row>
    <row r="54" spans="1:31" s="1" customFormat="1" ht="16.5" customHeight="1">
      <c r="B54" s="22"/>
      <c r="C54" s="23"/>
      <c r="D54" s="23"/>
      <c r="E54" s="390" t="s">
        <v>151</v>
      </c>
      <c r="F54" s="366"/>
      <c r="G54" s="366"/>
      <c r="H54" s="366"/>
      <c r="I54" s="23"/>
      <c r="J54" s="23"/>
      <c r="K54" s="23"/>
      <c r="L54" s="21"/>
    </row>
    <row r="55" spans="1:31" s="1" customFormat="1" ht="12" customHeight="1">
      <c r="B55" s="22"/>
      <c r="C55" s="30" t="s">
        <v>152</v>
      </c>
      <c r="D55" s="23"/>
      <c r="E55" s="23"/>
      <c r="F55" s="23"/>
      <c r="G55" s="23"/>
      <c r="H55" s="23"/>
      <c r="I55" s="23"/>
      <c r="J55" s="23"/>
      <c r="K55" s="23"/>
      <c r="L55" s="21"/>
    </row>
    <row r="56" spans="1:31" s="2" customFormat="1" ht="16.5" customHeight="1">
      <c r="A56" s="36"/>
      <c r="B56" s="37"/>
      <c r="C56" s="38"/>
      <c r="D56" s="38"/>
      <c r="E56" s="392" t="s">
        <v>1177</v>
      </c>
      <c r="F56" s="393"/>
      <c r="G56" s="393"/>
      <c r="H56" s="393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0" t="s">
        <v>1017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45" t="str">
        <f>E13</f>
        <v>04 - Železniční přejezd v km 43,449 (P3339), osazení technol. objektu</v>
      </c>
      <c r="F58" s="393"/>
      <c r="G58" s="393"/>
      <c r="H58" s="393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0" t="s">
        <v>22</v>
      </c>
      <c r="D60" s="38"/>
      <c r="E60" s="38"/>
      <c r="F60" s="28" t="str">
        <f>F16</f>
        <v>Litoměřice</v>
      </c>
      <c r="G60" s="38"/>
      <c r="H60" s="38"/>
      <c r="I60" s="30" t="s">
        <v>24</v>
      </c>
      <c r="J60" s="61" t="str">
        <f>IF(J16="","",J16)</f>
        <v>28. 2. 2022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25.7" customHeight="1">
      <c r="A62" s="36"/>
      <c r="B62" s="37"/>
      <c r="C62" s="30" t="s">
        <v>30</v>
      </c>
      <c r="D62" s="38"/>
      <c r="E62" s="38"/>
      <c r="F62" s="28" t="str">
        <f>E19</f>
        <v>Správa železnic, státní organizace</v>
      </c>
      <c r="G62" s="38"/>
      <c r="H62" s="38"/>
      <c r="I62" s="30" t="s">
        <v>36</v>
      </c>
      <c r="J62" s="34" t="str">
        <f>E25</f>
        <v>VIAMONT Projekt, s.r.o.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25.7" customHeight="1">
      <c r="A63" s="36"/>
      <c r="B63" s="37"/>
      <c r="C63" s="30" t="s">
        <v>34</v>
      </c>
      <c r="D63" s="38"/>
      <c r="E63" s="38"/>
      <c r="F63" s="28" t="str">
        <f>IF(E22="","",E22)</f>
        <v>Vyplň údaj</v>
      </c>
      <c r="G63" s="38"/>
      <c r="H63" s="38"/>
      <c r="I63" s="30" t="s">
        <v>38</v>
      </c>
      <c r="J63" s="34" t="str">
        <f>E28</f>
        <v>VIAMONT Projekt, s.r.o.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157</v>
      </c>
      <c r="D65" s="139"/>
      <c r="E65" s="139"/>
      <c r="F65" s="139"/>
      <c r="G65" s="139"/>
      <c r="H65" s="139"/>
      <c r="I65" s="139"/>
      <c r="J65" s="140" t="s">
        <v>158</v>
      </c>
      <c r="K65" s="139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73</v>
      </c>
      <c r="D67" s="38"/>
      <c r="E67" s="38"/>
      <c r="F67" s="38"/>
      <c r="G67" s="38"/>
      <c r="H67" s="38"/>
      <c r="I67" s="38"/>
      <c r="J67" s="79">
        <f>J100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8" t="s">
        <v>159</v>
      </c>
    </row>
    <row r="68" spans="1:47" s="9" customFormat="1" ht="24.95" customHeight="1">
      <c r="B68" s="142"/>
      <c r="C68" s="143"/>
      <c r="D68" s="144" t="s">
        <v>630</v>
      </c>
      <c r="E68" s="145"/>
      <c r="F68" s="145"/>
      <c r="G68" s="145"/>
      <c r="H68" s="145"/>
      <c r="I68" s="145"/>
      <c r="J68" s="146">
        <f>J101</f>
        <v>0</v>
      </c>
      <c r="K68" s="143"/>
      <c r="L68" s="147"/>
    </row>
    <row r="69" spans="1:47" s="12" customFormat="1" ht="19.899999999999999" customHeight="1">
      <c r="B69" s="206"/>
      <c r="C69" s="98"/>
      <c r="D69" s="207" t="s">
        <v>631</v>
      </c>
      <c r="E69" s="208"/>
      <c r="F69" s="208"/>
      <c r="G69" s="208"/>
      <c r="H69" s="208"/>
      <c r="I69" s="208"/>
      <c r="J69" s="209">
        <f>J102</f>
        <v>0</v>
      </c>
      <c r="K69" s="98"/>
      <c r="L69" s="210"/>
    </row>
    <row r="70" spans="1:47" s="12" customFormat="1" ht="19.899999999999999" customHeight="1">
      <c r="B70" s="206"/>
      <c r="C70" s="98"/>
      <c r="D70" s="207" t="s">
        <v>632</v>
      </c>
      <c r="E70" s="208"/>
      <c r="F70" s="208"/>
      <c r="G70" s="208"/>
      <c r="H70" s="208"/>
      <c r="I70" s="208"/>
      <c r="J70" s="209">
        <f>J185</f>
        <v>0</v>
      </c>
      <c r="K70" s="98"/>
      <c r="L70" s="210"/>
    </row>
    <row r="71" spans="1:47" s="12" customFormat="1" ht="19.899999999999999" customHeight="1">
      <c r="B71" s="206"/>
      <c r="C71" s="98"/>
      <c r="D71" s="207" t="s">
        <v>1022</v>
      </c>
      <c r="E71" s="208"/>
      <c r="F71" s="208"/>
      <c r="G71" s="208"/>
      <c r="H71" s="208"/>
      <c r="I71" s="208"/>
      <c r="J71" s="209">
        <f>J210</f>
        <v>0</v>
      </c>
      <c r="K71" s="98"/>
      <c r="L71" s="210"/>
    </row>
    <row r="72" spans="1:47" s="12" customFormat="1" ht="19.899999999999999" customHeight="1">
      <c r="B72" s="206"/>
      <c r="C72" s="98"/>
      <c r="D72" s="207" t="s">
        <v>633</v>
      </c>
      <c r="E72" s="208"/>
      <c r="F72" s="208"/>
      <c r="G72" s="208"/>
      <c r="H72" s="208"/>
      <c r="I72" s="208"/>
      <c r="J72" s="209">
        <f>J222</f>
        <v>0</v>
      </c>
      <c r="K72" s="98"/>
      <c r="L72" s="210"/>
    </row>
    <row r="73" spans="1:47" s="12" customFormat="1" ht="19.899999999999999" customHeight="1">
      <c r="B73" s="206"/>
      <c r="C73" s="98"/>
      <c r="D73" s="207" t="s">
        <v>634</v>
      </c>
      <c r="E73" s="208"/>
      <c r="F73" s="208"/>
      <c r="G73" s="208"/>
      <c r="H73" s="208"/>
      <c r="I73" s="208"/>
      <c r="J73" s="209">
        <f>J242</f>
        <v>0</v>
      </c>
      <c r="K73" s="98"/>
      <c r="L73" s="210"/>
    </row>
    <row r="74" spans="1:47" s="12" customFormat="1" ht="19.899999999999999" customHeight="1">
      <c r="B74" s="206"/>
      <c r="C74" s="98"/>
      <c r="D74" s="207" t="s">
        <v>1023</v>
      </c>
      <c r="E74" s="208"/>
      <c r="F74" s="208"/>
      <c r="G74" s="208"/>
      <c r="H74" s="208"/>
      <c r="I74" s="208"/>
      <c r="J74" s="209">
        <f>J260</f>
        <v>0</v>
      </c>
      <c r="K74" s="98"/>
      <c r="L74" s="210"/>
    </row>
    <row r="75" spans="1:47" s="9" customFormat="1" ht="24.95" customHeight="1">
      <c r="B75" s="142"/>
      <c r="C75" s="143"/>
      <c r="D75" s="144" t="s">
        <v>638</v>
      </c>
      <c r="E75" s="145"/>
      <c r="F75" s="145"/>
      <c r="G75" s="145"/>
      <c r="H75" s="145"/>
      <c r="I75" s="145"/>
      <c r="J75" s="146">
        <f>J263</f>
        <v>0</v>
      </c>
      <c r="K75" s="143"/>
      <c r="L75" s="147"/>
    </row>
    <row r="76" spans="1:47" s="12" customFormat="1" ht="19.899999999999999" customHeight="1">
      <c r="B76" s="206"/>
      <c r="C76" s="98"/>
      <c r="D76" s="207" t="s">
        <v>1024</v>
      </c>
      <c r="E76" s="208"/>
      <c r="F76" s="208"/>
      <c r="G76" s="208"/>
      <c r="H76" s="208"/>
      <c r="I76" s="208"/>
      <c r="J76" s="209">
        <f>J264</f>
        <v>0</v>
      </c>
      <c r="K76" s="98"/>
      <c r="L76" s="210"/>
    </row>
    <row r="77" spans="1:47" s="2" customFormat="1" ht="21.7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47" s="2" customFormat="1" ht="6.95" customHeight="1">
      <c r="A78" s="36"/>
      <c r="B78" s="49"/>
      <c r="C78" s="50"/>
      <c r="D78" s="50"/>
      <c r="E78" s="50"/>
      <c r="F78" s="50"/>
      <c r="G78" s="50"/>
      <c r="H78" s="50"/>
      <c r="I78" s="50"/>
      <c r="J78" s="50"/>
      <c r="K78" s="50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82" spans="1:31" s="2" customFormat="1" ht="6.95" customHeight="1">
      <c r="A82" s="36"/>
      <c r="B82" s="51"/>
      <c r="C82" s="52"/>
      <c r="D82" s="52"/>
      <c r="E82" s="52"/>
      <c r="F82" s="52"/>
      <c r="G82" s="52"/>
      <c r="H82" s="52"/>
      <c r="I82" s="52"/>
      <c r="J82" s="52"/>
      <c r="K82" s="52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24.95" customHeight="1">
      <c r="A83" s="36"/>
      <c r="B83" s="37"/>
      <c r="C83" s="24" t="s">
        <v>161</v>
      </c>
      <c r="D83" s="38"/>
      <c r="E83" s="38"/>
      <c r="F83" s="38"/>
      <c r="G83" s="38"/>
      <c r="H83" s="38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12" customHeight="1">
      <c r="A85" s="36"/>
      <c r="B85" s="37"/>
      <c r="C85" s="30" t="s">
        <v>16</v>
      </c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16.5" customHeight="1">
      <c r="A86" s="36"/>
      <c r="B86" s="37"/>
      <c r="C86" s="38"/>
      <c r="D86" s="38"/>
      <c r="E86" s="390" t="str">
        <f>E7</f>
        <v>Oprava PZS v ŽST Litoměřice horní nádraží_OPRAVA č. 1</v>
      </c>
      <c r="F86" s="391"/>
      <c r="G86" s="391"/>
      <c r="H86" s="391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1" customFormat="1" ht="12" customHeight="1">
      <c r="B87" s="22"/>
      <c r="C87" s="30" t="s">
        <v>150</v>
      </c>
      <c r="D87" s="23"/>
      <c r="E87" s="23"/>
      <c r="F87" s="23"/>
      <c r="G87" s="23"/>
      <c r="H87" s="23"/>
      <c r="I87" s="23"/>
      <c r="J87" s="23"/>
      <c r="K87" s="23"/>
      <c r="L87" s="21"/>
    </row>
    <row r="88" spans="1:31" s="1" customFormat="1" ht="16.5" customHeight="1">
      <c r="B88" s="22"/>
      <c r="C88" s="23"/>
      <c r="D88" s="23"/>
      <c r="E88" s="390" t="s">
        <v>151</v>
      </c>
      <c r="F88" s="366"/>
      <c r="G88" s="366"/>
      <c r="H88" s="366"/>
      <c r="I88" s="23"/>
      <c r="J88" s="23"/>
      <c r="K88" s="23"/>
      <c r="L88" s="21"/>
    </row>
    <row r="89" spans="1:31" s="1" customFormat="1" ht="12" customHeight="1">
      <c r="B89" s="22"/>
      <c r="C89" s="30" t="s">
        <v>152</v>
      </c>
      <c r="D89" s="23"/>
      <c r="E89" s="23"/>
      <c r="F89" s="23"/>
      <c r="G89" s="23"/>
      <c r="H89" s="23"/>
      <c r="I89" s="23"/>
      <c r="J89" s="23"/>
      <c r="K89" s="23"/>
      <c r="L89" s="21"/>
    </row>
    <row r="90" spans="1:31" s="2" customFormat="1" ht="16.5" customHeight="1">
      <c r="A90" s="36"/>
      <c r="B90" s="37"/>
      <c r="C90" s="38"/>
      <c r="D90" s="38"/>
      <c r="E90" s="392" t="s">
        <v>1177</v>
      </c>
      <c r="F90" s="393"/>
      <c r="G90" s="393"/>
      <c r="H90" s="393"/>
      <c r="I90" s="38"/>
      <c r="J90" s="38"/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>
      <c r="A91" s="36"/>
      <c r="B91" s="37"/>
      <c r="C91" s="30" t="s">
        <v>1017</v>
      </c>
      <c r="D91" s="38"/>
      <c r="E91" s="38"/>
      <c r="F91" s="38"/>
      <c r="G91" s="38"/>
      <c r="H91" s="38"/>
      <c r="I91" s="38"/>
      <c r="J91" s="38"/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16.5" customHeight="1">
      <c r="A92" s="36"/>
      <c r="B92" s="37"/>
      <c r="C92" s="38"/>
      <c r="D92" s="38"/>
      <c r="E92" s="345" t="str">
        <f>E13</f>
        <v>04 - Železniční přejezd v km 43,449 (P3339), osazení technol. objektu</v>
      </c>
      <c r="F92" s="393"/>
      <c r="G92" s="393"/>
      <c r="H92" s="393"/>
      <c r="I92" s="38"/>
      <c r="J92" s="38"/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6.95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2" customHeight="1">
      <c r="A94" s="36"/>
      <c r="B94" s="37"/>
      <c r="C94" s="30" t="s">
        <v>22</v>
      </c>
      <c r="D94" s="38"/>
      <c r="E94" s="38"/>
      <c r="F94" s="28" t="str">
        <f>F16</f>
        <v>Litoměřice</v>
      </c>
      <c r="G94" s="38"/>
      <c r="H94" s="38"/>
      <c r="I94" s="30" t="s">
        <v>24</v>
      </c>
      <c r="J94" s="61" t="str">
        <f>IF(J16="","",J16)</f>
        <v>28. 2. 2022</v>
      </c>
      <c r="K94" s="38"/>
      <c r="L94" s="11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6.95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11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25.7" customHeight="1">
      <c r="A96" s="36"/>
      <c r="B96" s="37"/>
      <c r="C96" s="30" t="s">
        <v>30</v>
      </c>
      <c r="D96" s="38"/>
      <c r="E96" s="38"/>
      <c r="F96" s="28" t="str">
        <f>E19</f>
        <v>Správa železnic, státní organizace</v>
      </c>
      <c r="G96" s="38"/>
      <c r="H96" s="38"/>
      <c r="I96" s="30" t="s">
        <v>36</v>
      </c>
      <c r="J96" s="34" t="str">
        <f>E25</f>
        <v>VIAMONT Projekt, s.r.o.</v>
      </c>
      <c r="K96" s="38"/>
      <c r="L96" s="11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25.7" customHeight="1">
      <c r="A97" s="36"/>
      <c r="B97" s="37"/>
      <c r="C97" s="30" t="s">
        <v>34</v>
      </c>
      <c r="D97" s="38"/>
      <c r="E97" s="38"/>
      <c r="F97" s="28" t="str">
        <f>IF(E22="","",E22)</f>
        <v>Vyplň údaj</v>
      </c>
      <c r="G97" s="38"/>
      <c r="H97" s="38"/>
      <c r="I97" s="30" t="s">
        <v>38</v>
      </c>
      <c r="J97" s="34" t="str">
        <f>E28</f>
        <v>VIAMONT Projekt, s.r.o.</v>
      </c>
      <c r="K97" s="38"/>
      <c r="L97" s="11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10.35" customHeight="1">
      <c r="A98" s="36"/>
      <c r="B98" s="37"/>
      <c r="C98" s="38"/>
      <c r="D98" s="38"/>
      <c r="E98" s="38"/>
      <c r="F98" s="38"/>
      <c r="G98" s="38"/>
      <c r="H98" s="38"/>
      <c r="I98" s="38"/>
      <c r="J98" s="38"/>
      <c r="K98" s="38"/>
      <c r="L98" s="11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10" customFormat="1" ht="29.25" customHeight="1">
      <c r="A99" s="148"/>
      <c r="B99" s="149"/>
      <c r="C99" s="150" t="s">
        <v>162</v>
      </c>
      <c r="D99" s="151" t="s">
        <v>60</v>
      </c>
      <c r="E99" s="151" t="s">
        <v>56</v>
      </c>
      <c r="F99" s="151" t="s">
        <v>57</v>
      </c>
      <c r="G99" s="151" t="s">
        <v>163</v>
      </c>
      <c r="H99" s="151" t="s">
        <v>164</v>
      </c>
      <c r="I99" s="151" t="s">
        <v>165</v>
      </c>
      <c r="J99" s="151" t="s">
        <v>158</v>
      </c>
      <c r="K99" s="152" t="s">
        <v>166</v>
      </c>
      <c r="L99" s="153"/>
      <c r="M99" s="70" t="s">
        <v>32</v>
      </c>
      <c r="N99" s="71" t="s">
        <v>45</v>
      </c>
      <c r="O99" s="71" t="s">
        <v>167</v>
      </c>
      <c r="P99" s="71" t="s">
        <v>168</v>
      </c>
      <c r="Q99" s="71" t="s">
        <v>169</v>
      </c>
      <c r="R99" s="71" t="s">
        <v>170</v>
      </c>
      <c r="S99" s="71" t="s">
        <v>171</v>
      </c>
      <c r="T99" s="72" t="s">
        <v>172</v>
      </c>
      <c r="U99" s="148"/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</row>
    <row r="100" spans="1:65" s="2" customFormat="1" ht="22.9" customHeight="1">
      <c r="A100" s="36"/>
      <c r="B100" s="37"/>
      <c r="C100" s="77" t="s">
        <v>173</v>
      </c>
      <c r="D100" s="38"/>
      <c r="E100" s="38"/>
      <c r="F100" s="38"/>
      <c r="G100" s="38"/>
      <c r="H100" s="38"/>
      <c r="I100" s="38"/>
      <c r="J100" s="154">
        <f>BK100</f>
        <v>0</v>
      </c>
      <c r="K100" s="38"/>
      <c r="L100" s="41"/>
      <c r="M100" s="73"/>
      <c r="N100" s="155"/>
      <c r="O100" s="74"/>
      <c r="P100" s="156">
        <f>P101+P263</f>
        <v>0</v>
      </c>
      <c r="Q100" s="74"/>
      <c r="R100" s="156">
        <f>R101+R263</f>
        <v>17.554722783339997</v>
      </c>
      <c r="S100" s="74"/>
      <c r="T100" s="157">
        <f>T101+T263</f>
        <v>41.1325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8" t="s">
        <v>74</v>
      </c>
      <c r="AU100" s="18" t="s">
        <v>159</v>
      </c>
      <c r="BK100" s="158">
        <f>BK101+BK263</f>
        <v>0</v>
      </c>
    </row>
    <row r="101" spans="1:65" s="11" customFormat="1" ht="25.9" customHeight="1">
      <c r="B101" s="159"/>
      <c r="C101" s="160"/>
      <c r="D101" s="161" t="s">
        <v>74</v>
      </c>
      <c r="E101" s="162" t="s">
        <v>640</v>
      </c>
      <c r="F101" s="162" t="s">
        <v>641</v>
      </c>
      <c r="G101" s="160"/>
      <c r="H101" s="160"/>
      <c r="I101" s="163"/>
      <c r="J101" s="164">
        <f>BK101</f>
        <v>0</v>
      </c>
      <c r="K101" s="160"/>
      <c r="L101" s="165"/>
      <c r="M101" s="166"/>
      <c r="N101" s="167"/>
      <c r="O101" s="167"/>
      <c r="P101" s="168">
        <f>P102+P185+P210+P222+P242+P260</f>
        <v>0</v>
      </c>
      <c r="Q101" s="167"/>
      <c r="R101" s="168">
        <f>R102+R185+R210+R222+R242+R260</f>
        <v>17.521662783339998</v>
      </c>
      <c r="S101" s="167"/>
      <c r="T101" s="169">
        <f>T102+T185+T210+T222+T242+T260</f>
        <v>41.1325</v>
      </c>
      <c r="AR101" s="170" t="s">
        <v>82</v>
      </c>
      <c r="AT101" s="171" t="s">
        <v>74</v>
      </c>
      <c r="AU101" s="171" t="s">
        <v>75</v>
      </c>
      <c r="AY101" s="170" t="s">
        <v>176</v>
      </c>
      <c r="BK101" s="172">
        <f>BK102+BK185+BK210+BK222+BK242+BK260</f>
        <v>0</v>
      </c>
    </row>
    <row r="102" spans="1:65" s="11" customFormat="1" ht="22.9" customHeight="1">
      <c r="B102" s="159"/>
      <c r="C102" s="160"/>
      <c r="D102" s="161" t="s">
        <v>74</v>
      </c>
      <c r="E102" s="211" t="s">
        <v>82</v>
      </c>
      <c r="F102" s="211" t="s">
        <v>642</v>
      </c>
      <c r="G102" s="160"/>
      <c r="H102" s="160"/>
      <c r="I102" s="163"/>
      <c r="J102" s="212">
        <f>BK102</f>
        <v>0</v>
      </c>
      <c r="K102" s="160"/>
      <c r="L102" s="165"/>
      <c r="M102" s="166"/>
      <c r="N102" s="167"/>
      <c r="O102" s="167"/>
      <c r="P102" s="168">
        <f>SUM(P103:P184)</f>
        <v>0</v>
      </c>
      <c r="Q102" s="167"/>
      <c r="R102" s="168">
        <f>SUM(R103:R184)</f>
        <v>0</v>
      </c>
      <c r="S102" s="167"/>
      <c r="T102" s="169">
        <f>SUM(T103:T184)</f>
        <v>33.14</v>
      </c>
      <c r="AR102" s="170" t="s">
        <v>82</v>
      </c>
      <c r="AT102" s="171" t="s">
        <v>74</v>
      </c>
      <c r="AU102" s="171" t="s">
        <v>82</v>
      </c>
      <c r="AY102" s="170" t="s">
        <v>176</v>
      </c>
      <c r="BK102" s="172">
        <f>SUM(BK103:BK184)</f>
        <v>0</v>
      </c>
    </row>
    <row r="103" spans="1:65" s="2" customFormat="1" ht="37.9" customHeight="1">
      <c r="A103" s="36"/>
      <c r="B103" s="37"/>
      <c r="C103" s="192" t="s">
        <v>82</v>
      </c>
      <c r="D103" s="192" t="s">
        <v>203</v>
      </c>
      <c r="E103" s="193" t="s">
        <v>1025</v>
      </c>
      <c r="F103" s="194" t="s">
        <v>1026</v>
      </c>
      <c r="G103" s="195" t="s">
        <v>694</v>
      </c>
      <c r="H103" s="196">
        <v>40</v>
      </c>
      <c r="I103" s="197"/>
      <c r="J103" s="198">
        <f>ROUND(I103*H103,2)</f>
        <v>0</v>
      </c>
      <c r="K103" s="194" t="s">
        <v>646</v>
      </c>
      <c r="L103" s="41"/>
      <c r="M103" s="199" t="s">
        <v>32</v>
      </c>
      <c r="N103" s="200" t="s">
        <v>46</v>
      </c>
      <c r="O103" s="66"/>
      <c r="P103" s="183">
        <f>O103*H103</f>
        <v>0</v>
      </c>
      <c r="Q103" s="183">
        <v>0</v>
      </c>
      <c r="R103" s="183">
        <f>Q103*H103</f>
        <v>0</v>
      </c>
      <c r="S103" s="183">
        <v>0.57999999999999996</v>
      </c>
      <c r="T103" s="184">
        <f>S103*H103</f>
        <v>23.2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5" t="s">
        <v>95</v>
      </c>
      <c r="AT103" s="185" t="s">
        <v>203</v>
      </c>
      <c r="AU103" s="185" t="s">
        <v>84</v>
      </c>
      <c r="AY103" s="18" t="s">
        <v>176</v>
      </c>
      <c r="BE103" s="186">
        <f>IF(N103="základní",J103,0)</f>
        <v>0</v>
      </c>
      <c r="BF103" s="186">
        <f>IF(N103="snížená",J103,0)</f>
        <v>0</v>
      </c>
      <c r="BG103" s="186">
        <f>IF(N103="zákl. přenesená",J103,0)</f>
        <v>0</v>
      </c>
      <c r="BH103" s="186">
        <f>IF(N103="sníž. přenesená",J103,0)</f>
        <v>0</v>
      </c>
      <c r="BI103" s="186">
        <f>IF(N103="nulová",J103,0)</f>
        <v>0</v>
      </c>
      <c r="BJ103" s="18" t="s">
        <v>82</v>
      </c>
      <c r="BK103" s="186">
        <f>ROUND(I103*H103,2)</f>
        <v>0</v>
      </c>
      <c r="BL103" s="18" t="s">
        <v>95</v>
      </c>
      <c r="BM103" s="185" t="s">
        <v>1270</v>
      </c>
    </row>
    <row r="104" spans="1:65" s="2" customFormat="1" ht="11.25">
      <c r="A104" s="36"/>
      <c r="B104" s="37"/>
      <c r="C104" s="38"/>
      <c r="D104" s="213" t="s">
        <v>648</v>
      </c>
      <c r="E104" s="38"/>
      <c r="F104" s="214" t="s">
        <v>1028</v>
      </c>
      <c r="G104" s="38"/>
      <c r="H104" s="38"/>
      <c r="I104" s="189"/>
      <c r="J104" s="38"/>
      <c r="K104" s="38"/>
      <c r="L104" s="41"/>
      <c r="M104" s="190"/>
      <c r="N104" s="191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8" t="s">
        <v>648</v>
      </c>
      <c r="AU104" s="18" t="s">
        <v>84</v>
      </c>
    </row>
    <row r="105" spans="1:65" s="13" customFormat="1" ht="11.25">
      <c r="B105" s="215"/>
      <c r="C105" s="216"/>
      <c r="D105" s="187" t="s">
        <v>650</v>
      </c>
      <c r="E105" s="217" t="s">
        <v>32</v>
      </c>
      <c r="F105" s="218" t="s">
        <v>1029</v>
      </c>
      <c r="G105" s="216"/>
      <c r="H105" s="217" t="s">
        <v>32</v>
      </c>
      <c r="I105" s="219"/>
      <c r="J105" s="216"/>
      <c r="K105" s="216"/>
      <c r="L105" s="220"/>
      <c r="M105" s="221"/>
      <c r="N105" s="222"/>
      <c r="O105" s="222"/>
      <c r="P105" s="222"/>
      <c r="Q105" s="222"/>
      <c r="R105" s="222"/>
      <c r="S105" s="222"/>
      <c r="T105" s="223"/>
      <c r="AT105" s="224" t="s">
        <v>650</v>
      </c>
      <c r="AU105" s="224" t="s">
        <v>84</v>
      </c>
      <c r="AV105" s="13" t="s">
        <v>82</v>
      </c>
      <c r="AW105" s="13" t="s">
        <v>37</v>
      </c>
      <c r="AX105" s="13" t="s">
        <v>75</v>
      </c>
      <c r="AY105" s="224" t="s">
        <v>176</v>
      </c>
    </row>
    <row r="106" spans="1:65" s="14" customFormat="1" ht="11.25">
      <c r="B106" s="225"/>
      <c r="C106" s="226"/>
      <c r="D106" s="187" t="s">
        <v>650</v>
      </c>
      <c r="E106" s="227" t="s">
        <v>32</v>
      </c>
      <c r="F106" s="228" t="s">
        <v>1271</v>
      </c>
      <c r="G106" s="226"/>
      <c r="H106" s="229">
        <v>40</v>
      </c>
      <c r="I106" s="230"/>
      <c r="J106" s="226"/>
      <c r="K106" s="226"/>
      <c r="L106" s="231"/>
      <c r="M106" s="232"/>
      <c r="N106" s="233"/>
      <c r="O106" s="233"/>
      <c r="P106" s="233"/>
      <c r="Q106" s="233"/>
      <c r="R106" s="233"/>
      <c r="S106" s="233"/>
      <c r="T106" s="234"/>
      <c r="AT106" s="235" t="s">
        <v>650</v>
      </c>
      <c r="AU106" s="235" t="s">
        <v>84</v>
      </c>
      <c r="AV106" s="14" t="s">
        <v>84</v>
      </c>
      <c r="AW106" s="14" t="s">
        <v>37</v>
      </c>
      <c r="AX106" s="14" t="s">
        <v>75</v>
      </c>
      <c r="AY106" s="235" t="s">
        <v>176</v>
      </c>
    </row>
    <row r="107" spans="1:65" s="15" customFormat="1" ht="11.25">
      <c r="B107" s="236"/>
      <c r="C107" s="237"/>
      <c r="D107" s="187" t="s">
        <v>650</v>
      </c>
      <c r="E107" s="238" t="s">
        <v>32</v>
      </c>
      <c r="F107" s="239" t="s">
        <v>711</v>
      </c>
      <c r="G107" s="237"/>
      <c r="H107" s="240">
        <v>40</v>
      </c>
      <c r="I107" s="241"/>
      <c r="J107" s="237"/>
      <c r="K107" s="237"/>
      <c r="L107" s="242"/>
      <c r="M107" s="249"/>
      <c r="N107" s="250"/>
      <c r="O107" s="250"/>
      <c r="P107" s="250"/>
      <c r="Q107" s="250"/>
      <c r="R107" s="250"/>
      <c r="S107" s="250"/>
      <c r="T107" s="251"/>
      <c r="AT107" s="246" t="s">
        <v>650</v>
      </c>
      <c r="AU107" s="246" t="s">
        <v>84</v>
      </c>
      <c r="AV107" s="15" t="s">
        <v>95</v>
      </c>
      <c r="AW107" s="15" t="s">
        <v>37</v>
      </c>
      <c r="AX107" s="15" t="s">
        <v>82</v>
      </c>
      <c r="AY107" s="246" t="s">
        <v>176</v>
      </c>
    </row>
    <row r="108" spans="1:65" s="2" customFormat="1" ht="24.2" customHeight="1">
      <c r="A108" s="36"/>
      <c r="B108" s="37"/>
      <c r="C108" s="192" t="s">
        <v>84</v>
      </c>
      <c r="D108" s="192" t="s">
        <v>203</v>
      </c>
      <c r="E108" s="193" t="s">
        <v>1031</v>
      </c>
      <c r="F108" s="194" t="s">
        <v>1032</v>
      </c>
      <c r="G108" s="195" t="s">
        <v>694</v>
      </c>
      <c r="H108" s="196">
        <v>28</v>
      </c>
      <c r="I108" s="197"/>
      <c r="J108" s="198">
        <f>ROUND(I108*H108,2)</f>
        <v>0</v>
      </c>
      <c r="K108" s="194" t="s">
        <v>646</v>
      </c>
      <c r="L108" s="41"/>
      <c r="M108" s="199" t="s">
        <v>32</v>
      </c>
      <c r="N108" s="200" t="s">
        <v>46</v>
      </c>
      <c r="O108" s="66"/>
      <c r="P108" s="183">
        <f>O108*H108</f>
        <v>0</v>
      </c>
      <c r="Q108" s="183">
        <v>0</v>
      </c>
      <c r="R108" s="183">
        <f>Q108*H108</f>
        <v>0</v>
      </c>
      <c r="S108" s="183">
        <v>0.35499999999999998</v>
      </c>
      <c r="T108" s="184">
        <f>S108*H108</f>
        <v>9.94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5" t="s">
        <v>95</v>
      </c>
      <c r="AT108" s="185" t="s">
        <v>203</v>
      </c>
      <c r="AU108" s="185" t="s">
        <v>84</v>
      </c>
      <c r="AY108" s="18" t="s">
        <v>176</v>
      </c>
      <c r="BE108" s="186">
        <f>IF(N108="základní",J108,0)</f>
        <v>0</v>
      </c>
      <c r="BF108" s="186">
        <f>IF(N108="snížená",J108,0)</f>
        <v>0</v>
      </c>
      <c r="BG108" s="186">
        <f>IF(N108="zákl. přenesená",J108,0)</f>
        <v>0</v>
      </c>
      <c r="BH108" s="186">
        <f>IF(N108="sníž. přenesená",J108,0)</f>
        <v>0</v>
      </c>
      <c r="BI108" s="186">
        <f>IF(N108="nulová",J108,0)</f>
        <v>0</v>
      </c>
      <c r="BJ108" s="18" t="s">
        <v>82</v>
      </c>
      <c r="BK108" s="186">
        <f>ROUND(I108*H108,2)</f>
        <v>0</v>
      </c>
      <c r="BL108" s="18" t="s">
        <v>95</v>
      </c>
      <c r="BM108" s="185" t="s">
        <v>1272</v>
      </c>
    </row>
    <row r="109" spans="1:65" s="2" customFormat="1" ht="11.25">
      <c r="A109" s="36"/>
      <c r="B109" s="37"/>
      <c r="C109" s="38"/>
      <c r="D109" s="213" t="s">
        <v>648</v>
      </c>
      <c r="E109" s="38"/>
      <c r="F109" s="214" t="s">
        <v>1034</v>
      </c>
      <c r="G109" s="38"/>
      <c r="H109" s="38"/>
      <c r="I109" s="189"/>
      <c r="J109" s="38"/>
      <c r="K109" s="38"/>
      <c r="L109" s="41"/>
      <c r="M109" s="190"/>
      <c r="N109" s="191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8" t="s">
        <v>648</v>
      </c>
      <c r="AU109" s="18" t="s">
        <v>84</v>
      </c>
    </row>
    <row r="110" spans="1:65" s="13" customFormat="1" ht="11.25">
      <c r="B110" s="215"/>
      <c r="C110" s="216"/>
      <c r="D110" s="187" t="s">
        <v>650</v>
      </c>
      <c r="E110" s="217" t="s">
        <v>32</v>
      </c>
      <c r="F110" s="218" t="s">
        <v>1035</v>
      </c>
      <c r="G110" s="216"/>
      <c r="H110" s="217" t="s">
        <v>32</v>
      </c>
      <c r="I110" s="219"/>
      <c r="J110" s="216"/>
      <c r="K110" s="216"/>
      <c r="L110" s="220"/>
      <c r="M110" s="221"/>
      <c r="N110" s="222"/>
      <c r="O110" s="222"/>
      <c r="P110" s="222"/>
      <c r="Q110" s="222"/>
      <c r="R110" s="222"/>
      <c r="S110" s="222"/>
      <c r="T110" s="223"/>
      <c r="AT110" s="224" t="s">
        <v>650</v>
      </c>
      <c r="AU110" s="224" t="s">
        <v>84</v>
      </c>
      <c r="AV110" s="13" t="s">
        <v>82</v>
      </c>
      <c r="AW110" s="13" t="s">
        <v>37</v>
      </c>
      <c r="AX110" s="13" t="s">
        <v>75</v>
      </c>
      <c r="AY110" s="224" t="s">
        <v>176</v>
      </c>
    </row>
    <row r="111" spans="1:65" s="14" customFormat="1" ht="11.25">
      <c r="B111" s="225"/>
      <c r="C111" s="226"/>
      <c r="D111" s="187" t="s">
        <v>650</v>
      </c>
      <c r="E111" s="227" t="s">
        <v>32</v>
      </c>
      <c r="F111" s="228" t="s">
        <v>1273</v>
      </c>
      <c r="G111" s="226"/>
      <c r="H111" s="229">
        <v>28</v>
      </c>
      <c r="I111" s="230"/>
      <c r="J111" s="226"/>
      <c r="K111" s="226"/>
      <c r="L111" s="231"/>
      <c r="M111" s="232"/>
      <c r="N111" s="233"/>
      <c r="O111" s="233"/>
      <c r="P111" s="233"/>
      <c r="Q111" s="233"/>
      <c r="R111" s="233"/>
      <c r="S111" s="233"/>
      <c r="T111" s="234"/>
      <c r="AT111" s="235" t="s">
        <v>650</v>
      </c>
      <c r="AU111" s="235" t="s">
        <v>84</v>
      </c>
      <c r="AV111" s="14" t="s">
        <v>84</v>
      </c>
      <c r="AW111" s="14" t="s">
        <v>37</v>
      </c>
      <c r="AX111" s="14" t="s">
        <v>75</v>
      </c>
      <c r="AY111" s="235" t="s">
        <v>176</v>
      </c>
    </row>
    <row r="112" spans="1:65" s="15" customFormat="1" ht="11.25">
      <c r="B112" s="236"/>
      <c r="C112" s="237"/>
      <c r="D112" s="187" t="s">
        <v>650</v>
      </c>
      <c r="E112" s="238" t="s">
        <v>32</v>
      </c>
      <c r="F112" s="239" t="s">
        <v>711</v>
      </c>
      <c r="G112" s="237"/>
      <c r="H112" s="240">
        <v>28</v>
      </c>
      <c r="I112" s="241"/>
      <c r="J112" s="237"/>
      <c r="K112" s="237"/>
      <c r="L112" s="242"/>
      <c r="M112" s="249"/>
      <c r="N112" s="250"/>
      <c r="O112" s="250"/>
      <c r="P112" s="250"/>
      <c r="Q112" s="250"/>
      <c r="R112" s="250"/>
      <c r="S112" s="250"/>
      <c r="T112" s="251"/>
      <c r="AT112" s="246" t="s">
        <v>650</v>
      </c>
      <c r="AU112" s="246" t="s">
        <v>84</v>
      </c>
      <c r="AV112" s="15" t="s">
        <v>95</v>
      </c>
      <c r="AW112" s="15" t="s">
        <v>37</v>
      </c>
      <c r="AX112" s="15" t="s">
        <v>82</v>
      </c>
      <c r="AY112" s="246" t="s">
        <v>176</v>
      </c>
    </row>
    <row r="113" spans="1:65" s="2" customFormat="1" ht="16.5" customHeight="1">
      <c r="A113" s="36"/>
      <c r="B113" s="37"/>
      <c r="C113" s="192" t="s">
        <v>90</v>
      </c>
      <c r="D113" s="192" t="s">
        <v>203</v>
      </c>
      <c r="E113" s="193" t="s">
        <v>1037</v>
      </c>
      <c r="F113" s="194" t="s">
        <v>1038</v>
      </c>
      <c r="G113" s="195" t="s">
        <v>645</v>
      </c>
      <c r="H113" s="196">
        <v>11.2</v>
      </c>
      <c r="I113" s="197"/>
      <c r="J113" s="198">
        <f>ROUND(I113*H113,2)</f>
        <v>0</v>
      </c>
      <c r="K113" s="194" t="s">
        <v>646</v>
      </c>
      <c r="L113" s="41"/>
      <c r="M113" s="199" t="s">
        <v>32</v>
      </c>
      <c r="N113" s="200" t="s">
        <v>46</v>
      </c>
      <c r="O113" s="66"/>
      <c r="P113" s="183">
        <f>O113*H113</f>
        <v>0</v>
      </c>
      <c r="Q113" s="183">
        <v>0</v>
      </c>
      <c r="R113" s="183">
        <f>Q113*H113</f>
        <v>0</v>
      </c>
      <c r="S113" s="183">
        <v>0</v>
      </c>
      <c r="T113" s="184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85" t="s">
        <v>95</v>
      </c>
      <c r="AT113" s="185" t="s">
        <v>203</v>
      </c>
      <c r="AU113" s="185" t="s">
        <v>84</v>
      </c>
      <c r="AY113" s="18" t="s">
        <v>176</v>
      </c>
      <c r="BE113" s="186">
        <f>IF(N113="základní",J113,0)</f>
        <v>0</v>
      </c>
      <c r="BF113" s="186">
        <f>IF(N113="snížená",J113,0)</f>
        <v>0</v>
      </c>
      <c r="BG113" s="186">
        <f>IF(N113="zákl. přenesená",J113,0)</f>
        <v>0</v>
      </c>
      <c r="BH113" s="186">
        <f>IF(N113="sníž. přenesená",J113,0)</f>
        <v>0</v>
      </c>
      <c r="BI113" s="186">
        <f>IF(N113="nulová",J113,0)</f>
        <v>0</v>
      </c>
      <c r="BJ113" s="18" t="s">
        <v>82</v>
      </c>
      <c r="BK113" s="186">
        <f>ROUND(I113*H113,2)</f>
        <v>0</v>
      </c>
      <c r="BL113" s="18" t="s">
        <v>95</v>
      </c>
      <c r="BM113" s="185" t="s">
        <v>1274</v>
      </c>
    </row>
    <row r="114" spans="1:65" s="2" customFormat="1" ht="11.25">
      <c r="A114" s="36"/>
      <c r="B114" s="37"/>
      <c r="C114" s="38"/>
      <c r="D114" s="213" t="s">
        <v>648</v>
      </c>
      <c r="E114" s="38"/>
      <c r="F114" s="214" t="s">
        <v>1040</v>
      </c>
      <c r="G114" s="38"/>
      <c r="H114" s="38"/>
      <c r="I114" s="189"/>
      <c r="J114" s="38"/>
      <c r="K114" s="38"/>
      <c r="L114" s="41"/>
      <c r="M114" s="190"/>
      <c r="N114" s="191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8" t="s">
        <v>648</v>
      </c>
      <c r="AU114" s="18" t="s">
        <v>84</v>
      </c>
    </row>
    <row r="115" spans="1:65" s="13" customFormat="1" ht="11.25">
      <c r="B115" s="215"/>
      <c r="C115" s="216"/>
      <c r="D115" s="187" t="s">
        <v>650</v>
      </c>
      <c r="E115" s="217" t="s">
        <v>32</v>
      </c>
      <c r="F115" s="218" t="s">
        <v>1041</v>
      </c>
      <c r="G115" s="216"/>
      <c r="H115" s="217" t="s">
        <v>32</v>
      </c>
      <c r="I115" s="219"/>
      <c r="J115" s="216"/>
      <c r="K115" s="216"/>
      <c r="L115" s="220"/>
      <c r="M115" s="221"/>
      <c r="N115" s="222"/>
      <c r="O115" s="222"/>
      <c r="P115" s="222"/>
      <c r="Q115" s="222"/>
      <c r="R115" s="222"/>
      <c r="S115" s="222"/>
      <c r="T115" s="223"/>
      <c r="AT115" s="224" t="s">
        <v>650</v>
      </c>
      <c r="AU115" s="224" t="s">
        <v>84</v>
      </c>
      <c r="AV115" s="13" t="s">
        <v>82</v>
      </c>
      <c r="AW115" s="13" t="s">
        <v>37</v>
      </c>
      <c r="AX115" s="13" t="s">
        <v>75</v>
      </c>
      <c r="AY115" s="224" t="s">
        <v>176</v>
      </c>
    </row>
    <row r="116" spans="1:65" s="14" customFormat="1" ht="11.25">
      <c r="B116" s="225"/>
      <c r="C116" s="226"/>
      <c r="D116" s="187" t="s">
        <v>650</v>
      </c>
      <c r="E116" s="227" t="s">
        <v>32</v>
      </c>
      <c r="F116" s="228" t="s">
        <v>1042</v>
      </c>
      <c r="G116" s="226"/>
      <c r="H116" s="229">
        <v>4</v>
      </c>
      <c r="I116" s="230"/>
      <c r="J116" s="226"/>
      <c r="K116" s="226"/>
      <c r="L116" s="231"/>
      <c r="M116" s="232"/>
      <c r="N116" s="233"/>
      <c r="O116" s="233"/>
      <c r="P116" s="233"/>
      <c r="Q116" s="233"/>
      <c r="R116" s="233"/>
      <c r="S116" s="233"/>
      <c r="T116" s="234"/>
      <c r="AT116" s="235" t="s">
        <v>650</v>
      </c>
      <c r="AU116" s="235" t="s">
        <v>84</v>
      </c>
      <c r="AV116" s="14" t="s">
        <v>84</v>
      </c>
      <c r="AW116" s="14" t="s">
        <v>37</v>
      </c>
      <c r="AX116" s="14" t="s">
        <v>75</v>
      </c>
      <c r="AY116" s="235" t="s">
        <v>176</v>
      </c>
    </row>
    <row r="117" spans="1:65" s="13" customFormat="1" ht="11.25">
      <c r="B117" s="215"/>
      <c r="C117" s="216"/>
      <c r="D117" s="187" t="s">
        <v>650</v>
      </c>
      <c r="E117" s="217" t="s">
        <v>32</v>
      </c>
      <c r="F117" s="218" t="s">
        <v>1275</v>
      </c>
      <c r="G117" s="216"/>
      <c r="H117" s="217" t="s">
        <v>32</v>
      </c>
      <c r="I117" s="219"/>
      <c r="J117" s="216"/>
      <c r="K117" s="216"/>
      <c r="L117" s="220"/>
      <c r="M117" s="221"/>
      <c r="N117" s="222"/>
      <c r="O117" s="222"/>
      <c r="P117" s="222"/>
      <c r="Q117" s="222"/>
      <c r="R117" s="222"/>
      <c r="S117" s="222"/>
      <c r="T117" s="223"/>
      <c r="AT117" s="224" t="s">
        <v>650</v>
      </c>
      <c r="AU117" s="224" t="s">
        <v>84</v>
      </c>
      <c r="AV117" s="13" t="s">
        <v>82</v>
      </c>
      <c r="AW117" s="13" t="s">
        <v>37</v>
      </c>
      <c r="AX117" s="13" t="s">
        <v>75</v>
      </c>
      <c r="AY117" s="224" t="s">
        <v>176</v>
      </c>
    </row>
    <row r="118" spans="1:65" s="14" customFormat="1" ht="11.25">
      <c r="B118" s="225"/>
      <c r="C118" s="226"/>
      <c r="D118" s="187" t="s">
        <v>650</v>
      </c>
      <c r="E118" s="227" t="s">
        <v>32</v>
      </c>
      <c r="F118" s="228" t="s">
        <v>1276</v>
      </c>
      <c r="G118" s="226"/>
      <c r="H118" s="229">
        <v>7.2</v>
      </c>
      <c r="I118" s="230"/>
      <c r="J118" s="226"/>
      <c r="K118" s="226"/>
      <c r="L118" s="231"/>
      <c r="M118" s="232"/>
      <c r="N118" s="233"/>
      <c r="O118" s="233"/>
      <c r="P118" s="233"/>
      <c r="Q118" s="233"/>
      <c r="R118" s="233"/>
      <c r="S118" s="233"/>
      <c r="T118" s="234"/>
      <c r="AT118" s="235" t="s">
        <v>650</v>
      </c>
      <c r="AU118" s="235" t="s">
        <v>84</v>
      </c>
      <c r="AV118" s="14" t="s">
        <v>84</v>
      </c>
      <c r="AW118" s="14" t="s">
        <v>37</v>
      </c>
      <c r="AX118" s="14" t="s">
        <v>75</v>
      </c>
      <c r="AY118" s="235" t="s">
        <v>176</v>
      </c>
    </row>
    <row r="119" spans="1:65" s="15" customFormat="1" ht="11.25">
      <c r="B119" s="236"/>
      <c r="C119" s="237"/>
      <c r="D119" s="187" t="s">
        <v>650</v>
      </c>
      <c r="E119" s="238" t="s">
        <v>32</v>
      </c>
      <c r="F119" s="239" t="s">
        <v>711</v>
      </c>
      <c r="G119" s="237"/>
      <c r="H119" s="240">
        <v>11.2</v>
      </c>
      <c r="I119" s="241"/>
      <c r="J119" s="237"/>
      <c r="K119" s="237"/>
      <c r="L119" s="242"/>
      <c r="M119" s="249"/>
      <c r="N119" s="250"/>
      <c r="O119" s="250"/>
      <c r="P119" s="250"/>
      <c r="Q119" s="250"/>
      <c r="R119" s="250"/>
      <c r="S119" s="250"/>
      <c r="T119" s="251"/>
      <c r="AT119" s="246" t="s">
        <v>650</v>
      </c>
      <c r="AU119" s="246" t="s">
        <v>84</v>
      </c>
      <c r="AV119" s="15" t="s">
        <v>95</v>
      </c>
      <c r="AW119" s="15" t="s">
        <v>37</v>
      </c>
      <c r="AX119" s="15" t="s">
        <v>82</v>
      </c>
      <c r="AY119" s="246" t="s">
        <v>176</v>
      </c>
    </row>
    <row r="120" spans="1:65" s="2" customFormat="1" ht="24.2" customHeight="1">
      <c r="A120" s="36"/>
      <c r="B120" s="37"/>
      <c r="C120" s="192" t="s">
        <v>95</v>
      </c>
      <c r="D120" s="192" t="s">
        <v>203</v>
      </c>
      <c r="E120" s="193" t="s">
        <v>904</v>
      </c>
      <c r="F120" s="194" t="s">
        <v>1043</v>
      </c>
      <c r="G120" s="195" t="s">
        <v>645</v>
      </c>
      <c r="H120" s="196">
        <v>1.986</v>
      </c>
      <c r="I120" s="197"/>
      <c r="J120" s="198">
        <f>ROUND(I120*H120,2)</f>
        <v>0</v>
      </c>
      <c r="K120" s="194" t="s">
        <v>914</v>
      </c>
      <c r="L120" s="41"/>
      <c r="M120" s="199" t="s">
        <v>32</v>
      </c>
      <c r="N120" s="200" t="s">
        <v>46</v>
      </c>
      <c r="O120" s="66"/>
      <c r="P120" s="183">
        <f>O120*H120</f>
        <v>0</v>
      </c>
      <c r="Q120" s="183">
        <v>0</v>
      </c>
      <c r="R120" s="183">
        <f>Q120*H120</f>
        <v>0</v>
      </c>
      <c r="S120" s="183">
        <v>0</v>
      </c>
      <c r="T120" s="184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5" t="s">
        <v>95</v>
      </c>
      <c r="AT120" s="185" t="s">
        <v>203</v>
      </c>
      <c r="AU120" s="185" t="s">
        <v>84</v>
      </c>
      <c r="AY120" s="18" t="s">
        <v>176</v>
      </c>
      <c r="BE120" s="186">
        <f>IF(N120="základní",J120,0)</f>
        <v>0</v>
      </c>
      <c r="BF120" s="186">
        <f>IF(N120="snížená",J120,0)</f>
        <v>0</v>
      </c>
      <c r="BG120" s="186">
        <f>IF(N120="zákl. přenesená",J120,0)</f>
        <v>0</v>
      </c>
      <c r="BH120" s="186">
        <f>IF(N120="sníž. přenesená",J120,0)</f>
        <v>0</v>
      </c>
      <c r="BI120" s="186">
        <f>IF(N120="nulová",J120,0)</f>
        <v>0</v>
      </c>
      <c r="BJ120" s="18" t="s">
        <v>82</v>
      </c>
      <c r="BK120" s="186">
        <f>ROUND(I120*H120,2)</f>
        <v>0</v>
      </c>
      <c r="BL120" s="18" t="s">
        <v>95</v>
      </c>
      <c r="BM120" s="185" t="s">
        <v>1277</v>
      </c>
    </row>
    <row r="121" spans="1:65" s="2" customFormat="1" ht="11.25">
      <c r="A121" s="36"/>
      <c r="B121" s="37"/>
      <c r="C121" s="38"/>
      <c r="D121" s="213" t="s">
        <v>648</v>
      </c>
      <c r="E121" s="38"/>
      <c r="F121" s="214" t="s">
        <v>1045</v>
      </c>
      <c r="G121" s="38"/>
      <c r="H121" s="38"/>
      <c r="I121" s="189"/>
      <c r="J121" s="38"/>
      <c r="K121" s="38"/>
      <c r="L121" s="41"/>
      <c r="M121" s="190"/>
      <c r="N121" s="191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8" t="s">
        <v>648</v>
      </c>
      <c r="AU121" s="18" t="s">
        <v>84</v>
      </c>
    </row>
    <row r="122" spans="1:65" s="13" customFormat="1" ht="11.25">
      <c r="B122" s="215"/>
      <c r="C122" s="216"/>
      <c r="D122" s="187" t="s">
        <v>650</v>
      </c>
      <c r="E122" s="217" t="s">
        <v>32</v>
      </c>
      <c r="F122" s="218" t="s">
        <v>1046</v>
      </c>
      <c r="G122" s="216"/>
      <c r="H122" s="217" t="s">
        <v>32</v>
      </c>
      <c r="I122" s="219"/>
      <c r="J122" s="216"/>
      <c r="K122" s="216"/>
      <c r="L122" s="220"/>
      <c r="M122" s="221"/>
      <c r="N122" s="222"/>
      <c r="O122" s="222"/>
      <c r="P122" s="222"/>
      <c r="Q122" s="222"/>
      <c r="R122" s="222"/>
      <c r="S122" s="222"/>
      <c r="T122" s="223"/>
      <c r="AT122" s="224" t="s">
        <v>650</v>
      </c>
      <c r="AU122" s="224" t="s">
        <v>84</v>
      </c>
      <c r="AV122" s="13" t="s">
        <v>82</v>
      </c>
      <c r="AW122" s="13" t="s">
        <v>37</v>
      </c>
      <c r="AX122" s="13" t="s">
        <v>75</v>
      </c>
      <c r="AY122" s="224" t="s">
        <v>176</v>
      </c>
    </row>
    <row r="123" spans="1:65" s="14" customFormat="1" ht="11.25">
      <c r="B123" s="225"/>
      <c r="C123" s="226"/>
      <c r="D123" s="187" t="s">
        <v>650</v>
      </c>
      <c r="E123" s="227" t="s">
        <v>32</v>
      </c>
      <c r="F123" s="228" t="s">
        <v>1047</v>
      </c>
      <c r="G123" s="226"/>
      <c r="H123" s="229">
        <v>0.45</v>
      </c>
      <c r="I123" s="230"/>
      <c r="J123" s="226"/>
      <c r="K123" s="226"/>
      <c r="L123" s="231"/>
      <c r="M123" s="232"/>
      <c r="N123" s="233"/>
      <c r="O123" s="233"/>
      <c r="P123" s="233"/>
      <c r="Q123" s="233"/>
      <c r="R123" s="233"/>
      <c r="S123" s="233"/>
      <c r="T123" s="234"/>
      <c r="AT123" s="235" t="s">
        <v>650</v>
      </c>
      <c r="AU123" s="235" t="s">
        <v>84</v>
      </c>
      <c r="AV123" s="14" t="s">
        <v>84</v>
      </c>
      <c r="AW123" s="14" t="s">
        <v>37</v>
      </c>
      <c r="AX123" s="14" t="s">
        <v>75</v>
      </c>
      <c r="AY123" s="235" t="s">
        <v>176</v>
      </c>
    </row>
    <row r="124" spans="1:65" s="13" customFormat="1" ht="11.25">
      <c r="B124" s="215"/>
      <c r="C124" s="216"/>
      <c r="D124" s="187" t="s">
        <v>650</v>
      </c>
      <c r="E124" s="217" t="s">
        <v>32</v>
      </c>
      <c r="F124" s="218" t="s">
        <v>1048</v>
      </c>
      <c r="G124" s="216"/>
      <c r="H124" s="217" t="s">
        <v>32</v>
      </c>
      <c r="I124" s="219"/>
      <c r="J124" s="216"/>
      <c r="K124" s="216"/>
      <c r="L124" s="220"/>
      <c r="M124" s="221"/>
      <c r="N124" s="222"/>
      <c r="O124" s="222"/>
      <c r="P124" s="222"/>
      <c r="Q124" s="222"/>
      <c r="R124" s="222"/>
      <c r="S124" s="222"/>
      <c r="T124" s="223"/>
      <c r="AT124" s="224" t="s">
        <v>650</v>
      </c>
      <c r="AU124" s="224" t="s">
        <v>84</v>
      </c>
      <c r="AV124" s="13" t="s">
        <v>82</v>
      </c>
      <c r="AW124" s="13" t="s">
        <v>37</v>
      </c>
      <c r="AX124" s="13" t="s">
        <v>75</v>
      </c>
      <c r="AY124" s="224" t="s">
        <v>176</v>
      </c>
    </row>
    <row r="125" spans="1:65" s="14" customFormat="1" ht="11.25">
      <c r="B125" s="225"/>
      <c r="C125" s="226"/>
      <c r="D125" s="187" t="s">
        <v>650</v>
      </c>
      <c r="E125" s="227" t="s">
        <v>32</v>
      </c>
      <c r="F125" s="228" t="s">
        <v>1049</v>
      </c>
      <c r="G125" s="226"/>
      <c r="H125" s="229">
        <v>0.6</v>
      </c>
      <c r="I125" s="230"/>
      <c r="J125" s="226"/>
      <c r="K125" s="226"/>
      <c r="L125" s="231"/>
      <c r="M125" s="232"/>
      <c r="N125" s="233"/>
      <c r="O125" s="233"/>
      <c r="P125" s="233"/>
      <c r="Q125" s="233"/>
      <c r="R125" s="233"/>
      <c r="S125" s="233"/>
      <c r="T125" s="234"/>
      <c r="AT125" s="235" t="s">
        <v>650</v>
      </c>
      <c r="AU125" s="235" t="s">
        <v>84</v>
      </c>
      <c r="AV125" s="14" t="s">
        <v>84</v>
      </c>
      <c r="AW125" s="14" t="s">
        <v>37</v>
      </c>
      <c r="AX125" s="14" t="s">
        <v>75</v>
      </c>
      <c r="AY125" s="235" t="s">
        <v>176</v>
      </c>
    </row>
    <row r="126" spans="1:65" s="13" customFormat="1" ht="11.25">
      <c r="B126" s="215"/>
      <c r="C126" s="216"/>
      <c r="D126" s="187" t="s">
        <v>650</v>
      </c>
      <c r="E126" s="217" t="s">
        <v>32</v>
      </c>
      <c r="F126" s="218" t="s">
        <v>1050</v>
      </c>
      <c r="G126" s="216"/>
      <c r="H126" s="217" t="s">
        <v>32</v>
      </c>
      <c r="I126" s="219"/>
      <c r="J126" s="216"/>
      <c r="K126" s="216"/>
      <c r="L126" s="220"/>
      <c r="M126" s="221"/>
      <c r="N126" s="222"/>
      <c r="O126" s="222"/>
      <c r="P126" s="222"/>
      <c r="Q126" s="222"/>
      <c r="R126" s="222"/>
      <c r="S126" s="222"/>
      <c r="T126" s="223"/>
      <c r="AT126" s="224" t="s">
        <v>650</v>
      </c>
      <c r="AU126" s="224" t="s">
        <v>84</v>
      </c>
      <c r="AV126" s="13" t="s">
        <v>82</v>
      </c>
      <c r="AW126" s="13" t="s">
        <v>37</v>
      </c>
      <c r="AX126" s="13" t="s">
        <v>75</v>
      </c>
      <c r="AY126" s="224" t="s">
        <v>176</v>
      </c>
    </row>
    <row r="127" spans="1:65" s="14" customFormat="1" ht="11.25">
      <c r="B127" s="225"/>
      <c r="C127" s="226"/>
      <c r="D127" s="187" t="s">
        <v>650</v>
      </c>
      <c r="E127" s="227" t="s">
        <v>32</v>
      </c>
      <c r="F127" s="228" t="s">
        <v>1051</v>
      </c>
      <c r="G127" s="226"/>
      <c r="H127" s="229">
        <v>0.93600000000000005</v>
      </c>
      <c r="I127" s="230"/>
      <c r="J127" s="226"/>
      <c r="K127" s="226"/>
      <c r="L127" s="231"/>
      <c r="M127" s="232"/>
      <c r="N127" s="233"/>
      <c r="O127" s="233"/>
      <c r="P127" s="233"/>
      <c r="Q127" s="233"/>
      <c r="R127" s="233"/>
      <c r="S127" s="233"/>
      <c r="T127" s="234"/>
      <c r="AT127" s="235" t="s">
        <v>650</v>
      </c>
      <c r="AU127" s="235" t="s">
        <v>84</v>
      </c>
      <c r="AV127" s="14" t="s">
        <v>84</v>
      </c>
      <c r="AW127" s="14" t="s">
        <v>37</v>
      </c>
      <c r="AX127" s="14" t="s">
        <v>75</v>
      </c>
      <c r="AY127" s="235" t="s">
        <v>176</v>
      </c>
    </row>
    <row r="128" spans="1:65" s="15" customFormat="1" ht="11.25">
      <c r="B128" s="236"/>
      <c r="C128" s="237"/>
      <c r="D128" s="187" t="s">
        <v>650</v>
      </c>
      <c r="E128" s="238" t="s">
        <v>32</v>
      </c>
      <c r="F128" s="239" t="s">
        <v>711</v>
      </c>
      <c r="G128" s="237"/>
      <c r="H128" s="240">
        <v>1.986</v>
      </c>
      <c r="I128" s="241"/>
      <c r="J128" s="237"/>
      <c r="K128" s="237"/>
      <c r="L128" s="242"/>
      <c r="M128" s="249"/>
      <c r="N128" s="250"/>
      <c r="O128" s="250"/>
      <c r="P128" s="250"/>
      <c r="Q128" s="250"/>
      <c r="R128" s="250"/>
      <c r="S128" s="250"/>
      <c r="T128" s="251"/>
      <c r="AT128" s="246" t="s">
        <v>650</v>
      </c>
      <c r="AU128" s="246" t="s">
        <v>84</v>
      </c>
      <c r="AV128" s="15" t="s">
        <v>95</v>
      </c>
      <c r="AW128" s="15" t="s">
        <v>37</v>
      </c>
      <c r="AX128" s="15" t="s">
        <v>82</v>
      </c>
      <c r="AY128" s="246" t="s">
        <v>176</v>
      </c>
    </row>
    <row r="129" spans="1:65" s="2" customFormat="1" ht="24.2" customHeight="1">
      <c r="A129" s="36"/>
      <c r="B129" s="37"/>
      <c r="C129" s="192" t="s">
        <v>198</v>
      </c>
      <c r="D129" s="192" t="s">
        <v>203</v>
      </c>
      <c r="E129" s="193" t="s">
        <v>1052</v>
      </c>
      <c r="F129" s="194" t="s">
        <v>1053</v>
      </c>
      <c r="G129" s="195" t="s">
        <v>645</v>
      </c>
      <c r="H129" s="196">
        <v>0.63</v>
      </c>
      <c r="I129" s="197"/>
      <c r="J129" s="198">
        <f>ROUND(I129*H129,2)</f>
        <v>0</v>
      </c>
      <c r="K129" s="194" t="s">
        <v>914</v>
      </c>
      <c r="L129" s="41"/>
      <c r="M129" s="199" t="s">
        <v>32</v>
      </c>
      <c r="N129" s="200" t="s">
        <v>46</v>
      </c>
      <c r="O129" s="66"/>
      <c r="P129" s="183">
        <f>O129*H129</f>
        <v>0</v>
      </c>
      <c r="Q129" s="183">
        <v>0</v>
      </c>
      <c r="R129" s="183">
        <f>Q129*H129</f>
        <v>0</v>
      </c>
      <c r="S129" s="183">
        <v>0</v>
      </c>
      <c r="T129" s="184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5" t="s">
        <v>95</v>
      </c>
      <c r="AT129" s="185" t="s">
        <v>203</v>
      </c>
      <c r="AU129" s="185" t="s">
        <v>84</v>
      </c>
      <c r="AY129" s="18" t="s">
        <v>176</v>
      </c>
      <c r="BE129" s="186">
        <f>IF(N129="základní",J129,0)</f>
        <v>0</v>
      </c>
      <c r="BF129" s="186">
        <f>IF(N129="snížená",J129,0)</f>
        <v>0</v>
      </c>
      <c r="BG129" s="186">
        <f>IF(N129="zákl. přenesená",J129,0)</f>
        <v>0</v>
      </c>
      <c r="BH129" s="186">
        <f>IF(N129="sníž. přenesená",J129,0)</f>
        <v>0</v>
      </c>
      <c r="BI129" s="186">
        <f>IF(N129="nulová",J129,0)</f>
        <v>0</v>
      </c>
      <c r="BJ129" s="18" t="s">
        <v>82</v>
      </c>
      <c r="BK129" s="186">
        <f>ROUND(I129*H129,2)</f>
        <v>0</v>
      </c>
      <c r="BL129" s="18" t="s">
        <v>95</v>
      </c>
      <c r="BM129" s="185" t="s">
        <v>1278</v>
      </c>
    </row>
    <row r="130" spans="1:65" s="2" customFormat="1" ht="11.25">
      <c r="A130" s="36"/>
      <c r="B130" s="37"/>
      <c r="C130" s="38"/>
      <c r="D130" s="213" t="s">
        <v>648</v>
      </c>
      <c r="E130" s="38"/>
      <c r="F130" s="214" t="s">
        <v>1055</v>
      </c>
      <c r="G130" s="38"/>
      <c r="H130" s="38"/>
      <c r="I130" s="189"/>
      <c r="J130" s="38"/>
      <c r="K130" s="38"/>
      <c r="L130" s="41"/>
      <c r="M130" s="190"/>
      <c r="N130" s="191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8" t="s">
        <v>648</v>
      </c>
      <c r="AU130" s="18" t="s">
        <v>84</v>
      </c>
    </row>
    <row r="131" spans="1:65" s="13" customFormat="1" ht="11.25">
      <c r="B131" s="215"/>
      <c r="C131" s="216"/>
      <c r="D131" s="187" t="s">
        <v>650</v>
      </c>
      <c r="E131" s="217" t="s">
        <v>32</v>
      </c>
      <c r="F131" s="218" t="s">
        <v>1056</v>
      </c>
      <c r="G131" s="216"/>
      <c r="H131" s="217" t="s">
        <v>32</v>
      </c>
      <c r="I131" s="219"/>
      <c r="J131" s="216"/>
      <c r="K131" s="216"/>
      <c r="L131" s="220"/>
      <c r="M131" s="221"/>
      <c r="N131" s="222"/>
      <c r="O131" s="222"/>
      <c r="P131" s="222"/>
      <c r="Q131" s="222"/>
      <c r="R131" s="222"/>
      <c r="S131" s="222"/>
      <c r="T131" s="223"/>
      <c r="AT131" s="224" t="s">
        <v>650</v>
      </c>
      <c r="AU131" s="224" t="s">
        <v>84</v>
      </c>
      <c r="AV131" s="13" t="s">
        <v>82</v>
      </c>
      <c r="AW131" s="13" t="s">
        <v>37</v>
      </c>
      <c r="AX131" s="13" t="s">
        <v>75</v>
      </c>
      <c r="AY131" s="224" t="s">
        <v>176</v>
      </c>
    </row>
    <row r="132" spans="1:65" s="14" customFormat="1" ht="11.25">
      <c r="B132" s="225"/>
      <c r="C132" s="226"/>
      <c r="D132" s="187" t="s">
        <v>650</v>
      </c>
      <c r="E132" s="227" t="s">
        <v>32</v>
      </c>
      <c r="F132" s="228" t="s">
        <v>1057</v>
      </c>
      <c r="G132" s="226"/>
      <c r="H132" s="229">
        <v>0.63</v>
      </c>
      <c r="I132" s="230"/>
      <c r="J132" s="226"/>
      <c r="K132" s="226"/>
      <c r="L132" s="231"/>
      <c r="M132" s="232"/>
      <c r="N132" s="233"/>
      <c r="O132" s="233"/>
      <c r="P132" s="233"/>
      <c r="Q132" s="233"/>
      <c r="R132" s="233"/>
      <c r="S132" s="233"/>
      <c r="T132" s="234"/>
      <c r="AT132" s="235" t="s">
        <v>650</v>
      </c>
      <c r="AU132" s="235" t="s">
        <v>84</v>
      </c>
      <c r="AV132" s="14" t="s">
        <v>84</v>
      </c>
      <c r="AW132" s="14" t="s">
        <v>37</v>
      </c>
      <c r="AX132" s="14" t="s">
        <v>75</v>
      </c>
      <c r="AY132" s="235" t="s">
        <v>176</v>
      </c>
    </row>
    <row r="133" spans="1:65" s="15" customFormat="1" ht="11.25">
      <c r="B133" s="236"/>
      <c r="C133" s="237"/>
      <c r="D133" s="187" t="s">
        <v>650</v>
      </c>
      <c r="E133" s="238" t="s">
        <v>32</v>
      </c>
      <c r="F133" s="239" t="s">
        <v>711</v>
      </c>
      <c r="G133" s="237"/>
      <c r="H133" s="240">
        <v>0.63</v>
      </c>
      <c r="I133" s="241"/>
      <c r="J133" s="237"/>
      <c r="K133" s="237"/>
      <c r="L133" s="242"/>
      <c r="M133" s="249"/>
      <c r="N133" s="250"/>
      <c r="O133" s="250"/>
      <c r="P133" s="250"/>
      <c r="Q133" s="250"/>
      <c r="R133" s="250"/>
      <c r="S133" s="250"/>
      <c r="T133" s="251"/>
      <c r="AT133" s="246" t="s">
        <v>650</v>
      </c>
      <c r="AU133" s="246" t="s">
        <v>84</v>
      </c>
      <c r="AV133" s="15" t="s">
        <v>95</v>
      </c>
      <c r="AW133" s="15" t="s">
        <v>37</v>
      </c>
      <c r="AX133" s="15" t="s">
        <v>82</v>
      </c>
      <c r="AY133" s="246" t="s">
        <v>176</v>
      </c>
    </row>
    <row r="134" spans="1:65" s="2" customFormat="1" ht="33" customHeight="1">
      <c r="A134" s="36"/>
      <c r="B134" s="37"/>
      <c r="C134" s="192" t="s">
        <v>202</v>
      </c>
      <c r="D134" s="192" t="s">
        <v>203</v>
      </c>
      <c r="E134" s="193" t="s">
        <v>1058</v>
      </c>
      <c r="F134" s="194" t="s">
        <v>1059</v>
      </c>
      <c r="G134" s="195" t="s">
        <v>645</v>
      </c>
      <c r="H134" s="196">
        <v>0.93600000000000005</v>
      </c>
      <c r="I134" s="197"/>
      <c r="J134" s="198">
        <f>ROUND(I134*H134,2)</f>
        <v>0</v>
      </c>
      <c r="K134" s="194" t="s">
        <v>646</v>
      </c>
      <c r="L134" s="41"/>
      <c r="M134" s="199" t="s">
        <v>32</v>
      </c>
      <c r="N134" s="200" t="s">
        <v>46</v>
      </c>
      <c r="O134" s="66"/>
      <c r="P134" s="183">
        <f>O134*H134</f>
        <v>0</v>
      </c>
      <c r="Q134" s="183">
        <v>0</v>
      </c>
      <c r="R134" s="183">
        <f>Q134*H134</f>
        <v>0</v>
      </c>
      <c r="S134" s="183">
        <v>0</v>
      </c>
      <c r="T134" s="184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5" t="s">
        <v>95</v>
      </c>
      <c r="AT134" s="185" t="s">
        <v>203</v>
      </c>
      <c r="AU134" s="185" t="s">
        <v>84</v>
      </c>
      <c r="AY134" s="18" t="s">
        <v>176</v>
      </c>
      <c r="BE134" s="186">
        <f>IF(N134="základní",J134,0)</f>
        <v>0</v>
      </c>
      <c r="BF134" s="186">
        <f>IF(N134="snížená",J134,0)</f>
        <v>0</v>
      </c>
      <c r="BG134" s="186">
        <f>IF(N134="zákl. přenesená",J134,0)</f>
        <v>0</v>
      </c>
      <c r="BH134" s="186">
        <f>IF(N134="sníž. přenesená",J134,0)</f>
        <v>0</v>
      </c>
      <c r="BI134" s="186">
        <f>IF(N134="nulová",J134,0)</f>
        <v>0</v>
      </c>
      <c r="BJ134" s="18" t="s">
        <v>82</v>
      </c>
      <c r="BK134" s="186">
        <f>ROUND(I134*H134,2)</f>
        <v>0</v>
      </c>
      <c r="BL134" s="18" t="s">
        <v>95</v>
      </c>
      <c r="BM134" s="185" t="s">
        <v>1279</v>
      </c>
    </row>
    <row r="135" spans="1:65" s="2" customFormat="1" ht="11.25">
      <c r="A135" s="36"/>
      <c r="B135" s="37"/>
      <c r="C135" s="38"/>
      <c r="D135" s="213" t="s">
        <v>648</v>
      </c>
      <c r="E135" s="38"/>
      <c r="F135" s="214" t="s">
        <v>1061</v>
      </c>
      <c r="G135" s="38"/>
      <c r="H135" s="38"/>
      <c r="I135" s="189"/>
      <c r="J135" s="38"/>
      <c r="K135" s="38"/>
      <c r="L135" s="41"/>
      <c r="M135" s="190"/>
      <c r="N135" s="191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8" t="s">
        <v>648</v>
      </c>
      <c r="AU135" s="18" t="s">
        <v>84</v>
      </c>
    </row>
    <row r="136" spans="1:65" s="13" customFormat="1" ht="11.25">
      <c r="B136" s="215"/>
      <c r="C136" s="216"/>
      <c r="D136" s="187" t="s">
        <v>650</v>
      </c>
      <c r="E136" s="217" t="s">
        <v>32</v>
      </c>
      <c r="F136" s="218" t="s">
        <v>1050</v>
      </c>
      <c r="G136" s="216"/>
      <c r="H136" s="217" t="s">
        <v>32</v>
      </c>
      <c r="I136" s="219"/>
      <c r="J136" s="216"/>
      <c r="K136" s="216"/>
      <c r="L136" s="220"/>
      <c r="M136" s="221"/>
      <c r="N136" s="222"/>
      <c r="O136" s="222"/>
      <c r="P136" s="222"/>
      <c r="Q136" s="222"/>
      <c r="R136" s="222"/>
      <c r="S136" s="222"/>
      <c r="T136" s="223"/>
      <c r="AT136" s="224" t="s">
        <v>650</v>
      </c>
      <c r="AU136" s="224" t="s">
        <v>84</v>
      </c>
      <c r="AV136" s="13" t="s">
        <v>82</v>
      </c>
      <c r="AW136" s="13" t="s">
        <v>37</v>
      </c>
      <c r="AX136" s="13" t="s">
        <v>75</v>
      </c>
      <c r="AY136" s="224" t="s">
        <v>176</v>
      </c>
    </row>
    <row r="137" spans="1:65" s="14" customFormat="1" ht="11.25">
      <c r="B137" s="225"/>
      <c r="C137" s="226"/>
      <c r="D137" s="187" t="s">
        <v>650</v>
      </c>
      <c r="E137" s="227" t="s">
        <v>32</v>
      </c>
      <c r="F137" s="228" t="s">
        <v>1051</v>
      </c>
      <c r="G137" s="226"/>
      <c r="H137" s="229">
        <v>0.93600000000000005</v>
      </c>
      <c r="I137" s="230"/>
      <c r="J137" s="226"/>
      <c r="K137" s="226"/>
      <c r="L137" s="231"/>
      <c r="M137" s="232"/>
      <c r="N137" s="233"/>
      <c r="O137" s="233"/>
      <c r="P137" s="233"/>
      <c r="Q137" s="233"/>
      <c r="R137" s="233"/>
      <c r="S137" s="233"/>
      <c r="T137" s="234"/>
      <c r="AT137" s="235" t="s">
        <v>650</v>
      </c>
      <c r="AU137" s="235" t="s">
        <v>84</v>
      </c>
      <c r="AV137" s="14" t="s">
        <v>84</v>
      </c>
      <c r="AW137" s="14" t="s">
        <v>37</v>
      </c>
      <c r="AX137" s="14" t="s">
        <v>75</v>
      </c>
      <c r="AY137" s="235" t="s">
        <v>176</v>
      </c>
    </row>
    <row r="138" spans="1:65" s="15" customFormat="1" ht="11.25">
      <c r="B138" s="236"/>
      <c r="C138" s="237"/>
      <c r="D138" s="187" t="s">
        <v>650</v>
      </c>
      <c r="E138" s="238" t="s">
        <v>32</v>
      </c>
      <c r="F138" s="239" t="s">
        <v>711</v>
      </c>
      <c r="G138" s="237"/>
      <c r="H138" s="240">
        <v>0.93600000000000005</v>
      </c>
      <c r="I138" s="241"/>
      <c r="J138" s="237"/>
      <c r="K138" s="237"/>
      <c r="L138" s="242"/>
      <c r="M138" s="249"/>
      <c r="N138" s="250"/>
      <c r="O138" s="250"/>
      <c r="P138" s="250"/>
      <c r="Q138" s="250"/>
      <c r="R138" s="250"/>
      <c r="S138" s="250"/>
      <c r="T138" s="251"/>
      <c r="AT138" s="246" t="s">
        <v>650</v>
      </c>
      <c r="AU138" s="246" t="s">
        <v>84</v>
      </c>
      <c r="AV138" s="15" t="s">
        <v>95</v>
      </c>
      <c r="AW138" s="15" t="s">
        <v>37</v>
      </c>
      <c r="AX138" s="15" t="s">
        <v>82</v>
      </c>
      <c r="AY138" s="246" t="s">
        <v>176</v>
      </c>
    </row>
    <row r="139" spans="1:65" s="2" customFormat="1" ht="33" customHeight="1">
      <c r="A139" s="36"/>
      <c r="B139" s="37"/>
      <c r="C139" s="192" t="s">
        <v>208</v>
      </c>
      <c r="D139" s="192" t="s">
        <v>203</v>
      </c>
      <c r="E139" s="193" t="s">
        <v>1062</v>
      </c>
      <c r="F139" s="194" t="s">
        <v>1063</v>
      </c>
      <c r="G139" s="195" t="s">
        <v>645</v>
      </c>
      <c r="H139" s="196">
        <v>18.72</v>
      </c>
      <c r="I139" s="197"/>
      <c r="J139" s="198">
        <f>ROUND(I139*H139,2)</f>
        <v>0</v>
      </c>
      <c r="K139" s="194" t="s">
        <v>646</v>
      </c>
      <c r="L139" s="41"/>
      <c r="M139" s="199" t="s">
        <v>32</v>
      </c>
      <c r="N139" s="200" t="s">
        <v>46</v>
      </c>
      <c r="O139" s="66"/>
      <c r="P139" s="183">
        <f>O139*H139</f>
        <v>0</v>
      </c>
      <c r="Q139" s="183">
        <v>0</v>
      </c>
      <c r="R139" s="183">
        <f>Q139*H139</f>
        <v>0</v>
      </c>
      <c r="S139" s="183">
        <v>0</v>
      </c>
      <c r="T139" s="184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5" t="s">
        <v>95</v>
      </c>
      <c r="AT139" s="185" t="s">
        <v>203</v>
      </c>
      <c r="AU139" s="185" t="s">
        <v>84</v>
      </c>
      <c r="AY139" s="18" t="s">
        <v>176</v>
      </c>
      <c r="BE139" s="186">
        <f>IF(N139="základní",J139,0)</f>
        <v>0</v>
      </c>
      <c r="BF139" s="186">
        <f>IF(N139="snížená",J139,0)</f>
        <v>0</v>
      </c>
      <c r="BG139" s="186">
        <f>IF(N139="zákl. přenesená",J139,0)</f>
        <v>0</v>
      </c>
      <c r="BH139" s="186">
        <f>IF(N139="sníž. přenesená",J139,0)</f>
        <v>0</v>
      </c>
      <c r="BI139" s="186">
        <f>IF(N139="nulová",J139,0)</f>
        <v>0</v>
      </c>
      <c r="BJ139" s="18" t="s">
        <v>82</v>
      </c>
      <c r="BK139" s="186">
        <f>ROUND(I139*H139,2)</f>
        <v>0</v>
      </c>
      <c r="BL139" s="18" t="s">
        <v>95</v>
      </c>
      <c r="BM139" s="185" t="s">
        <v>1280</v>
      </c>
    </row>
    <row r="140" spans="1:65" s="2" customFormat="1" ht="11.25">
      <c r="A140" s="36"/>
      <c r="B140" s="37"/>
      <c r="C140" s="38"/>
      <c r="D140" s="213" t="s">
        <v>648</v>
      </c>
      <c r="E140" s="38"/>
      <c r="F140" s="214" t="s">
        <v>1065</v>
      </c>
      <c r="G140" s="38"/>
      <c r="H140" s="38"/>
      <c r="I140" s="189"/>
      <c r="J140" s="38"/>
      <c r="K140" s="38"/>
      <c r="L140" s="41"/>
      <c r="M140" s="190"/>
      <c r="N140" s="191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8" t="s">
        <v>648</v>
      </c>
      <c r="AU140" s="18" t="s">
        <v>84</v>
      </c>
    </row>
    <row r="141" spans="1:65" s="13" customFormat="1" ht="11.25">
      <c r="B141" s="215"/>
      <c r="C141" s="216"/>
      <c r="D141" s="187" t="s">
        <v>650</v>
      </c>
      <c r="E141" s="217" t="s">
        <v>32</v>
      </c>
      <c r="F141" s="218" t="s">
        <v>1066</v>
      </c>
      <c r="G141" s="216"/>
      <c r="H141" s="217" t="s">
        <v>32</v>
      </c>
      <c r="I141" s="219"/>
      <c r="J141" s="216"/>
      <c r="K141" s="216"/>
      <c r="L141" s="220"/>
      <c r="M141" s="221"/>
      <c r="N141" s="222"/>
      <c r="O141" s="222"/>
      <c r="P141" s="222"/>
      <c r="Q141" s="222"/>
      <c r="R141" s="222"/>
      <c r="S141" s="222"/>
      <c r="T141" s="223"/>
      <c r="AT141" s="224" t="s">
        <v>650</v>
      </c>
      <c r="AU141" s="224" t="s">
        <v>84</v>
      </c>
      <c r="AV141" s="13" t="s">
        <v>82</v>
      </c>
      <c r="AW141" s="13" t="s">
        <v>37</v>
      </c>
      <c r="AX141" s="13" t="s">
        <v>75</v>
      </c>
      <c r="AY141" s="224" t="s">
        <v>176</v>
      </c>
    </row>
    <row r="142" spans="1:65" s="14" customFormat="1" ht="11.25">
      <c r="B142" s="225"/>
      <c r="C142" s="226"/>
      <c r="D142" s="187" t="s">
        <v>650</v>
      </c>
      <c r="E142" s="227" t="s">
        <v>32</v>
      </c>
      <c r="F142" s="228" t="s">
        <v>1067</v>
      </c>
      <c r="G142" s="226"/>
      <c r="H142" s="229">
        <v>18.72</v>
      </c>
      <c r="I142" s="230"/>
      <c r="J142" s="226"/>
      <c r="K142" s="226"/>
      <c r="L142" s="231"/>
      <c r="M142" s="232"/>
      <c r="N142" s="233"/>
      <c r="O142" s="233"/>
      <c r="P142" s="233"/>
      <c r="Q142" s="233"/>
      <c r="R142" s="233"/>
      <c r="S142" s="233"/>
      <c r="T142" s="234"/>
      <c r="AT142" s="235" t="s">
        <v>650</v>
      </c>
      <c r="AU142" s="235" t="s">
        <v>84</v>
      </c>
      <c r="AV142" s="14" t="s">
        <v>84</v>
      </c>
      <c r="AW142" s="14" t="s">
        <v>37</v>
      </c>
      <c r="AX142" s="14" t="s">
        <v>75</v>
      </c>
      <c r="AY142" s="235" t="s">
        <v>176</v>
      </c>
    </row>
    <row r="143" spans="1:65" s="15" customFormat="1" ht="11.25">
      <c r="B143" s="236"/>
      <c r="C143" s="237"/>
      <c r="D143" s="187" t="s">
        <v>650</v>
      </c>
      <c r="E143" s="238" t="s">
        <v>32</v>
      </c>
      <c r="F143" s="239" t="s">
        <v>711</v>
      </c>
      <c r="G143" s="237"/>
      <c r="H143" s="240">
        <v>18.72</v>
      </c>
      <c r="I143" s="241"/>
      <c r="J143" s="237"/>
      <c r="K143" s="237"/>
      <c r="L143" s="242"/>
      <c r="M143" s="249"/>
      <c r="N143" s="250"/>
      <c r="O143" s="250"/>
      <c r="P143" s="250"/>
      <c r="Q143" s="250"/>
      <c r="R143" s="250"/>
      <c r="S143" s="250"/>
      <c r="T143" s="251"/>
      <c r="AT143" s="246" t="s">
        <v>650</v>
      </c>
      <c r="AU143" s="246" t="s">
        <v>84</v>
      </c>
      <c r="AV143" s="15" t="s">
        <v>95</v>
      </c>
      <c r="AW143" s="15" t="s">
        <v>37</v>
      </c>
      <c r="AX143" s="15" t="s">
        <v>82</v>
      </c>
      <c r="AY143" s="246" t="s">
        <v>176</v>
      </c>
    </row>
    <row r="144" spans="1:65" s="2" customFormat="1" ht="37.9" customHeight="1">
      <c r="A144" s="36"/>
      <c r="B144" s="37"/>
      <c r="C144" s="192" t="s">
        <v>212</v>
      </c>
      <c r="D144" s="192" t="s">
        <v>203</v>
      </c>
      <c r="E144" s="193" t="s">
        <v>920</v>
      </c>
      <c r="F144" s="194" t="s">
        <v>921</v>
      </c>
      <c r="G144" s="195" t="s">
        <v>645</v>
      </c>
      <c r="H144" s="196">
        <v>11.28</v>
      </c>
      <c r="I144" s="197"/>
      <c r="J144" s="198">
        <f>ROUND(I144*H144,2)</f>
        <v>0</v>
      </c>
      <c r="K144" s="194" t="s">
        <v>646</v>
      </c>
      <c r="L144" s="41"/>
      <c r="M144" s="199" t="s">
        <v>32</v>
      </c>
      <c r="N144" s="200" t="s">
        <v>46</v>
      </c>
      <c r="O144" s="66"/>
      <c r="P144" s="183">
        <f>O144*H144</f>
        <v>0</v>
      </c>
      <c r="Q144" s="183">
        <v>0</v>
      </c>
      <c r="R144" s="183">
        <f>Q144*H144</f>
        <v>0</v>
      </c>
      <c r="S144" s="183">
        <v>0</v>
      </c>
      <c r="T144" s="184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5" t="s">
        <v>95</v>
      </c>
      <c r="AT144" s="185" t="s">
        <v>203</v>
      </c>
      <c r="AU144" s="185" t="s">
        <v>84</v>
      </c>
      <c r="AY144" s="18" t="s">
        <v>176</v>
      </c>
      <c r="BE144" s="186">
        <f>IF(N144="základní",J144,0)</f>
        <v>0</v>
      </c>
      <c r="BF144" s="186">
        <f>IF(N144="snížená",J144,0)</f>
        <v>0</v>
      </c>
      <c r="BG144" s="186">
        <f>IF(N144="zákl. přenesená",J144,0)</f>
        <v>0</v>
      </c>
      <c r="BH144" s="186">
        <f>IF(N144="sníž. přenesená",J144,0)</f>
        <v>0</v>
      </c>
      <c r="BI144" s="186">
        <f>IF(N144="nulová",J144,0)</f>
        <v>0</v>
      </c>
      <c r="BJ144" s="18" t="s">
        <v>82</v>
      </c>
      <c r="BK144" s="186">
        <f>ROUND(I144*H144,2)</f>
        <v>0</v>
      </c>
      <c r="BL144" s="18" t="s">
        <v>95</v>
      </c>
      <c r="BM144" s="185" t="s">
        <v>1281</v>
      </c>
    </row>
    <row r="145" spans="1:65" s="2" customFormat="1" ht="11.25">
      <c r="A145" s="36"/>
      <c r="B145" s="37"/>
      <c r="C145" s="38"/>
      <c r="D145" s="213" t="s">
        <v>648</v>
      </c>
      <c r="E145" s="38"/>
      <c r="F145" s="214" t="s">
        <v>923</v>
      </c>
      <c r="G145" s="38"/>
      <c r="H145" s="38"/>
      <c r="I145" s="189"/>
      <c r="J145" s="38"/>
      <c r="K145" s="38"/>
      <c r="L145" s="41"/>
      <c r="M145" s="190"/>
      <c r="N145" s="191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8" t="s">
        <v>648</v>
      </c>
      <c r="AU145" s="18" t="s">
        <v>84</v>
      </c>
    </row>
    <row r="146" spans="1:65" s="13" customFormat="1" ht="11.25">
      <c r="B146" s="215"/>
      <c r="C146" s="216"/>
      <c r="D146" s="187" t="s">
        <v>650</v>
      </c>
      <c r="E146" s="217" t="s">
        <v>32</v>
      </c>
      <c r="F146" s="218" t="s">
        <v>1046</v>
      </c>
      <c r="G146" s="216"/>
      <c r="H146" s="217" t="s">
        <v>32</v>
      </c>
      <c r="I146" s="219"/>
      <c r="J146" s="216"/>
      <c r="K146" s="216"/>
      <c r="L146" s="220"/>
      <c r="M146" s="221"/>
      <c r="N146" s="222"/>
      <c r="O146" s="222"/>
      <c r="P146" s="222"/>
      <c r="Q146" s="222"/>
      <c r="R146" s="222"/>
      <c r="S146" s="222"/>
      <c r="T146" s="223"/>
      <c r="AT146" s="224" t="s">
        <v>650</v>
      </c>
      <c r="AU146" s="224" t="s">
        <v>84</v>
      </c>
      <c r="AV146" s="13" t="s">
        <v>82</v>
      </c>
      <c r="AW146" s="13" t="s">
        <v>37</v>
      </c>
      <c r="AX146" s="13" t="s">
        <v>75</v>
      </c>
      <c r="AY146" s="224" t="s">
        <v>176</v>
      </c>
    </row>
    <row r="147" spans="1:65" s="14" customFormat="1" ht="11.25">
      <c r="B147" s="225"/>
      <c r="C147" s="226"/>
      <c r="D147" s="187" t="s">
        <v>650</v>
      </c>
      <c r="E147" s="227" t="s">
        <v>32</v>
      </c>
      <c r="F147" s="228" t="s">
        <v>1047</v>
      </c>
      <c r="G147" s="226"/>
      <c r="H147" s="229">
        <v>0.45</v>
      </c>
      <c r="I147" s="230"/>
      <c r="J147" s="226"/>
      <c r="K147" s="226"/>
      <c r="L147" s="231"/>
      <c r="M147" s="232"/>
      <c r="N147" s="233"/>
      <c r="O147" s="233"/>
      <c r="P147" s="233"/>
      <c r="Q147" s="233"/>
      <c r="R147" s="233"/>
      <c r="S147" s="233"/>
      <c r="T147" s="234"/>
      <c r="AT147" s="235" t="s">
        <v>650</v>
      </c>
      <c r="AU147" s="235" t="s">
        <v>84</v>
      </c>
      <c r="AV147" s="14" t="s">
        <v>84</v>
      </c>
      <c r="AW147" s="14" t="s">
        <v>37</v>
      </c>
      <c r="AX147" s="14" t="s">
        <v>75</v>
      </c>
      <c r="AY147" s="235" t="s">
        <v>176</v>
      </c>
    </row>
    <row r="148" spans="1:65" s="13" customFormat="1" ht="11.25">
      <c r="B148" s="215"/>
      <c r="C148" s="216"/>
      <c r="D148" s="187" t="s">
        <v>650</v>
      </c>
      <c r="E148" s="217" t="s">
        <v>32</v>
      </c>
      <c r="F148" s="218" t="s">
        <v>1048</v>
      </c>
      <c r="G148" s="216"/>
      <c r="H148" s="217" t="s">
        <v>32</v>
      </c>
      <c r="I148" s="219"/>
      <c r="J148" s="216"/>
      <c r="K148" s="216"/>
      <c r="L148" s="220"/>
      <c r="M148" s="221"/>
      <c r="N148" s="222"/>
      <c r="O148" s="222"/>
      <c r="P148" s="222"/>
      <c r="Q148" s="222"/>
      <c r="R148" s="222"/>
      <c r="S148" s="222"/>
      <c r="T148" s="223"/>
      <c r="AT148" s="224" t="s">
        <v>650</v>
      </c>
      <c r="AU148" s="224" t="s">
        <v>84</v>
      </c>
      <c r="AV148" s="13" t="s">
        <v>82</v>
      </c>
      <c r="AW148" s="13" t="s">
        <v>37</v>
      </c>
      <c r="AX148" s="13" t="s">
        <v>75</v>
      </c>
      <c r="AY148" s="224" t="s">
        <v>176</v>
      </c>
    </row>
    <row r="149" spans="1:65" s="14" customFormat="1" ht="11.25">
      <c r="B149" s="225"/>
      <c r="C149" s="226"/>
      <c r="D149" s="187" t="s">
        <v>650</v>
      </c>
      <c r="E149" s="227" t="s">
        <v>32</v>
      </c>
      <c r="F149" s="228" t="s">
        <v>1049</v>
      </c>
      <c r="G149" s="226"/>
      <c r="H149" s="229">
        <v>0.6</v>
      </c>
      <c r="I149" s="230"/>
      <c r="J149" s="226"/>
      <c r="K149" s="226"/>
      <c r="L149" s="231"/>
      <c r="M149" s="232"/>
      <c r="N149" s="233"/>
      <c r="O149" s="233"/>
      <c r="P149" s="233"/>
      <c r="Q149" s="233"/>
      <c r="R149" s="233"/>
      <c r="S149" s="233"/>
      <c r="T149" s="234"/>
      <c r="AT149" s="235" t="s">
        <v>650</v>
      </c>
      <c r="AU149" s="235" t="s">
        <v>84</v>
      </c>
      <c r="AV149" s="14" t="s">
        <v>84</v>
      </c>
      <c r="AW149" s="14" t="s">
        <v>37</v>
      </c>
      <c r="AX149" s="14" t="s">
        <v>75</v>
      </c>
      <c r="AY149" s="235" t="s">
        <v>176</v>
      </c>
    </row>
    <row r="150" spans="1:65" s="13" customFormat="1" ht="11.25">
      <c r="B150" s="215"/>
      <c r="C150" s="216"/>
      <c r="D150" s="187" t="s">
        <v>650</v>
      </c>
      <c r="E150" s="217" t="s">
        <v>32</v>
      </c>
      <c r="F150" s="218" t="s">
        <v>1041</v>
      </c>
      <c r="G150" s="216"/>
      <c r="H150" s="217" t="s">
        <v>32</v>
      </c>
      <c r="I150" s="219"/>
      <c r="J150" s="216"/>
      <c r="K150" s="216"/>
      <c r="L150" s="220"/>
      <c r="M150" s="221"/>
      <c r="N150" s="222"/>
      <c r="O150" s="222"/>
      <c r="P150" s="222"/>
      <c r="Q150" s="222"/>
      <c r="R150" s="222"/>
      <c r="S150" s="222"/>
      <c r="T150" s="223"/>
      <c r="AT150" s="224" t="s">
        <v>650</v>
      </c>
      <c r="AU150" s="224" t="s">
        <v>84</v>
      </c>
      <c r="AV150" s="13" t="s">
        <v>82</v>
      </c>
      <c r="AW150" s="13" t="s">
        <v>37</v>
      </c>
      <c r="AX150" s="13" t="s">
        <v>75</v>
      </c>
      <c r="AY150" s="224" t="s">
        <v>176</v>
      </c>
    </row>
    <row r="151" spans="1:65" s="14" customFormat="1" ht="11.25">
      <c r="B151" s="225"/>
      <c r="C151" s="226"/>
      <c r="D151" s="187" t="s">
        <v>650</v>
      </c>
      <c r="E151" s="227" t="s">
        <v>32</v>
      </c>
      <c r="F151" s="228" t="s">
        <v>1069</v>
      </c>
      <c r="G151" s="226"/>
      <c r="H151" s="229">
        <v>2.4</v>
      </c>
      <c r="I151" s="230"/>
      <c r="J151" s="226"/>
      <c r="K151" s="226"/>
      <c r="L151" s="231"/>
      <c r="M151" s="232"/>
      <c r="N151" s="233"/>
      <c r="O151" s="233"/>
      <c r="P151" s="233"/>
      <c r="Q151" s="233"/>
      <c r="R151" s="233"/>
      <c r="S151" s="233"/>
      <c r="T151" s="234"/>
      <c r="AT151" s="235" t="s">
        <v>650</v>
      </c>
      <c r="AU151" s="235" t="s">
        <v>84</v>
      </c>
      <c r="AV151" s="14" t="s">
        <v>84</v>
      </c>
      <c r="AW151" s="14" t="s">
        <v>37</v>
      </c>
      <c r="AX151" s="14" t="s">
        <v>75</v>
      </c>
      <c r="AY151" s="235" t="s">
        <v>176</v>
      </c>
    </row>
    <row r="152" spans="1:65" s="13" customFormat="1" ht="11.25">
      <c r="B152" s="215"/>
      <c r="C152" s="216"/>
      <c r="D152" s="187" t="s">
        <v>650</v>
      </c>
      <c r="E152" s="217" t="s">
        <v>32</v>
      </c>
      <c r="F152" s="218" t="s">
        <v>1056</v>
      </c>
      <c r="G152" s="216"/>
      <c r="H152" s="217" t="s">
        <v>32</v>
      </c>
      <c r="I152" s="219"/>
      <c r="J152" s="216"/>
      <c r="K152" s="216"/>
      <c r="L152" s="220"/>
      <c r="M152" s="221"/>
      <c r="N152" s="222"/>
      <c r="O152" s="222"/>
      <c r="P152" s="222"/>
      <c r="Q152" s="222"/>
      <c r="R152" s="222"/>
      <c r="S152" s="222"/>
      <c r="T152" s="223"/>
      <c r="AT152" s="224" t="s">
        <v>650</v>
      </c>
      <c r="AU152" s="224" t="s">
        <v>84</v>
      </c>
      <c r="AV152" s="13" t="s">
        <v>82</v>
      </c>
      <c r="AW152" s="13" t="s">
        <v>37</v>
      </c>
      <c r="AX152" s="13" t="s">
        <v>75</v>
      </c>
      <c r="AY152" s="224" t="s">
        <v>176</v>
      </c>
    </row>
    <row r="153" spans="1:65" s="14" customFormat="1" ht="11.25">
      <c r="B153" s="225"/>
      <c r="C153" s="226"/>
      <c r="D153" s="187" t="s">
        <v>650</v>
      </c>
      <c r="E153" s="227" t="s">
        <v>32</v>
      </c>
      <c r="F153" s="228" t="s">
        <v>1057</v>
      </c>
      <c r="G153" s="226"/>
      <c r="H153" s="229">
        <v>0.63</v>
      </c>
      <c r="I153" s="230"/>
      <c r="J153" s="226"/>
      <c r="K153" s="226"/>
      <c r="L153" s="231"/>
      <c r="M153" s="232"/>
      <c r="N153" s="233"/>
      <c r="O153" s="233"/>
      <c r="P153" s="233"/>
      <c r="Q153" s="233"/>
      <c r="R153" s="233"/>
      <c r="S153" s="233"/>
      <c r="T153" s="234"/>
      <c r="AT153" s="235" t="s">
        <v>650</v>
      </c>
      <c r="AU153" s="235" t="s">
        <v>84</v>
      </c>
      <c r="AV153" s="14" t="s">
        <v>84</v>
      </c>
      <c r="AW153" s="14" t="s">
        <v>37</v>
      </c>
      <c r="AX153" s="14" t="s">
        <v>75</v>
      </c>
      <c r="AY153" s="235" t="s">
        <v>176</v>
      </c>
    </row>
    <row r="154" spans="1:65" s="13" customFormat="1" ht="11.25">
      <c r="B154" s="215"/>
      <c r="C154" s="216"/>
      <c r="D154" s="187" t="s">
        <v>650</v>
      </c>
      <c r="E154" s="217" t="s">
        <v>32</v>
      </c>
      <c r="F154" s="218" t="s">
        <v>1275</v>
      </c>
      <c r="G154" s="216"/>
      <c r="H154" s="217" t="s">
        <v>32</v>
      </c>
      <c r="I154" s="219"/>
      <c r="J154" s="216"/>
      <c r="K154" s="216"/>
      <c r="L154" s="220"/>
      <c r="M154" s="221"/>
      <c r="N154" s="222"/>
      <c r="O154" s="222"/>
      <c r="P154" s="222"/>
      <c r="Q154" s="222"/>
      <c r="R154" s="222"/>
      <c r="S154" s="222"/>
      <c r="T154" s="223"/>
      <c r="AT154" s="224" t="s">
        <v>650</v>
      </c>
      <c r="AU154" s="224" t="s">
        <v>84</v>
      </c>
      <c r="AV154" s="13" t="s">
        <v>82</v>
      </c>
      <c r="AW154" s="13" t="s">
        <v>37</v>
      </c>
      <c r="AX154" s="13" t="s">
        <v>75</v>
      </c>
      <c r="AY154" s="224" t="s">
        <v>176</v>
      </c>
    </row>
    <row r="155" spans="1:65" s="14" customFormat="1" ht="11.25">
      <c r="B155" s="225"/>
      <c r="C155" s="226"/>
      <c r="D155" s="187" t="s">
        <v>650</v>
      </c>
      <c r="E155" s="227" t="s">
        <v>32</v>
      </c>
      <c r="F155" s="228" t="s">
        <v>1276</v>
      </c>
      <c r="G155" s="226"/>
      <c r="H155" s="229">
        <v>7.2</v>
      </c>
      <c r="I155" s="230"/>
      <c r="J155" s="226"/>
      <c r="K155" s="226"/>
      <c r="L155" s="231"/>
      <c r="M155" s="232"/>
      <c r="N155" s="233"/>
      <c r="O155" s="233"/>
      <c r="P155" s="233"/>
      <c r="Q155" s="233"/>
      <c r="R155" s="233"/>
      <c r="S155" s="233"/>
      <c r="T155" s="234"/>
      <c r="AT155" s="235" t="s">
        <v>650</v>
      </c>
      <c r="AU155" s="235" t="s">
        <v>84</v>
      </c>
      <c r="AV155" s="14" t="s">
        <v>84</v>
      </c>
      <c r="AW155" s="14" t="s">
        <v>37</v>
      </c>
      <c r="AX155" s="14" t="s">
        <v>75</v>
      </c>
      <c r="AY155" s="235" t="s">
        <v>176</v>
      </c>
    </row>
    <row r="156" spans="1:65" s="15" customFormat="1" ht="11.25">
      <c r="B156" s="236"/>
      <c r="C156" s="237"/>
      <c r="D156" s="187" t="s">
        <v>650</v>
      </c>
      <c r="E156" s="238" t="s">
        <v>32</v>
      </c>
      <c r="F156" s="239" t="s">
        <v>711</v>
      </c>
      <c r="G156" s="237"/>
      <c r="H156" s="240">
        <v>11.28</v>
      </c>
      <c r="I156" s="241"/>
      <c r="J156" s="237"/>
      <c r="K156" s="237"/>
      <c r="L156" s="242"/>
      <c r="M156" s="249"/>
      <c r="N156" s="250"/>
      <c r="O156" s="250"/>
      <c r="P156" s="250"/>
      <c r="Q156" s="250"/>
      <c r="R156" s="250"/>
      <c r="S156" s="250"/>
      <c r="T156" s="251"/>
      <c r="AT156" s="246" t="s">
        <v>650</v>
      </c>
      <c r="AU156" s="246" t="s">
        <v>84</v>
      </c>
      <c r="AV156" s="15" t="s">
        <v>95</v>
      </c>
      <c r="AW156" s="15" t="s">
        <v>37</v>
      </c>
      <c r="AX156" s="15" t="s">
        <v>82</v>
      </c>
      <c r="AY156" s="246" t="s">
        <v>176</v>
      </c>
    </row>
    <row r="157" spans="1:65" s="2" customFormat="1" ht="37.9" customHeight="1">
      <c r="A157" s="36"/>
      <c r="B157" s="37"/>
      <c r="C157" s="192" t="s">
        <v>216</v>
      </c>
      <c r="D157" s="192" t="s">
        <v>203</v>
      </c>
      <c r="E157" s="193" t="s">
        <v>924</v>
      </c>
      <c r="F157" s="194" t="s">
        <v>925</v>
      </c>
      <c r="G157" s="195" t="s">
        <v>645</v>
      </c>
      <c r="H157" s="196">
        <v>56.4</v>
      </c>
      <c r="I157" s="197"/>
      <c r="J157" s="198">
        <f>ROUND(I157*H157,2)</f>
        <v>0</v>
      </c>
      <c r="K157" s="194" t="s">
        <v>646</v>
      </c>
      <c r="L157" s="41"/>
      <c r="M157" s="199" t="s">
        <v>32</v>
      </c>
      <c r="N157" s="200" t="s">
        <v>46</v>
      </c>
      <c r="O157" s="66"/>
      <c r="P157" s="183">
        <f>O157*H157</f>
        <v>0</v>
      </c>
      <c r="Q157" s="183">
        <v>0</v>
      </c>
      <c r="R157" s="183">
        <f>Q157*H157</f>
        <v>0</v>
      </c>
      <c r="S157" s="183">
        <v>0</v>
      </c>
      <c r="T157" s="184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5" t="s">
        <v>95</v>
      </c>
      <c r="AT157" s="185" t="s">
        <v>203</v>
      </c>
      <c r="AU157" s="185" t="s">
        <v>84</v>
      </c>
      <c r="AY157" s="18" t="s">
        <v>176</v>
      </c>
      <c r="BE157" s="186">
        <f>IF(N157="základní",J157,0)</f>
        <v>0</v>
      </c>
      <c r="BF157" s="186">
        <f>IF(N157="snížená",J157,0)</f>
        <v>0</v>
      </c>
      <c r="BG157" s="186">
        <f>IF(N157="zákl. přenesená",J157,0)</f>
        <v>0</v>
      </c>
      <c r="BH157" s="186">
        <f>IF(N157="sníž. přenesená",J157,0)</f>
        <v>0</v>
      </c>
      <c r="BI157" s="186">
        <f>IF(N157="nulová",J157,0)</f>
        <v>0</v>
      </c>
      <c r="BJ157" s="18" t="s">
        <v>82</v>
      </c>
      <c r="BK157" s="186">
        <f>ROUND(I157*H157,2)</f>
        <v>0</v>
      </c>
      <c r="BL157" s="18" t="s">
        <v>95</v>
      </c>
      <c r="BM157" s="185" t="s">
        <v>1282</v>
      </c>
    </row>
    <row r="158" spans="1:65" s="2" customFormat="1" ht="11.25">
      <c r="A158" s="36"/>
      <c r="B158" s="37"/>
      <c r="C158" s="38"/>
      <c r="D158" s="213" t="s">
        <v>648</v>
      </c>
      <c r="E158" s="38"/>
      <c r="F158" s="214" t="s">
        <v>927</v>
      </c>
      <c r="G158" s="38"/>
      <c r="H158" s="38"/>
      <c r="I158" s="189"/>
      <c r="J158" s="38"/>
      <c r="K158" s="38"/>
      <c r="L158" s="41"/>
      <c r="M158" s="190"/>
      <c r="N158" s="191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8" t="s">
        <v>648</v>
      </c>
      <c r="AU158" s="18" t="s">
        <v>84</v>
      </c>
    </row>
    <row r="159" spans="1:65" s="13" customFormat="1" ht="11.25">
      <c r="B159" s="215"/>
      <c r="C159" s="216"/>
      <c r="D159" s="187" t="s">
        <v>650</v>
      </c>
      <c r="E159" s="217" t="s">
        <v>32</v>
      </c>
      <c r="F159" s="218" t="s">
        <v>1071</v>
      </c>
      <c r="G159" s="216"/>
      <c r="H159" s="217" t="s">
        <v>32</v>
      </c>
      <c r="I159" s="219"/>
      <c r="J159" s="216"/>
      <c r="K159" s="216"/>
      <c r="L159" s="220"/>
      <c r="M159" s="221"/>
      <c r="N159" s="222"/>
      <c r="O159" s="222"/>
      <c r="P159" s="222"/>
      <c r="Q159" s="222"/>
      <c r="R159" s="222"/>
      <c r="S159" s="222"/>
      <c r="T159" s="223"/>
      <c r="AT159" s="224" t="s">
        <v>650</v>
      </c>
      <c r="AU159" s="224" t="s">
        <v>84</v>
      </c>
      <c r="AV159" s="13" t="s">
        <v>82</v>
      </c>
      <c r="AW159" s="13" t="s">
        <v>37</v>
      </c>
      <c r="AX159" s="13" t="s">
        <v>75</v>
      </c>
      <c r="AY159" s="224" t="s">
        <v>176</v>
      </c>
    </row>
    <row r="160" spans="1:65" s="14" customFormat="1" ht="11.25">
      <c r="B160" s="225"/>
      <c r="C160" s="226"/>
      <c r="D160" s="187" t="s">
        <v>650</v>
      </c>
      <c r="E160" s="227" t="s">
        <v>32</v>
      </c>
      <c r="F160" s="228" t="s">
        <v>1283</v>
      </c>
      <c r="G160" s="226"/>
      <c r="H160" s="229">
        <v>56.4</v>
      </c>
      <c r="I160" s="230"/>
      <c r="J160" s="226"/>
      <c r="K160" s="226"/>
      <c r="L160" s="231"/>
      <c r="M160" s="232"/>
      <c r="N160" s="233"/>
      <c r="O160" s="233"/>
      <c r="P160" s="233"/>
      <c r="Q160" s="233"/>
      <c r="R160" s="233"/>
      <c r="S160" s="233"/>
      <c r="T160" s="234"/>
      <c r="AT160" s="235" t="s">
        <v>650</v>
      </c>
      <c r="AU160" s="235" t="s">
        <v>84</v>
      </c>
      <c r="AV160" s="14" t="s">
        <v>84</v>
      </c>
      <c r="AW160" s="14" t="s">
        <v>37</v>
      </c>
      <c r="AX160" s="14" t="s">
        <v>75</v>
      </c>
      <c r="AY160" s="235" t="s">
        <v>176</v>
      </c>
    </row>
    <row r="161" spans="1:65" s="15" customFormat="1" ht="11.25">
      <c r="B161" s="236"/>
      <c r="C161" s="237"/>
      <c r="D161" s="187" t="s">
        <v>650</v>
      </c>
      <c r="E161" s="238" t="s">
        <v>32</v>
      </c>
      <c r="F161" s="239" t="s">
        <v>711</v>
      </c>
      <c r="G161" s="237"/>
      <c r="H161" s="240">
        <v>56.4</v>
      </c>
      <c r="I161" s="241"/>
      <c r="J161" s="237"/>
      <c r="K161" s="237"/>
      <c r="L161" s="242"/>
      <c r="M161" s="249"/>
      <c r="N161" s="250"/>
      <c r="O161" s="250"/>
      <c r="P161" s="250"/>
      <c r="Q161" s="250"/>
      <c r="R161" s="250"/>
      <c r="S161" s="250"/>
      <c r="T161" s="251"/>
      <c r="AT161" s="246" t="s">
        <v>650</v>
      </c>
      <c r="AU161" s="246" t="s">
        <v>84</v>
      </c>
      <c r="AV161" s="15" t="s">
        <v>95</v>
      </c>
      <c r="AW161" s="15" t="s">
        <v>37</v>
      </c>
      <c r="AX161" s="15" t="s">
        <v>82</v>
      </c>
      <c r="AY161" s="246" t="s">
        <v>176</v>
      </c>
    </row>
    <row r="162" spans="1:65" s="2" customFormat="1" ht="24.2" customHeight="1">
      <c r="A162" s="36"/>
      <c r="B162" s="37"/>
      <c r="C162" s="192" t="s">
        <v>220</v>
      </c>
      <c r="D162" s="192" t="s">
        <v>203</v>
      </c>
      <c r="E162" s="193" t="s">
        <v>1073</v>
      </c>
      <c r="F162" s="194" t="s">
        <v>1074</v>
      </c>
      <c r="G162" s="195" t="s">
        <v>645</v>
      </c>
      <c r="H162" s="196">
        <v>0.93600000000000005</v>
      </c>
      <c r="I162" s="197"/>
      <c r="J162" s="198">
        <f>ROUND(I162*H162,2)</f>
        <v>0</v>
      </c>
      <c r="K162" s="194" t="s">
        <v>646</v>
      </c>
      <c r="L162" s="41"/>
      <c r="M162" s="199" t="s">
        <v>32</v>
      </c>
      <c r="N162" s="200" t="s">
        <v>46</v>
      </c>
      <c r="O162" s="66"/>
      <c r="P162" s="183">
        <f>O162*H162</f>
        <v>0</v>
      </c>
      <c r="Q162" s="183">
        <v>0</v>
      </c>
      <c r="R162" s="183">
        <f>Q162*H162</f>
        <v>0</v>
      </c>
      <c r="S162" s="183">
        <v>0</v>
      </c>
      <c r="T162" s="184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85" t="s">
        <v>95</v>
      </c>
      <c r="AT162" s="185" t="s">
        <v>203</v>
      </c>
      <c r="AU162" s="185" t="s">
        <v>84</v>
      </c>
      <c r="AY162" s="18" t="s">
        <v>176</v>
      </c>
      <c r="BE162" s="186">
        <f>IF(N162="základní",J162,0)</f>
        <v>0</v>
      </c>
      <c r="BF162" s="186">
        <f>IF(N162="snížená",J162,0)</f>
        <v>0</v>
      </c>
      <c r="BG162" s="186">
        <f>IF(N162="zákl. přenesená",J162,0)</f>
        <v>0</v>
      </c>
      <c r="BH162" s="186">
        <f>IF(N162="sníž. přenesená",J162,0)</f>
        <v>0</v>
      </c>
      <c r="BI162" s="186">
        <f>IF(N162="nulová",J162,0)</f>
        <v>0</v>
      </c>
      <c r="BJ162" s="18" t="s">
        <v>82</v>
      </c>
      <c r="BK162" s="186">
        <f>ROUND(I162*H162,2)</f>
        <v>0</v>
      </c>
      <c r="BL162" s="18" t="s">
        <v>95</v>
      </c>
      <c r="BM162" s="185" t="s">
        <v>1284</v>
      </c>
    </row>
    <row r="163" spans="1:65" s="2" customFormat="1" ht="11.25">
      <c r="A163" s="36"/>
      <c r="B163" s="37"/>
      <c r="C163" s="38"/>
      <c r="D163" s="213" t="s">
        <v>648</v>
      </c>
      <c r="E163" s="38"/>
      <c r="F163" s="214" t="s">
        <v>1076</v>
      </c>
      <c r="G163" s="38"/>
      <c r="H163" s="38"/>
      <c r="I163" s="189"/>
      <c r="J163" s="38"/>
      <c r="K163" s="38"/>
      <c r="L163" s="41"/>
      <c r="M163" s="190"/>
      <c r="N163" s="191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8" t="s">
        <v>648</v>
      </c>
      <c r="AU163" s="18" t="s">
        <v>84</v>
      </c>
    </row>
    <row r="164" spans="1:65" s="14" customFormat="1" ht="11.25">
      <c r="B164" s="225"/>
      <c r="C164" s="226"/>
      <c r="D164" s="187" t="s">
        <v>650</v>
      </c>
      <c r="E164" s="227" t="s">
        <v>32</v>
      </c>
      <c r="F164" s="228" t="s">
        <v>1077</v>
      </c>
      <c r="G164" s="226"/>
      <c r="H164" s="229">
        <v>0.93600000000000005</v>
      </c>
      <c r="I164" s="230"/>
      <c r="J164" s="226"/>
      <c r="K164" s="226"/>
      <c r="L164" s="231"/>
      <c r="M164" s="232"/>
      <c r="N164" s="233"/>
      <c r="O164" s="233"/>
      <c r="P164" s="233"/>
      <c r="Q164" s="233"/>
      <c r="R164" s="233"/>
      <c r="S164" s="233"/>
      <c r="T164" s="234"/>
      <c r="AT164" s="235" t="s">
        <v>650</v>
      </c>
      <c r="AU164" s="235" t="s">
        <v>84</v>
      </c>
      <c r="AV164" s="14" t="s">
        <v>84</v>
      </c>
      <c r="AW164" s="14" t="s">
        <v>37</v>
      </c>
      <c r="AX164" s="14" t="s">
        <v>82</v>
      </c>
      <c r="AY164" s="235" t="s">
        <v>176</v>
      </c>
    </row>
    <row r="165" spans="1:65" s="2" customFormat="1" ht="24.2" customHeight="1">
      <c r="A165" s="36"/>
      <c r="B165" s="37"/>
      <c r="C165" s="192" t="s">
        <v>224</v>
      </c>
      <c r="D165" s="192" t="s">
        <v>203</v>
      </c>
      <c r="E165" s="193" t="s">
        <v>1078</v>
      </c>
      <c r="F165" s="194" t="s">
        <v>958</v>
      </c>
      <c r="G165" s="195" t="s">
        <v>667</v>
      </c>
      <c r="H165" s="196">
        <v>18.047999999999998</v>
      </c>
      <c r="I165" s="197"/>
      <c r="J165" s="198">
        <f>ROUND(I165*H165,2)</f>
        <v>0</v>
      </c>
      <c r="K165" s="194" t="s">
        <v>646</v>
      </c>
      <c r="L165" s="41"/>
      <c r="M165" s="199" t="s">
        <v>32</v>
      </c>
      <c r="N165" s="200" t="s">
        <v>46</v>
      </c>
      <c r="O165" s="66"/>
      <c r="P165" s="183">
        <f>O165*H165</f>
        <v>0</v>
      </c>
      <c r="Q165" s="183">
        <v>0</v>
      </c>
      <c r="R165" s="183">
        <f>Q165*H165</f>
        <v>0</v>
      </c>
      <c r="S165" s="183">
        <v>0</v>
      </c>
      <c r="T165" s="184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5" t="s">
        <v>95</v>
      </c>
      <c r="AT165" s="185" t="s">
        <v>203</v>
      </c>
      <c r="AU165" s="185" t="s">
        <v>84</v>
      </c>
      <c r="AY165" s="18" t="s">
        <v>176</v>
      </c>
      <c r="BE165" s="186">
        <f>IF(N165="základní",J165,0)</f>
        <v>0</v>
      </c>
      <c r="BF165" s="186">
        <f>IF(N165="snížená",J165,0)</f>
        <v>0</v>
      </c>
      <c r="BG165" s="186">
        <f>IF(N165="zákl. přenesená",J165,0)</f>
        <v>0</v>
      </c>
      <c r="BH165" s="186">
        <f>IF(N165="sníž. přenesená",J165,0)</f>
        <v>0</v>
      </c>
      <c r="BI165" s="186">
        <f>IF(N165="nulová",J165,0)</f>
        <v>0</v>
      </c>
      <c r="BJ165" s="18" t="s">
        <v>82</v>
      </c>
      <c r="BK165" s="186">
        <f>ROUND(I165*H165,2)</f>
        <v>0</v>
      </c>
      <c r="BL165" s="18" t="s">
        <v>95</v>
      </c>
      <c r="BM165" s="185" t="s">
        <v>1285</v>
      </c>
    </row>
    <row r="166" spans="1:65" s="2" customFormat="1" ht="11.25">
      <c r="A166" s="36"/>
      <c r="B166" s="37"/>
      <c r="C166" s="38"/>
      <c r="D166" s="213" t="s">
        <v>648</v>
      </c>
      <c r="E166" s="38"/>
      <c r="F166" s="214" t="s">
        <v>1080</v>
      </c>
      <c r="G166" s="38"/>
      <c r="H166" s="38"/>
      <c r="I166" s="189"/>
      <c r="J166" s="38"/>
      <c r="K166" s="38"/>
      <c r="L166" s="41"/>
      <c r="M166" s="190"/>
      <c r="N166" s="191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8" t="s">
        <v>648</v>
      </c>
      <c r="AU166" s="18" t="s">
        <v>84</v>
      </c>
    </row>
    <row r="167" spans="1:65" s="14" customFormat="1" ht="11.25">
      <c r="B167" s="225"/>
      <c r="C167" s="226"/>
      <c r="D167" s="187" t="s">
        <v>650</v>
      </c>
      <c r="E167" s="227" t="s">
        <v>32</v>
      </c>
      <c r="F167" s="228" t="s">
        <v>1286</v>
      </c>
      <c r="G167" s="226"/>
      <c r="H167" s="229">
        <v>18.047999999999998</v>
      </c>
      <c r="I167" s="230"/>
      <c r="J167" s="226"/>
      <c r="K167" s="226"/>
      <c r="L167" s="231"/>
      <c r="M167" s="232"/>
      <c r="N167" s="233"/>
      <c r="O167" s="233"/>
      <c r="P167" s="233"/>
      <c r="Q167" s="233"/>
      <c r="R167" s="233"/>
      <c r="S167" s="233"/>
      <c r="T167" s="234"/>
      <c r="AT167" s="235" t="s">
        <v>650</v>
      </c>
      <c r="AU167" s="235" t="s">
        <v>84</v>
      </c>
      <c r="AV167" s="14" t="s">
        <v>84</v>
      </c>
      <c r="AW167" s="14" t="s">
        <v>37</v>
      </c>
      <c r="AX167" s="14" t="s">
        <v>75</v>
      </c>
      <c r="AY167" s="235" t="s">
        <v>176</v>
      </c>
    </row>
    <row r="168" spans="1:65" s="15" customFormat="1" ht="11.25">
      <c r="B168" s="236"/>
      <c r="C168" s="237"/>
      <c r="D168" s="187" t="s">
        <v>650</v>
      </c>
      <c r="E168" s="238" t="s">
        <v>32</v>
      </c>
      <c r="F168" s="239" t="s">
        <v>711</v>
      </c>
      <c r="G168" s="237"/>
      <c r="H168" s="240">
        <v>18.047999999999998</v>
      </c>
      <c r="I168" s="241"/>
      <c r="J168" s="237"/>
      <c r="K168" s="237"/>
      <c r="L168" s="242"/>
      <c r="M168" s="249"/>
      <c r="N168" s="250"/>
      <c r="O168" s="250"/>
      <c r="P168" s="250"/>
      <c r="Q168" s="250"/>
      <c r="R168" s="250"/>
      <c r="S168" s="250"/>
      <c r="T168" s="251"/>
      <c r="AT168" s="246" t="s">
        <v>650</v>
      </c>
      <c r="AU168" s="246" t="s">
        <v>84</v>
      </c>
      <c r="AV168" s="15" t="s">
        <v>95</v>
      </c>
      <c r="AW168" s="15" t="s">
        <v>37</v>
      </c>
      <c r="AX168" s="15" t="s">
        <v>82</v>
      </c>
      <c r="AY168" s="246" t="s">
        <v>176</v>
      </c>
    </row>
    <row r="169" spans="1:65" s="2" customFormat="1" ht="24.2" customHeight="1">
      <c r="A169" s="36"/>
      <c r="B169" s="37"/>
      <c r="C169" s="192" t="s">
        <v>228</v>
      </c>
      <c r="D169" s="192" t="s">
        <v>203</v>
      </c>
      <c r="E169" s="193" t="s">
        <v>936</v>
      </c>
      <c r="F169" s="194" t="s">
        <v>937</v>
      </c>
      <c r="G169" s="195" t="s">
        <v>645</v>
      </c>
      <c r="H169" s="196">
        <v>11.28</v>
      </c>
      <c r="I169" s="197"/>
      <c r="J169" s="198">
        <f>ROUND(I169*H169,2)</f>
        <v>0</v>
      </c>
      <c r="K169" s="194" t="s">
        <v>646</v>
      </c>
      <c r="L169" s="41"/>
      <c r="M169" s="199" t="s">
        <v>32</v>
      </c>
      <c r="N169" s="200" t="s">
        <v>46</v>
      </c>
      <c r="O169" s="66"/>
      <c r="P169" s="183">
        <f>O169*H169</f>
        <v>0</v>
      </c>
      <c r="Q169" s="183">
        <v>0</v>
      </c>
      <c r="R169" s="183">
        <f>Q169*H169</f>
        <v>0</v>
      </c>
      <c r="S169" s="183">
        <v>0</v>
      </c>
      <c r="T169" s="184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85" t="s">
        <v>95</v>
      </c>
      <c r="AT169" s="185" t="s">
        <v>203</v>
      </c>
      <c r="AU169" s="185" t="s">
        <v>84</v>
      </c>
      <c r="AY169" s="18" t="s">
        <v>176</v>
      </c>
      <c r="BE169" s="186">
        <f>IF(N169="základní",J169,0)</f>
        <v>0</v>
      </c>
      <c r="BF169" s="186">
        <f>IF(N169="snížená",J169,0)</f>
        <v>0</v>
      </c>
      <c r="BG169" s="186">
        <f>IF(N169="zákl. přenesená",J169,0)</f>
        <v>0</v>
      </c>
      <c r="BH169" s="186">
        <f>IF(N169="sníž. přenesená",J169,0)</f>
        <v>0</v>
      </c>
      <c r="BI169" s="186">
        <f>IF(N169="nulová",J169,0)</f>
        <v>0</v>
      </c>
      <c r="BJ169" s="18" t="s">
        <v>82</v>
      </c>
      <c r="BK169" s="186">
        <f>ROUND(I169*H169,2)</f>
        <v>0</v>
      </c>
      <c r="BL169" s="18" t="s">
        <v>95</v>
      </c>
      <c r="BM169" s="185" t="s">
        <v>1287</v>
      </c>
    </row>
    <row r="170" spans="1:65" s="2" customFormat="1" ht="11.25">
      <c r="A170" s="36"/>
      <c r="B170" s="37"/>
      <c r="C170" s="38"/>
      <c r="D170" s="213" t="s">
        <v>648</v>
      </c>
      <c r="E170" s="38"/>
      <c r="F170" s="214" t="s">
        <v>939</v>
      </c>
      <c r="G170" s="38"/>
      <c r="H170" s="38"/>
      <c r="I170" s="189"/>
      <c r="J170" s="38"/>
      <c r="K170" s="38"/>
      <c r="L170" s="41"/>
      <c r="M170" s="190"/>
      <c r="N170" s="191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8" t="s">
        <v>648</v>
      </c>
      <c r="AU170" s="18" t="s">
        <v>84</v>
      </c>
    </row>
    <row r="171" spans="1:65" s="14" customFormat="1" ht="11.25">
      <c r="B171" s="225"/>
      <c r="C171" s="226"/>
      <c r="D171" s="187" t="s">
        <v>650</v>
      </c>
      <c r="E171" s="227" t="s">
        <v>32</v>
      </c>
      <c r="F171" s="228" t="s">
        <v>1288</v>
      </c>
      <c r="G171" s="226"/>
      <c r="H171" s="229">
        <v>11.28</v>
      </c>
      <c r="I171" s="230"/>
      <c r="J171" s="226"/>
      <c r="K171" s="226"/>
      <c r="L171" s="231"/>
      <c r="M171" s="232"/>
      <c r="N171" s="233"/>
      <c r="O171" s="233"/>
      <c r="P171" s="233"/>
      <c r="Q171" s="233"/>
      <c r="R171" s="233"/>
      <c r="S171" s="233"/>
      <c r="T171" s="234"/>
      <c r="AT171" s="235" t="s">
        <v>650</v>
      </c>
      <c r="AU171" s="235" t="s">
        <v>84</v>
      </c>
      <c r="AV171" s="14" t="s">
        <v>84</v>
      </c>
      <c r="AW171" s="14" t="s">
        <v>37</v>
      </c>
      <c r="AX171" s="14" t="s">
        <v>82</v>
      </c>
      <c r="AY171" s="235" t="s">
        <v>176</v>
      </c>
    </row>
    <row r="172" spans="1:65" s="2" customFormat="1" ht="24.2" customHeight="1">
      <c r="A172" s="36"/>
      <c r="B172" s="37"/>
      <c r="C172" s="192" t="s">
        <v>232</v>
      </c>
      <c r="D172" s="192" t="s">
        <v>203</v>
      </c>
      <c r="E172" s="193" t="s">
        <v>643</v>
      </c>
      <c r="F172" s="194" t="s">
        <v>644</v>
      </c>
      <c r="G172" s="195" t="s">
        <v>645</v>
      </c>
      <c r="H172" s="196">
        <v>0.93600000000000005</v>
      </c>
      <c r="I172" s="197"/>
      <c r="J172" s="198">
        <f>ROUND(I172*H172,2)</f>
        <v>0</v>
      </c>
      <c r="K172" s="194" t="s">
        <v>646</v>
      </c>
      <c r="L172" s="41"/>
      <c r="M172" s="199" t="s">
        <v>32</v>
      </c>
      <c r="N172" s="200" t="s">
        <v>46</v>
      </c>
      <c r="O172" s="66"/>
      <c r="P172" s="183">
        <f>O172*H172</f>
        <v>0</v>
      </c>
      <c r="Q172" s="183">
        <v>0</v>
      </c>
      <c r="R172" s="183">
        <f>Q172*H172</f>
        <v>0</v>
      </c>
      <c r="S172" s="183">
        <v>0</v>
      </c>
      <c r="T172" s="184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85" t="s">
        <v>95</v>
      </c>
      <c r="AT172" s="185" t="s">
        <v>203</v>
      </c>
      <c r="AU172" s="185" t="s">
        <v>84</v>
      </c>
      <c r="AY172" s="18" t="s">
        <v>176</v>
      </c>
      <c r="BE172" s="186">
        <f>IF(N172="základní",J172,0)</f>
        <v>0</v>
      </c>
      <c r="BF172" s="186">
        <f>IF(N172="snížená",J172,0)</f>
        <v>0</v>
      </c>
      <c r="BG172" s="186">
        <f>IF(N172="zákl. přenesená",J172,0)</f>
        <v>0</v>
      </c>
      <c r="BH172" s="186">
        <f>IF(N172="sníž. přenesená",J172,0)</f>
        <v>0</v>
      </c>
      <c r="BI172" s="186">
        <f>IF(N172="nulová",J172,0)</f>
        <v>0</v>
      </c>
      <c r="BJ172" s="18" t="s">
        <v>82</v>
      </c>
      <c r="BK172" s="186">
        <f>ROUND(I172*H172,2)</f>
        <v>0</v>
      </c>
      <c r="BL172" s="18" t="s">
        <v>95</v>
      </c>
      <c r="BM172" s="185" t="s">
        <v>1289</v>
      </c>
    </row>
    <row r="173" spans="1:65" s="2" customFormat="1" ht="11.25">
      <c r="A173" s="36"/>
      <c r="B173" s="37"/>
      <c r="C173" s="38"/>
      <c r="D173" s="213" t="s">
        <v>648</v>
      </c>
      <c r="E173" s="38"/>
      <c r="F173" s="214" t="s">
        <v>649</v>
      </c>
      <c r="G173" s="38"/>
      <c r="H173" s="38"/>
      <c r="I173" s="189"/>
      <c r="J173" s="38"/>
      <c r="K173" s="38"/>
      <c r="L173" s="41"/>
      <c r="M173" s="190"/>
      <c r="N173" s="191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8" t="s">
        <v>648</v>
      </c>
      <c r="AU173" s="18" t="s">
        <v>84</v>
      </c>
    </row>
    <row r="174" spans="1:65" s="13" customFormat="1" ht="11.25">
      <c r="B174" s="215"/>
      <c r="C174" s="216"/>
      <c r="D174" s="187" t="s">
        <v>650</v>
      </c>
      <c r="E174" s="217" t="s">
        <v>32</v>
      </c>
      <c r="F174" s="218" t="s">
        <v>1050</v>
      </c>
      <c r="G174" s="216"/>
      <c r="H174" s="217" t="s">
        <v>32</v>
      </c>
      <c r="I174" s="219"/>
      <c r="J174" s="216"/>
      <c r="K174" s="216"/>
      <c r="L174" s="220"/>
      <c r="M174" s="221"/>
      <c r="N174" s="222"/>
      <c r="O174" s="222"/>
      <c r="P174" s="222"/>
      <c r="Q174" s="222"/>
      <c r="R174" s="222"/>
      <c r="S174" s="222"/>
      <c r="T174" s="223"/>
      <c r="AT174" s="224" t="s">
        <v>650</v>
      </c>
      <c r="AU174" s="224" t="s">
        <v>84</v>
      </c>
      <c r="AV174" s="13" t="s">
        <v>82</v>
      </c>
      <c r="AW174" s="13" t="s">
        <v>37</v>
      </c>
      <c r="AX174" s="13" t="s">
        <v>75</v>
      </c>
      <c r="AY174" s="224" t="s">
        <v>176</v>
      </c>
    </row>
    <row r="175" spans="1:65" s="14" customFormat="1" ht="11.25">
      <c r="B175" s="225"/>
      <c r="C175" s="226"/>
      <c r="D175" s="187" t="s">
        <v>650</v>
      </c>
      <c r="E175" s="227" t="s">
        <v>32</v>
      </c>
      <c r="F175" s="228" t="s">
        <v>1051</v>
      </c>
      <c r="G175" s="226"/>
      <c r="H175" s="229">
        <v>0.93600000000000005</v>
      </c>
      <c r="I175" s="230"/>
      <c r="J175" s="226"/>
      <c r="K175" s="226"/>
      <c r="L175" s="231"/>
      <c r="M175" s="232"/>
      <c r="N175" s="233"/>
      <c r="O175" s="233"/>
      <c r="P175" s="233"/>
      <c r="Q175" s="233"/>
      <c r="R175" s="233"/>
      <c r="S175" s="233"/>
      <c r="T175" s="234"/>
      <c r="AT175" s="235" t="s">
        <v>650</v>
      </c>
      <c r="AU175" s="235" t="s">
        <v>84</v>
      </c>
      <c r="AV175" s="14" t="s">
        <v>84</v>
      </c>
      <c r="AW175" s="14" t="s">
        <v>37</v>
      </c>
      <c r="AX175" s="14" t="s">
        <v>75</v>
      </c>
      <c r="AY175" s="235" t="s">
        <v>176</v>
      </c>
    </row>
    <row r="176" spans="1:65" s="15" customFormat="1" ht="11.25">
      <c r="B176" s="236"/>
      <c r="C176" s="237"/>
      <c r="D176" s="187" t="s">
        <v>650</v>
      </c>
      <c r="E176" s="238" t="s">
        <v>32</v>
      </c>
      <c r="F176" s="239" t="s">
        <v>711</v>
      </c>
      <c r="G176" s="237"/>
      <c r="H176" s="240">
        <v>0.93600000000000005</v>
      </c>
      <c r="I176" s="241"/>
      <c r="J176" s="237"/>
      <c r="K176" s="237"/>
      <c r="L176" s="242"/>
      <c r="M176" s="249"/>
      <c r="N176" s="250"/>
      <c r="O176" s="250"/>
      <c r="P176" s="250"/>
      <c r="Q176" s="250"/>
      <c r="R176" s="250"/>
      <c r="S176" s="250"/>
      <c r="T176" s="251"/>
      <c r="AT176" s="246" t="s">
        <v>650</v>
      </c>
      <c r="AU176" s="246" t="s">
        <v>84</v>
      </c>
      <c r="AV176" s="15" t="s">
        <v>95</v>
      </c>
      <c r="AW176" s="15" t="s">
        <v>37</v>
      </c>
      <c r="AX176" s="15" t="s">
        <v>82</v>
      </c>
      <c r="AY176" s="246" t="s">
        <v>176</v>
      </c>
    </row>
    <row r="177" spans="1:65" s="2" customFormat="1" ht="16.5" customHeight="1">
      <c r="A177" s="36"/>
      <c r="B177" s="37"/>
      <c r="C177" s="192" t="s">
        <v>236</v>
      </c>
      <c r="D177" s="192" t="s">
        <v>203</v>
      </c>
      <c r="E177" s="193" t="s">
        <v>1085</v>
      </c>
      <c r="F177" s="194" t="s">
        <v>1086</v>
      </c>
      <c r="G177" s="195" t="s">
        <v>645</v>
      </c>
      <c r="H177" s="196">
        <v>0.93600000000000005</v>
      </c>
      <c r="I177" s="197"/>
      <c r="J177" s="198">
        <f>ROUND(I177*H177,2)</f>
        <v>0</v>
      </c>
      <c r="K177" s="194" t="s">
        <v>646</v>
      </c>
      <c r="L177" s="41"/>
      <c r="M177" s="199" t="s">
        <v>32</v>
      </c>
      <c r="N177" s="200" t="s">
        <v>46</v>
      </c>
      <c r="O177" s="66"/>
      <c r="P177" s="183">
        <f>O177*H177</f>
        <v>0</v>
      </c>
      <c r="Q177" s="183">
        <v>0</v>
      </c>
      <c r="R177" s="183">
        <f>Q177*H177</f>
        <v>0</v>
      </c>
      <c r="S177" s="183">
        <v>0</v>
      </c>
      <c r="T177" s="184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85" t="s">
        <v>95</v>
      </c>
      <c r="AT177" s="185" t="s">
        <v>203</v>
      </c>
      <c r="AU177" s="185" t="s">
        <v>84</v>
      </c>
      <c r="AY177" s="18" t="s">
        <v>176</v>
      </c>
      <c r="BE177" s="186">
        <f>IF(N177="základní",J177,0)</f>
        <v>0</v>
      </c>
      <c r="BF177" s="186">
        <f>IF(N177="snížená",J177,0)</f>
        <v>0</v>
      </c>
      <c r="BG177" s="186">
        <f>IF(N177="zákl. přenesená",J177,0)</f>
        <v>0</v>
      </c>
      <c r="BH177" s="186">
        <f>IF(N177="sníž. přenesená",J177,0)</f>
        <v>0</v>
      </c>
      <c r="BI177" s="186">
        <f>IF(N177="nulová",J177,0)</f>
        <v>0</v>
      </c>
      <c r="BJ177" s="18" t="s">
        <v>82</v>
      </c>
      <c r="BK177" s="186">
        <f>ROUND(I177*H177,2)</f>
        <v>0</v>
      </c>
      <c r="BL177" s="18" t="s">
        <v>95</v>
      </c>
      <c r="BM177" s="185" t="s">
        <v>1290</v>
      </c>
    </row>
    <row r="178" spans="1:65" s="2" customFormat="1" ht="11.25">
      <c r="A178" s="36"/>
      <c r="B178" s="37"/>
      <c r="C178" s="38"/>
      <c r="D178" s="213" t="s">
        <v>648</v>
      </c>
      <c r="E178" s="38"/>
      <c r="F178" s="214" t="s">
        <v>1088</v>
      </c>
      <c r="G178" s="38"/>
      <c r="H178" s="38"/>
      <c r="I178" s="189"/>
      <c r="J178" s="38"/>
      <c r="K178" s="38"/>
      <c r="L178" s="41"/>
      <c r="M178" s="190"/>
      <c r="N178" s="191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8" t="s">
        <v>648</v>
      </c>
      <c r="AU178" s="18" t="s">
        <v>84</v>
      </c>
    </row>
    <row r="179" spans="1:65" s="14" customFormat="1" ht="11.25">
      <c r="B179" s="225"/>
      <c r="C179" s="226"/>
      <c r="D179" s="187" t="s">
        <v>650</v>
      </c>
      <c r="E179" s="227" t="s">
        <v>32</v>
      </c>
      <c r="F179" s="228" t="s">
        <v>1077</v>
      </c>
      <c r="G179" s="226"/>
      <c r="H179" s="229">
        <v>0.93600000000000005</v>
      </c>
      <c r="I179" s="230"/>
      <c r="J179" s="226"/>
      <c r="K179" s="226"/>
      <c r="L179" s="231"/>
      <c r="M179" s="232"/>
      <c r="N179" s="233"/>
      <c r="O179" s="233"/>
      <c r="P179" s="233"/>
      <c r="Q179" s="233"/>
      <c r="R179" s="233"/>
      <c r="S179" s="233"/>
      <c r="T179" s="234"/>
      <c r="AT179" s="235" t="s">
        <v>650</v>
      </c>
      <c r="AU179" s="235" t="s">
        <v>84</v>
      </c>
      <c r="AV179" s="14" t="s">
        <v>84</v>
      </c>
      <c r="AW179" s="14" t="s">
        <v>37</v>
      </c>
      <c r="AX179" s="14" t="s">
        <v>75</v>
      </c>
      <c r="AY179" s="235" t="s">
        <v>176</v>
      </c>
    </row>
    <row r="180" spans="1:65" s="15" customFormat="1" ht="11.25">
      <c r="B180" s="236"/>
      <c r="C180" s="237"/>
      <c r="D180" s="187" t="s">
        <v>650</v>
      </c>
      <c r="E180" s="238" t="s">
        <v>32</v>
      </c>
      <c r="F180" s="239" t="s">
        <v>711</v>
      </c>
      <c r="G180" s="237"/>
      <c r="H180" s="240">
        <v>0.93600000000000005</v>
      </c>
      <c r="I180" s="241"/>
      <c r="J180" s="237"/>
      <c r="K180" s="237"/>
      <c r="L180" s="242"/>
      <c r="M180" s="249"/>
      <c r="N180" s="250"/>
      <c r="O180" s="250"/>
      <c r="P180" s="250"/>
      <c r="Q180" s="250"/>
      <c r="R180" s="250"/>
      <c r="S180" s="250"/>
      <c r="T180" s="251"/>
      <c r="AT180" s="246" t="s">
        <v>650</v>
      </c>
      <c r="AU180" s="246" t="s">
        <v>84</v>
      </c>
      <c r="AV180" s="15" t="s">
        <v>95</v>
      </c>
      <c r="AW180" s="15" t="s">
        <v>37</v>
      </c>
      <c r="AX180" s="15" t="s">
        <v>82</v>
      </c>
      <c r="AY180" s="246" t="s">
        <v>176</v>
      </c>
    </row>
    <row r="181" spans="1:65" s="2" customFormat="1" ht="21.75" customHeight="1">
      <c r="A181" s="36"/>
      <c r="B181" s="37"/>
      <c r="C181" s="192" t="s">
        <v>8</v>
      </c>
      <c r="D181" s="192" t="s">
        <v>203</v>
      </c>
      <c r="E181" s="193" t="s">
        <v>1089</v>
      </c>
      <c r="F181" s="194" t="s">
        <v>1090</v>
      </c>
      <c r="G181" s="195" t="s">
        <v>694</v>
      </c>
      <c r="H181" s="196">
        <v>20</v>
      </c>
      <c r="I181" s="197"/>
      <c r="J181" s="198">
        <f>ROUND(I181*H181,2)</f>
        <v>0</v>
      </c>
      <c r="K181" s="194" t="s">
        <v>646</v>
      </c>
      <c r="L181" s="41"/>
      <c r="M181" s="199" t="s">
        <v>32</v>
      </c>
      <c r="N181" s="200" t="s">
        <v>46</v>
      </c>
      <c r="O181" s="66"/>
      <c r="P181" s="183">
        <f>O181*H181</f>
        <v>0</v>
      </c>
      <c r="Q181" s="183">
        <v>0</v>
      </c>
      <c r="R181" s="183">
        <f>Q181*H181</f>
        <v>0</v>
      </c>
      <c r="S181" s="183">
        <v>0</v>
      </c>
      <c r="T181" s="184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85" t="s">
        <v>95</v>
      </c>
      <c r="AT181" s="185" t="s">
        <v>203</v>
      </c>
      <c r="AU181" s="185" t="s">
        <v>84</v>
      </c>
      <c r="AY181" s="18" t="s">
        <v>176</v>
      </c>
      <c r="BE181" s="186">
        <f>IF(N181="základní",J181,0)</f>
        <v>0</v>
      </c>
      <c r="BF181" s="186">
        <f>IF(N181="snížená",J181,0)</f>
        <v>0</v>
      </c>
      <c r="BG181" s="186">
        <f>IF(N181="zákl. přenesená",J181,0)</f>
        <v>0</v>
      </c>
      <c r="BH181" s="186">
        <f>IF(N181="sníž. přenesená",J181,0)</f>
        <v>0</v>
      </c>
      <c r="BI181" s="186">
        <f>IF(N181="nulová",J181,0)</f>
        <v>0</v>
      </c>
      <c r="BJ181" s="18" t="s">
        <v>82</v>
      </c>
      <c r="BK181" s="186">
        <f>ROUND(I181*H181,2)</f>
        <v>0</v>
      </c>
      <c r="BL181" s="18" t="s">
        <v>95</v>
      </c>
      <c r="BM181" s="185" t="s">
        <v>1291</v>
      </c>
    </row>
    <row r="182" spans="1:65" s="2" customFormat="1" ht="11.25">
      <c r="A182" s="36"/>
      <c r="B182" s="37"/>
      <c r="C182" s="38"/>
      <c r="D182" s="213" t="s">
        <v>648</v>
      </c>
      <c r="E182" s="38"/>
      <c r="F182" s="214" t="s">
        <v>1092</v>
      </c>
      <c r="G182" s="38"/>
      <c r="H182" s="38"/>
      <c r="I182" s="189"/>
      <c r="J182" s="38"/>
      <c r="K182" s="38"/>
      <c r="L182" s="41"/>
      <c r="M182" s="190"/>
      <c r="N182" s="191"/>
      <c r="O182" s="66"/>
      <c r="P182" s="66"/>
      <c r="Q182" s="66"/>
      <c r="R182" s="66"/>
      <c r="S182" s="66"/>
      <c r="T182" s="67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8" t="s">
        <v>648</v>
      </c>
      <c r="AU182" s="18" t="s">
        <v>84</v>
      </c>
    </row>
    <row r="183" spans="1:65" s="14" customFormat="1" ht="11.25">
      <c r="B183" s="225"/>
      <c r="C183" s="226"/>
      <c r="D183" s="187" t="s">
        <v>650</v>
      </c>
      <c r="E183" s="227" t="s">
        <v>32</v>
      </c>
      <c r="F183" s="228" t="s">
        <v>1093</v>
      </c>
      <c r="G183" s="226"/>
      <c r="H183" s="229">
        <v>20</v>
      </c>
      <c r="I183" s="230"/>
      <c r="J183" s="226"/>
      <c r="K183" s="226"/>
      <c r="L183" s="231"/>
      <c r="M183" s="232"/>
      <c r="N183" s="233"/>
      <c r="O183" s="233"/>
      <c r="P183" s="233"/>
      <c r="Q183" s="233"/>
      <c r="R183" s="233"/>
      <c r="S183" s="233"/>
      <c r="T183" s="234"/>
      <c r="AT183" s="235" t="s">
        <v>650</v>
      </c>
      <c r="AU183" s="235" t="s">
        <v>84</v>
      </c>
      <c r="AV183" s="14" t="s">
        <v>84</v>
      </c>
      <c r="AW183" s="14" t="s">
        <v>37</v>
      </c>
      <c r="AX183" s="14" t="s">
        <v>75</v>
      </c>
      <c r="AY183" s="235" t="s">
        <v>176</v>
      </c>
    </row>
    <row r="184" spans="1:65" s="15" customFormat="1" ht="11.25">
      <c r="B184" s="236"/>
      <c r="C184" s="237"/>
      <c r="D184" s="187" t="s">
        <v>650</v>
      </c>
      <c r="E184" s="238" t="s">
        <v>32</v>
      </c>
      <c r="F184" s="239" t="s">
        <v>711</v>
      </c>
      <c r="G184" s="237"/>
      <c r="H184" s="240">
        <v>20</v>
      </c>
      <c r="I184" s="241"/>
      <c r="J184" s="237"/>
      <c r="K184" s="237"/>
      <c r="L184" s="242"/>
      <c r="M184" s="249"/>
      <c r="N184" s="250"/>
      <c r="O184" s="250"/>
      <c r="P184" s="250"/>
      <c r="Q184" s="250"/>
      <c r="R184" s="250"/>
      <c r="S184" s="250"/>
      <c r="T184" s="251"/>
      <c r="AT184" s="246" t="s">
        <v>650</v>
      </c>
      <c r="AU184" s="246" t="s">
        <v>84</v>
      </c>
      <c r="AV184" s="15" t="s">
        <v>95</v>
      </c>
      <c r="AW184" s="15" t="s">
        <v>37</v>
      </c>
      <c r="AX184" s="15" t="s">
        <v>82</v>
      </c>
      <c r="AY184" s="246" t="s">
        <v>176</v>
      </c>
    </row>
    <row r="185" spans="1:65" s="11" customFormat="1" ht="22.9" customHeight="1">
      <c r="B185" s="159"/>
      <c r="C185" s="160"/>
      <c r="D185" s="161" t="s">
        <v>74</v>
      </c>
      <c r="E185" s="211" t="s">
        <v>84</v>
      </c>
      <c r="F185" s="211" t="s">
        <v>653</v>
      </c>
      <c r="G185" s="160"/>
      <c r="H185" s="160"/>
      <c r="I185" s="163"/>
      <c r="J185" s="212">
        <f>BK185</f>
        <v>0</v>
      </c>
      <c r="K185" s="160"/>
      <c r="L185" s="165"/>
      <c r="M185" s="166"/>
      <c r="N185" s="167"/>
      <c r="O185" s="167"/>
      <c r="P185" s="168">
        <f>SUM(P186:P209)</f>
        <v>0</v>
      </c>
      <c r="Q185" s="167"/>
      <c r="R185" s="168">
        <f>SUM(R186:R209)</f>
        <v>2.7193659833399999</v>
      </c>
      <c r="S185" s="167"/>
      <c r="T185" s="169">
        <f>SUM(T186:T209)</f>
        <v>0</v>
      </c>
      <c r="AR185" s="170" t="s">
        <v>82</v>
      </c>
      <c r="AT185" s="171" t="s">
        <v>74</v>
      </c>
      <c r="AU185" s="171" t="s">
        <v>82</v>
      </c>
      <c r="AY185" s="170" t="s">
        <v>176</v>
      </c>
      <c r="BK185" s="172">
        <f>SUM(BK186:BK209)</f>
        <v>0</v>
      </c>
    </row>
    <row r="186" spans="1:65" s="2" customFormat="1" ht="24.2" customHeight="1">
      <c r="A186" s="36"/>
      <c r="B186" s="37"/>
      <c r="C186" s="192" t="s">
        <v>243</v>
      </c>
      <c r="D186" s="192" t="s">
        <v>203</v>
      </c>
      <c r="E186" s="193" t="s">
        <v>1094</v>
      </c>
      <c r="F186" s="194" t="s">
        <v>1095</v>
      </c>
      <c r="G186" s="195" t="s">
        <v>694</v>
      </c>
      <c r="H186" s="196">
        <v>20</v>
      </c>
      <c r="I186" s="197"/>
      <c r="J186" s="198">
        <f>ROUND(I186*H186,2)</f>
        <v>0</v>
      </c>
      <c r="K186" s="194" t="s">
        <v>646</v>
      </c>
      <c r="L186" s="41"/>
      <c r="M186" s="199" t="s">
        <v>32</v>
      </c>
      <c r="N186" s="200" t="s">
        <v>46</v>
      </c>
      <c r="O186" s="66"/>
      <c r="P186" s="183">
        <f>O186*H186</f>
        <v>0</v>
      </c>
      <c r="Q186" s="183">
        <v>9.8999999999999994E-5</v>
      </c>
      <c r="R186" s="183">
        <f>Q186*H186</f>
        <v>1.98E-3</v>
      </c>
      <c r="S186" s="183">
        <v>0</v>
      </c>
      <c r="T186" s="184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85" t="s">
        <v>95</v>
      </c>
      <c r="AT186" s="185" t="s">
        <v>203</v>
      </c>
      <c r="AU186" s="185" t="s">
        <v>84</v>
      </c>
      <c r="AY186" s="18" t="s">
        <v>176</v>
      </c>
      <c r="BE186" s="186">
        <f>IF(N186="základní",J186,0)</f>
        <v>0</v>
      </c>
      <c r="BF186" s="186">
        <f>IF(N186="snížená",J186,0)</f>
        <v>0</v>
      </c>
      <c r="BG186" s="186">
        <f>IF(N186="zákl. přenesená",J186,0)</f>
        <v>0</v>
      </c>
      <c r="BH186" s="186">
        <f>IF(N186="sníž. přenesená",J186,0)</f>
        <v>0</v>
      </c>
      <c r="BI186" s="186">
        <f>IF(N186="nulová",J186,0)</f>
        <v>0</v>
      </c>
      <c r="BJ186" s="18" t="s">
        <v>82</v>
      </c>
      <c r="BK186" s="186">
        <f>ROUND(I186*H186,2)</f>
        <v>0</v>
      </c>
      <c r="BL186" s="18" t="s">
        <v>95</v>
      </c>
      <c r="BM186" s="185" t="s">
        <v>1292</v>
      </c>
    </row>
    <row r="187" spans="1:65" s="2" customFormat="1" ht="11.25">
      <c r="A187" s="36"/>
      <c r="B187" s="37"/>
      <c r="C187" s="38"/>
      <c r="D187" s="213" t="s">
        <v>648</v>
      </c>
      <c r="E187" s="38"/>
      <c r="F187" s="214" t="s">
        <v>1097</v>
      </c>
      <c r="G187" s="38"/>
      <c r="H187" s="38"/>
      <c r="I187" s="189"/>
      <c r="J187" s="38"/>
      <c r="K187" s="38"/>
      <c r="L187" s="41"/>
      <c r="M187" s="190"/>
      <c r="N187" s="191"/>
      <c r="O187" s="66"/>
      <c r="P187" s="66"/>
      <c r="Q187" s="66"/>
      <c r="R187" s="66"/>
      <c r="S187" s="66"/>
      <c r="T187" s="6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8" t="s">
        <v>648</v>
      </c>
      <c r="AU187" s="18" t="s">
        <v>84</v>
      </c>
    </row>
    <row r="188" spans="1:65" s="13" customFormat="1" ht="11.25">
      <c r="B188" s="215"/>
      <c r="C188" s="216"/>
      <c r="D188" s="187" t="s">
        <v>650</v>
      </c>
      <c r="E188" s="217" t="s">
        <v>32</v>
      </c>
      <c r="F188" s="218" t="s">
        <v>1098</v>
      </c>
      <c r="G188" s="216"/>
      <c r="H188" s="217" t="s">
        <v>32</v>
      </c>
      <c r="I188" s="219"/>
      <c r="J188" s="216"/>
      <c r="K188" s="216"/>
      <c r="L188" s="220"/>
      <c r="M188" s="221"/>
      <c r="N188" s="222"/>
      <c r="O188" s="222"/>
      <c r="P188" s="222"/>
      <c r="Q188" s="222"/>
      <c r="R188" s="222"/>
      <c r="S188" s="222"/>
      <c r="T188" s="223"/>
      <c r="AT188" s="224" t="s">
        <v>650</v>
      </c>
      <c r="AU188" s="224" t="s">
        <v>84</v>
      </c>
      <c r="AV188" s="13" t="s">
        <v>82</v>
      </c>
      <c r="AW188" s="13" t="s">
        <v>37</v>
      </c>
      <c r="AX188" s="13" t="s">
        <v>75</v>
      </c>
      <c r="AY188" s="224" t="s">
        <v>176</v>
      </c>
    </row>
    <row r="189" spans="1:65" s="14" customFormat="1" ht="11.25">
      <c r="B189" s="225"/>
      <c r="C189" s="226"/>
      <c r="D189" s="187" t="s">
        <v>650</v>
      </c>
      <c r="E189" s="227" t="s">
        <v>32</v>
      </c>
      <c r="F189" s="228" t="s">
        <v>1093</v>
      </c>
      <c r="G189" s="226"/>
      <c r="H189" s="229">
        <v>20</v>
      </c>
      <c r="I189" s="230"/>
      <c r="J189" s="226"/>
      <c r="K189" s="226"/>
      <c r="L189" s="231"/>
      <c r="M189" s="232"/>
      <c r="N189" s="233"/>
      <c r="O189" s="233"/>
      <c r="P189" s="233"/>
      <c r="Q189" s="233"/>
      <c r="R189" s="233"/>
      <c r="S189" s="233"/>
      <c r="T189" s="234"/>
      <c r="AT189" s="235" t="s">
        <v>650</v>
      </c>
      <c r="AU189" s="235" t="s">
        <v>84</v>
      </c>
      <c r="AV189" s="14" t="s">
        <v>84</v>
      </c>
      <c r="AW189" s="14" t="s">
        <v>37</v>
      </c>
      <c r="AX189" s="14" t="s">
        <v>75</v>
      </c>
      <c r="AY189" s="235" t="s">
        <v>176</v>
      </c>
    </row>
    <row r="190" spans="1:65" s="15" customFormat="1" ht="11.25">
      <c r="B190" s="236"/>
      <c r="C190" s="237"/>
      <c r="D190" s="187" t="s">
        <v>650</v>
      </c>
      <c r="E190" s="238" t="s">
        <v>32</v>
      </c>
      <c r="F190" s="239" t="s">
        <v>711</v>
      </c>
      <c r="G190" s="237"/>
      <c r="H190" s="240">
        <v>20</v>
      </c>
      <c r="I190" s="241"/>
      <c r="J190" s="237"/>
      <c r="K190" s="237"/>
      <c r="L190" s="242"/>
      <c r="M190" s="249"/>
      <c r="N190" s="250"/>
      <c r="O190" s="250"/>
      <c r="P190" s="250"/>
      <c r="Q190" s="250"/>
      <c r="R190" s="250"/>
      <c r="S190" s="250"/>
      <c r="T190" s="251"/>
      <c r="AT190" s="246" t="s">
        <v>650</v>
      </c>
      <c r="AU190" s="246" t="s">
        <v>84</v>
      </c>
      <c r="AV190" s="15" t="s">
        <v>95</v>
      </c>
      <c r="AW190" s="15" t="s">
        <v>37</v>
      </c>
      <c r="AX190" s="15" t="s">
        <v>82</v>
      </c>
      <c r="AY190" s="246" t="s">
        <v>176</v>
      </c>
    </row>
    <row r="191" spans="1:65" s="2" customFormat="1" ht="16.5" customHeight="1">
      <c r="A191" s="36"/>
      <c r="B191" s="37"/>
      <c r="C191" s="173" t="s">
        <v>247</v>
      </c>
      <c r="D191" s="173" t="s">
        <v>177</v>
      </c>
      <c r="E191" s="174" t="s">
        <v>1099</v>
      </c>
      <c r="F191" s="175" t="s">
        <v>1100</v>
      </c>
      <c r="G191" s="176" t="s">
        <v>694</v>
      </c>
      <c r="H191" s="177">
        <v>20</v>
      </c>
      <c r="I191" s="178"/>
      <c r="J191" s="179">
        <f>ROUND(I191*H191,2)</f>
        <v>0</v>
      </c>
      <c r="K191" s="175" t="s">
        <v>646</v>
      </c>
      <c r="L191" s="180"/>
      <c r="M191" s="181" t="s">
        <v>32</v>
      </c>
      <c r="N191" s="182" t="s">
        <v>46</v>
      </c>
      <c r="O191" s="66"/>
      <c r="P191" s="183">
        <f>O191*H191</f>
        <v>0</v>
      </c>
      <c r="Q191" s="183">
        <v>2.9999999999999997E-4</v>
      </c>
      <c r="R191" s="183">
        <f>Q191*H191</f>
        <v>5.9999999999999993E-3</v>
      </c>
      <c r="S191" s="183">
        <v>0</v>
      </c>
      <c r="T191" s="184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85" t="s">
        <v>212</v>
      </c>
      <c r="AT191" s="185" t="s">
        <v>177</v>
      </c>
      <c r="AU191" s="185" t="s">
        <v>84</v>
      </c>
      <c r="AY191" s="18" t="s">
        <v>176</v>
      </c>
      <c r="BE191" s="186">
        <f>IF(N191="základní",J191,0)</f>
        <v>0</v>
      </c>
      <c r="BF191" s="186">
        <f>IF(N191="snížená",J191,0)</f>
        <v>0</v>
      </c>
      <c r="BG191" s="186">
        <f>IF(N191="zákl. přenesená",J191,0)</f>
        <v>0</v>
      </c>
      <c r="BH191" s="186">
        <f>IF(N191="sníž. přenesená",J191,0)</f>
        <v>0</v>
      </c>
      <c r="BI191" s="186">
        <f>IF(N191="nulová",J191,0)</f>
        <v>0</v>
      </c>
      <c r="BJ191" s="18" t="s">
        <v>82</v>
      </c>
      <c r="BK191" s="186">
        <f>ROUND(I191*H191,2)</f>
        <v>0</v>
      </c>
      <c r="BL191" s="18" t="s">
        <v>95</v>
      </c>
      <c r="BM191" s="185" t="s">
        <v>1293</v>
      </c>
    </row>
    <row r="192" spans="1:65" s="2" customFormat="1" ht="21.75" customHeight="1">
      <c r="A192" s="36"/>
      <c r="B192" s="37"/>
      <c r="C192" s="192" t="s">
        <v>251</v>
      </c>
      <c r="D192" s="192" t="s">
        <v>203</v>
      </c>
      <c r="E192" s="193" t="s">
        <v>1102</v>
      </c>
      <c r="F192" s="194" t="s">
        <v>1103</v>
      </c>
      <c r="G192" s="195" t="s">
        <v>645</v>
      </c>
      <c r="H192" s="196">
        <v>0.22500000000000001</v>
      </c>
      <c r="I192" s="197"/>
      <c r="J192" s="198">
        <f>ROUND(I192*H192,2)</f>
        <v>0</v>
      </c>
      <c r="K192" s="194" t="s">
        <v>646</v>
      </c>
      <c r="L192" s="41"/>
      <c r="M192" s="199" t="s">
        <v>32</v>
      </c>
      <c r="N192" s="200" t="s">
        <v>46</v>
      </c>
      <c r="O192" s="66"/>
      <c r="P192" s="183">
        <f>O192*H192</f>
        <v>0</v>
      </c>
      <c r="Q192" s="183">
        <v>2.16</v>
      </c>
      <c r="R192" s="183">
        <f>Q192*H192</f>
        <v>0.48600000000000004</v>
      </c>
      <c r="S192" s="183">
        <v>0</v>
      </c>
      <c r="T192" s="184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85" t="s">
        <v>95</v>
      </c>
      <c r="AT192" s="185" t="s">
        <v>203</v>
      </c>
      <c r="AU192" s="185" t="s">
        <v>84</v>
      </c>
      <c r="AY192" s="18" t="s">
        <v>176</v>
      </c>
      <c r="BE192" s="186">
        <f>IF(N192="základní",J192,0)</f>
        <v>0</v>
      </c>
      <c r="BF192" s="186">
        <f>IF(N192="snížená",J192,0)</f>
        <v>0</v>
      </c>
      <c r="BG192" s="186">
        <f>IF(N192="zákl. přenesená",J192,0)</f>
        <v>0</v>
      </c>
      <c r="BH192" s="186">
        <f>IF(N192="sníž. přenesená",J192,0)</f>
        <v>0</v>
      </c>
      <c r="BI192" s="186">
        <f>IF(N192="nulová",J192,0)</f>
        <v>0</v>
      </c>
      <c r="BJ192" s="18" t="s">
        <v>82</v>
      </c>
      <c r="BK192" s="186">
        <f>ROUND(I192*H192,2)</f>
        <v>0</v>
      </c>
      <c r="BL192" s="18" t="s">
        <v>95</v>
      </c>
      <c r="BM192" s="185" t="s">
        <v>1294</v>
      </c>
    </row>
    <row r="193" spans="1:65" s="2" customFormat="1" ht="11.25">
      <c r="A193" s="36"/>
      <c r="B193" s="37"/>
      <c r="C193" s="38"/>
      <c r="D193" s="213" t="s">
        <v>648</v>
      </c>
      <c r="E193" s="38"/>
      <c r="F193" s="214" t="s">
        <v>1105</v>
      </c>
      <c r="G193" s="38"/>
      <c r="H193" s="38"/>
      <c r="I193" s="189"/>
      <c r="J193" s="38"/>
      <c r="K193" s="38"/>
      <c r="L193" s="41"/>
      <c r="M193" s="190"/>
      <c r="N193" s="191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8" t="s">
        <v>648</v>
      </c>
      <c r="AU193" s="18" t="s">
        <v>84</v>
      </c>
    </row>
    <row r="194" spans="1:65" s="13" customFormat="1" ht="11.25">
      <c r="B194" s="215"/>
      <c r="C194" s="216"/>
      <c r="D194" s="187" t="s">
        <v>650</v>
      </c>
      <c r="E194" s="217" t="s">
        <v>32</v>
      </c>
      <c r="F194" s="218" t="s">
        <v>1106</v>
      </c>
      <c r="G194" s="216"/>
      <c r="H194" s="217" t="s">
        <v>32</v>
      </c>
      <c r="I194" s="219"/>
      <c r="J194" s="216"/>
      <c r="K194" s="216"/>
      <c r="L194" s="220"/>
      <c r="M194" s="221"/>
      <c r="N194" s="222"/>
      <c r="O194" s="222"/>
      <c r="P194" s="222"/>
      <c r="Q194" s="222"/>
      <c r="R194" s="222"/>
      <c r="S194" s="222"/>
      <c r="T194" s="223"/>
      <c r="AT194" s="224" t="s">
        <v>650</v>
      </c>
      <c r="AU194" s="224" t="s">
        <v>84</v>
      </c>
      <c r="AV194" s="13" t="s">
        <v>82</v>
      </c>
      <c r="AW194" s="13" t="s">
        <v>37</v>
      </c>
      <c r="AX194" s="13" t="s">
        <v>75</v>
      </c>
      <c r="AY194" s="224" t="s">
        <v>176</v>
      </c>
    </row>
    <row r="195" spans="1:65" s="14" customFormat="1" ht="11.25">
      <c r="B195" s="225"/>
      <c r="C195" s="226"/>
      <c r="D195" s="187" t="s">
        <v>650</v>
      </c>
      <c r="E195" s="227" t="s">
        <v>32</v>
      </c>
      <c r="F195" s="228" t="s">
        <v>1107</v>
      </c>
      <c r="G195" s="226"/>
      <c r="H195" s="229">
        <v>0.22500000000000001</v>
      </c>
      <c r="I195" s="230"/>
      <c r="J195" s="226"/>
      <c r="K195" s="226"/>
      <c r="L195" s="231"/>
      <c r="M195" s="232"/>
      <c r="N195" s="233"/>
      <c r="O195" s="233"/>
      <c r="P195" s="233"/>
      <c r="Q195" s="233"/>
      <c r="R195" s="233"/>
      <c r="S195" s="233"/>
      <c r="T195" s="234"/>
      <c r="AT195" s="235" t="s">
        <v>650</v>
      </c>
      <c r="AU195" s="235" t="s">
        <v>84</v>
      </c>
      <c r="AV195" s="14" t="s">
        <v>84</v>
      </c>
      <c r="AW195" s="14" t="s">
        <v>37</v>
      </c>
      <c r="AX195" s="14" t="s">
        <v>82</v>
      </c>
      <c r="AY195" s="235" t="s">
        <v>176</v>
      </c>
    </row>
    <row r="196" spans="1:65" s="2" customFormat="1" ht="16.5" customHeight="1">
      <c r="A196" s="36"/>
      <c r="B196" s="37"/>
      <c r="C196" s="192" t="s">
        <v>255</v>
      </c>
      <c r="D196" s="192" t="s">
        <v>203</v>
      </c>
      <c r="E196" s="193" t="s">
        <v>1108</v>
      </c>
      <c r="F196" s="194" t="s">
        <v>1109</v>
      </c>
      <c r="G196" s="195" t="s">
        <v>645</v>
      </c>
      <c r="H196" s="196">
        <v>0.22500000000000001</v>
      </c>
      <c r="I196" s="197"/>
      <c r="J196" s="198">
        <f>ROUND(I196*H196,2)</f>
        <v>0</v>
      </c>
      <c r="K196" s="194" t="s">
        <v>646</v>
      </c>
      <c r="L196" s="41"/>
      <c r="M196" s="199" t="s">
        <v>32</v>
      </c>
      <c r="N196" s="200" t="s">
        <v>46</v>
      </c>
      <c r="O196" s="66"/>
      <c r="P196" s="183">
        <f>O196*H196</f>
        <v>0</v>
      </c>
      <c r="Q196" s="183">
        <v>2.2563422040000001</v>
      </c>
      <c r="R196" s="183">
        <f>Q196*H196</f>
        <v>0.50767699590000004</v>
      </c>
      <c r="S196" s="183">
        <v>0</v>
      </c>
      <c r="T196" s="184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85" t="s">
        <v>95</v>
      </c>
      <c r="AT196" s="185" t="s">
        <v>203</v>
      </c>
      <c r="AU196" s="185" t="s">
        <v>84</v>
      </c>
      <c r="AY196" s="18" t="s">
        <v>176</v>
      </c>
      <c r="BE196" s="186">
        <f>IF(N196="základní",J196,0)</f>
        <v>0</v>
      </c>
      <c r="BF196" s="186">
        <f>IF(N196="snížená",J196,0)</f>
        <v>0</v>
      </c>
      <c r="BG196" s="186">
        <f>IF(N196="zákl. přenesená",J196,0)</f>
        <v>0</v>
      </c>
      <c r="BH196" s="186">
        <f>IF(N196="sníž. přenesená",J196,0)</f>
        <v>0</v>
      </c>
      <c r="BI196" s="186">
        <f>IF(N196="nulová",J196,0)</f>
        <v>0</v>
      </c>
      <c r="BJ196" s="18" t="s">
        <v>82</v>
      </c>
      <c r="BK196" s="186">
        <f>ROUND(I196*H196,2)</f>
        <v>0</v>
      </c>
      <c r="BL196" s="18" t="s">
        <v>95</v>
      </c>
      <c r="BM196" s="185" t="s">
        <v>1295</v>
      </c>
    </row>
    <row r="197" spans="1:65" s="2" customFormat="1" ht="11.25">
      <c r="A197" s="36"/>
      <c r="B197" s="37"/>
      <c r="C197" s="38"/>
      <c r="D197" s="213" t="s">
        <v>648</v>
      </c>
      <c r="E197" s="38"/>
      <c r="F197" s="214" t="s">
        <v>1111</v>
      </c>
      <c r="G197" s="38"/>
      <c r="H197" s="38"/>
      <c r="I197" s="189"/>
      <c r="J197" s="38"/>
      <c r="K197" s="38"/>
      <c r="L197" s="41"/>
      <c r="M197" s="190"/>
      <c r="N197" s="191"/>
      <c r="O197" s="66"/>
      <c r="P197" s="66"/>
      <c r="Q197" s="66"/>
      <c r="R197" s="66"/>
      <c r="S197" s="66"/>
      <c r="T197" s="67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8" t="s">
        <v>648</v>
      </c>
      <c r="AU197" s="18" t="s">
        <v>84</v>
      </c>
    </row>
    <row r="198" spans="1:65" s="13" customFormat="1" ht="11.25">
      <c r="B198" s="215"/>
      <c r="C198" s="216"/>
      <c r="D198" s="187" t="s">
        <v>650</v>
      </c>
      <c r="E198" s="217" t="s">
        <v>32</v>
      </c>
      <c r="F198" s="218" t="s">
        <v>1112</v>
      </c>
      <c r="G198" s="216"/>
      <c r="H198" s="217" t="s">
        <v>32</v>
      </c>
      <c r="I198" s="219"/>
      <c r="J198" s="216"/>
      <c r="K198" s="216"/>
      <c r="L198" s="220"/>
      <c r="M198" s="221"/>
      <c r="N198" s="222"/>
      <c r="O198" s="222"/>
      <c r="P198" s="222"/>
      <c r="Q198" s="222"/>
      <c r="R198" s="222"/>
      <c r="S198" s="222"/>
      <c r="T198" s="223"/>
      <c r="AT198" s="224" t="s">
        <v>650</v>
      </c>
      <c r="AU198" s="224" t="s">
        <v>84</v>
      </c>
      <c r="AV198" s="13" t="s">
        <v>82</v>
      </c>
      <c r="AW198" s="13" t="s">
        <v>37</v>
      </c>
      <c r="AX198" s="13" t="s">
        <v>75</v>
      </c>
      <c r="AY198" s="224" t="s">
        <v>176</v>
      </c>
    </row>
    <row r="199" spans="1:65" s="14" customFormat="1" ht="11.25">
      <c r="B199" s="225"/>
      <c r="C199" s="226"/>
      <c r="D199" s="187" t="s">
        <v>650</v>
      </c>
      <c r="E199" s="227" t="s">
        <v>32</v>
      </c>
      <c r="F199" s="228" t="s">
        <v>1107</v>
      </c>
      <c r="G199" s="226"/>
      <c r="H199" s="229">
        <v>0.22500000000000001</v>
      </c>
      <c r="I199" s="230"/>
      <c r="J199" s="226"/>
      <c r="K199" s="226"/>
      <c r="L199" s="231"/>
      <c r="M199" s="232"/>
      <c r="N199" s="233"/>
      <c r="O199" s="233"/>
      <c r="P199" s="233"/>
      <c r="Q199" s="233"/>
      <c r="R199" s="233"/>
      <c r="S199" s="233"/>
      <c r="T199" s="234"/>
      <c r="AT199" s="235" t="s">
        <v>650</v>
      </c>
      <c r="AU199" s="235" t="s">
        <v>84</v>
      </c>
      <c r="AV199" s="14" t="s">
        <v>84</v>
      </c>
      <c r="AW199" s="14" t="s">
        <v>37</v>
      </c>
      <c r="AX199" s="14" t="s">
        <v>82</v>
      </c>
      <c r="AY199" s="235" t="s">
        <v>176</v>
      </c>
    </row>
    <row r="200" spans="1:65" s="2" customFormat="1" ht="24.2" customHeight="1">
      <c r="A200" s="36"/>
      <c r="B200" s="37"/>
      <c r="C200" s="192" t="s">
        <v>259</v>
      </c>
      <c r="D200" s="192" t="s">
        <v>203</v>
      </c>
      <c r="E200" s="193" t="s">
        <v>1113</v>
      </c>
      <c r="F200" s="194" t="s">
        <v>1114</v>
      </c>
      <c r="G200" s="195" t="s">
        <v>694</v>
      </c>
      <c r="H200" s="196">
        <v>1.5</v>
      </c>
      <c r="I200" s="197"/>
      <c r="J200" s="198">
        <f>ROUND(I200*H200,2)</f>
        <v>0</v>
      </c>
      <c r="K200" s="194" t="s">
        <v>646</v>
      </c>
      <c r="L200" s="41"/>
      <c r="M200" s="199" t="s">
        <v>32</v>
      </c>
      <c r="N200" s="200" t="s">
        <v>46</v>
      </c>
      <c r="O200" s="66"/>
      <c r="P200" s="183">
        <f>O200*H200</f>
        <v>0</v>
      </c>
      <c r="Q200" s="183">
        <v>1.1366641</v>
      </c>
      <c r="R200" s="183">
        <f>Q200*H200</f>
        <v>1.7049961499999999</v>
      </c>
      <c r="S200" s="183">
        <v>0</v>
      </c>
      <c r="T200" s="184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85" t="s">
        <v>95</v>
      </c>
      <c r="AT200" s="185" t="s">
        <v>203</v>
      </c>
      <c r="AU200" s="185" t="s">
        <v>84</v>
      </c>
      <c r="AY200" s="18" t="s">
        <v>176</v>
      </c>
      <c r="BE200" s="186">
        <f>IF(N200="základní",J200,0)</f>
        <v>0</v>
      </c>
      <c r="BF200" s="186">
        <f>IF(N200="snížená",J200,0)</f>
        <v>0</v>
      </c>
      <c r="BG200" s="186">
        <f>IF(N200="zákl. přenesená",J200,0)</f>
        <v>0</v>
      </c>
      <c r="BH200" s="186">
        <f>IF(N200="sníž. přenesená",J200,0)</f>
        <v>0</v>
      </c>
      <c r="BI200" s="186">
        <f>IF(N200="nulová",J200,0)</f>
        <v>0</v>
      </c>
      <c r="BJ200" s="18" t="s">
        <v>82</v>
      </c>
      <c r="BK200" s="186">
        <f>ROUND(I200*H200,2)</f>
        <v>0</v>
      </c>
      <c r="BL200" s="18" t="s">
        <v>95</v>
      </c>
      <c r="BM200" s="185" t="s">
        <v>1296</v>
      </c>
    </row>
    <row r="201" spans="1:65" s="2" customFormat="1" ht="11.25">
      <c r="A201" s="36"/>
      <c r="B201" s="37"/>
      <c r="C201" s="38"/>
      <c r="D201" s="213" t="s">
        <v>648</v>
      </c>
      <c r="E201" s="38"/>
      <c r="F201" s="214" t="s">
        <v>1116</v>
      </c>
      <c r="G201" s="38"/>
      <c r="H201" s="38"/>
      <c r="I201" s="189"/>
      <c r="J201" s="38"/>
      <c r="K201" s="38"/>
      <c r="L201" s="41"/>
      <c r="M201" s="190"/>
      <c r="N201" s="191"/>
      <c r="O201" s="66"/>
      <c r="P201" s="66"/>
      <c r="Q201" s="66"/>
      <c r="R201" s="66"/>
      <c r="S201" s="66"/>
      <c r="T201" s="67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8" t="s">
        <v>648</v>
      </c>
      <c r="AU201" s="18" t="s">
        <v>84</v>
      </c>
    </row>
    <row r="202" spans="1:65" s="13" customFormat="1" ht="11.25">
      <c r="B202" s="215"/>
      <c r="C202" s="216"/>
      <c r="D202" s="187" t="s">
        <v>650</v>
      </c>
      <c r="E202" s="217" t="s">
        <v>32</v>
      </c>
      <c r="F202" s="218" t="s">
        <v>1048</v>
      </c>
      <c r="G202" s="216"/>
      <c r="H202" s="217" t="s">
        <v>32</v>
      </c>
      <c r="I202" s="219"/>
      <c r="J202" s="216"/>
      <c r="K202" s="216"/>
      <c r="L202" s="220"/>
      <c r="M202" s="221"/>
      <c r="N202" s="222"/>
      <c r="O202" s="222"/>
      <c r="P202" s="222"/>
      <c r="Q202" s="222"/>
      <c r="R202" s="222"/>
      <c r="S202" s="222"/>
      <c r="T202" s="223"/>
      <c r="AT202" s="224" t="s">
        <v>650</v>
      </c>
      <c r="AU202" s="224" t="s">
        <v>84</v>
      </c>
      <c r="AV202" s="13" t="s">
        <v>82</v>
      </c>
      <c r="AW202" s="13" t="s">
        <v>37</v>
      </c>
      <c r="AX202" s="13" t="s">
        <v>75</v>
      </c>
      <c r="AY202" s="224" t="s">
        <v>176</v>
      </c>
    </row>
    <row r="203" spans="1:65" s="14" customFormat="1" ht="11.25">
      <c r="B203" s="225"/>
      <c r="C203" s="226"/>
      <c r="D203" s="187" t="s">
        <v>650</v>
      </c>
      <c r="E203" s="227" t="s">
        <v>32</v>
      </c>
      <c r="F203" s="228" t="s">
        <v>1117</v>
      </c>
      <c r="G203" s="226"/>
      <c r="H203" s="229">
        <v>1.5</v>
      </c>
      <c r="I203" s="230"/>
      <c r="J203" s="226"/>
      <c r="K203" s="226"/>
      <c r="L203" s="231"/>
      <c r="M203" s="232"/>
      <c r="N203" s="233"/>
      <c r="O203" s="233"/>
      <c r="P203" s="233"/>
      <c r="Q203" s="233"/>
      <c r="R203" s="233"/>
      <c r="S203" s="233"/>
      <c r="T203" s="234"/>
      <c r="AT203" s="235" t="s">
        <v>650</v>
      </c>
      <c r="AU203" s="235" t="s">
        <v>84</v>
      </c>
      <c r="AV203" s="14" t="s">
        <v>84</v>
      </c>
      <c r="AW203" s="14" t="s">
        <v>37</v>
      </c>
      <c r="AX203" s="14" t="s">
        <v>75</v>
      </c>
      <c r="AY203" s="235" t="s">
        <v>176</v>
      </c>
    </row>
    <row r="204" spans="1:65" s="15" customFormat="1" ht="11.25">
      <c r="B204" s="236"/>
      <c r="C204" s="237"/>
      <c r="D204" s="187" t="s">
        <v>650</v>
      </c>
      <c r="E204" s="238" t="s">
        <v>32</v>
      </c>
      <c r="F204" s="239" t="s">
        <v>711</v>
      </c>
      <c r="G204" s="237"/>
      <c r="H204" s="240">
        <v>1.5</v>
      </c>
      <c r="I204" s="241"/>
      <c r="J204" s="237"/>
      <c r="K204" s="237"/>
      <c r="L204" s="242"/>
      <c r="M204" s="249"/>
      <c r="N204" s="250"/>
      <c r="O204" s="250"/>
      <c r="P204" s="250"/>
      <c r="Q204" s="250"/>
      <c r="R204" s="250"/>
      <c r="S204" s="250"/>
      <c r="T204" s="251"/>
      <c r="AT204" s="246" t="s">
        <v>650</v>
      </c>
      <c r="AU204" s="246" t="s">
        <v>84</v>
      </c>
      <c r="AV204" s="15" t="s">
        <v>95</v>
      </c>
      <c r="AW204" s="15" t="s">
        <v>37</v>
      </c>
      <c r="AX204" s="15" t="s">
        <v>82</v>
      </c>
      <c r="AY204" s="246" t="s">
        <v>176</v>
      </c>
    </row>
    <row r="205" spans="1:65" s="2" customFormat="1" ht="33" customHeight="1">
      <c r="A205" s="36"/>
      <c r="B205" s="37"/>
      <c r="C205" s="192" t="s">
        <v>7</v>
      </c>
      <c r="D205" s="192" t="s">
        <v>203</v>
      </c>
      <c r="E205" s="193" t="s">
        <v>1118</v>
      </c>
      <c r="F205" s="194" t="s">
        <v>1119</v>
      </c>
      <c r="G205" s="195" t="s">
        <v>667</v>
      </c>
      <c r="H205" s="196">
        <v>1.2E-2</v>
      </c>
      <c r="I205" s="197"/>
      <c r="J205" s="198">
        <f>ROUND(I205*H205,2)</f>
        <v>0</v>
      </c>
      <c r="K205" s="194" t="s">
        <v>646</v>
      </c>
      <c r="L205" s="41"/>
      <c r="M205" s="199" t="s">
        <v>32</v>
      </c>
      <c r="N205" s="200" t="s">
        <v>46</v>
      </c>
      <c r="O205" s="66"/>
      <c r="P205" s="183">
        <f>O205*H205</f>
        <v>0</v>
      </c>
      <c r="Q205" s="183">
        <v>1.05940312</v>
      </c>
      <c r="R205" s="183">
        <f>Q205*H205</f>
        <v>1.2712837440000001E-2</v>
      </c>
      <c r="S205" s="183">
        <v>0</v>
      </c>
      <c r="T205" s="184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85" t="s">
        <v>95</v>
      </c>
      <c r="AT205" s="185" t="s">
        <v>203</v>
      </c>
      <c r="AU205" s="185" t="s">
        <v>84</v>
      </c>
      <c r="AY205" s="18" t="s">
        <v>176</v>
      </c>
      <c r="BE205" s="186">
        <f>IF(N205="základní",J205,0)</f>
        <v>0</v>
      </c>
      <c r="BF205" s="186">
        <f>IF(N205="snížená",J205,0)</f>
        <v>0</v>
      </c>
      <c r="BG205" s="186">
        <f>IF(N205="zákl. přenesená",J205,0)</f>
        <v>0</v>
      </c>
      <c r="BH205" s="186">
        <f>IF(N205="sníž. přenesená",J205,0)</f>
        <v>0</v>
      </c>
      <c r="BI205" s="186">
        <f>IF(N205="nulová",J205,0)</f>
        <v>0</v>
      </c>
      <c r="BJ205" s="18" t="s">
        <v>82</v>
      </c>
      <c r="BK205" s="186">
        <f>ROUND(I205*H205,2)</f>
        <v>0</v>
      </c>
      <c r="BL205" s="18" t="s">
        <v>95</v>
      </c>
      <c r="BM205" s="185" t="s">
        <v>1297</v>
      </c>
    </row>
    <row r="206" spans="1:65" s="2" customFormat="1" ht="11.25">
      <c r="A206" s="36"/>
      <c r="B206" s="37"/>
      <c r="C206" s="38"/>
      <c r="D206" s="213" t="s">
        <v>648</v>
      </c>
      <c r="E206" s="38"/>
      <c r="F206" s="214" t="s">
        <v>1121</v>
      </c>
      <c r="G206" s="38"/>
      <c r="H206" s="38"/>
      <c r="I206" s="189"/>
      <c r="J206" s="38"/>
      <c r="K206" s="38"/>
      <c r="L206" s="41"/>
      <c r="M206" s="190"/>
      <c r="N206" s="191"/>
      <c r="O206" s="66"/>
      <c r="P206" s="66"/>
      <c r="Q206" s="66"/>
      <c r="R206" s="66"/>
      <c r="S206" s="66"/>
      <c r="T206" s="67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8" t="s">
        <v>648</v>
      </c>
      <c r="AU206" s="18" t="s">
        <v>84</v>
      </c>
    </row>
    <row r="207" spans="1:65" s="13" customFormat="1" ht="11.25">
      <c r="B207" s="215"/>
      <c r="C207" s="216"/>
      <c r="D207" s="187" t="s">
        <v>650</v>
      </c>
      <c r="E207" s="217" t="s">
        <v>32</v>
      </c>
      <c r="F207" s="218" t="s">
        <v>1122</v>
      </c>
      <c r="G207" s="216"/>
      <c r="H207" s="217" t="s">
        <v>32</v>
      </c>
      <c r="I207" s="219"/>
      <c r="J207" s="216"/>
      <c r="K207" s="216"/>
      <c r="L207" s="220"/>
      <c r="M207" s="221"/>
      <c r="N207" s="222"/>
      <c r="O207" s="222"/>
      <c r="P207" s="222"/>
      <c r="Q207" s="222"/>
      <c r="R207" s="222"/>
      <c r="S207" s="222"/>
      <c r="T207" s="223"/>
      <c r="AT207" s="224" t="s">
        <v>650</v>
      </c>
      <c r="AU207" s="224" t="s">
        <v>84</v>
      </c>
      <c r="AV207" s="13" t="s">
        <v>82</v>
      </c>
      <c r="AW207" s="13" t="s">
        <v>37</v>
      </c>
      <c r="AX207" s="13" t="s">
        <v>75</v>
      </c>
      <c r="AY207" s="224" t="s">
        <v>176</v>
      </c>
    </row>
    <row r="208" spans="1:65" s="14" customFormat="1" ht="11.25">
      <c r="B208" s="225"/>
      <c r="C208" s="226"/>
      <c r="D208" s="187" t="s">
        <v>650</v>
      </c>
      <c r="E208" s="227" t="s">
        <v>32</v>
      </c>
      <c r="F208" s="228" t="s">
        <v>1123</v>
      </c>
      <c r="G208" s="226"/>
      <c r="H208" s="229">
        <v>1.2E-2</v>
      </c>
      <c r="I208" s="230"/>
      <c r="J208" s="226"/>
      <c r="K208" s="226"/>
      <c r="L208" s="231"/>
      <c r="M208" s="232"/>
      <c r="N208" s="233"/>
      <c r="O208" s="233"/>
      <c r="P208" s="233"/>
      <c r="Q208" s="233"/>
      <c r="R208" s="233"/>
      <c r="S208" s="233"/>
      <c r="T208" s="234"/>
      <c r="AT208" s="235" t="s">
        <v>650</v>
      </c>
      <c r="AU208" s="235" t="s">
        <v>84</v>
      </c>
      <c r="AV208" s="14" t="s">
        <v>84</v>
      </c>
      <c r="AW208" s="14" t="s">
        <v>37</v>
      </c>
      <c r="AX208" s="14" t="s">
        <v>75</v>
      </c>
      <c r="AY208" s="235" t="s">
        <v>176</v>
      </c>
    </row>
    <row r="209" spans="1:65" s="15" customFormat="1" ht="11.25">
      <c r="B209" s="236"/>
      <c r="C209" s="237"/>
      <c r="D209" s="187" t="s">
        <v>650</v>
      </c>
      <c r="E209" s="238" t="s">
        <v>32</v>
      </c>
      <c r="F209" s="239" t="s">
        <v>711</v>
      </c>
      <c r="G209" s="237"/>
      <c r="H209" s="240">
        <v>1.2E-2</v>
      </c>
      <c r="I209" s="241"/>
      <c r="J209" s="237"/>
      <c r="K209" s="237"/>
      <c r="L209" s="242"/>
      <c r="M209" s="249"/>
      <c r="N209" s="250"/>
      <c r="O209" s="250"/>
      <c r="P209" s="250"/>
      <c r="Q209" s="250"/>
      <c r="R209" s="250"/>
      <c r="S209" s="250"/>
      <c r="T209" s="251"/>
      <c r="AT209" s="246" t="s">
        <v>650</v>
      </c>
      <c r="AU209" s="246" t="s">
        <v>84</v>
      </c>
      <c r="AV209" s="15" t="s">
        <v>95</v>
      </c>
      <c r="AW209" s="15" t="s">
        <v>37</v>
      </c>
      <c r="AX209" s="15" t="s">
        <v>82</v>
      </c>
      <c r="AY209" s="246" t="s">
        <v>176</v>
      </c>
    </row>
    <row r="210" spans="1:65" s="11" customFormat="1" ht="22.9" customHeight="1">
      <c r="B210" s="159"/>
      <c r="C210" s="160"/>
      <c r="D210" s="161" t="s">
        <v>74</v>
      </c>
      <c r="E210" s="211" t="s">
        <v>198</v>
      </c>
      <c r="F210" s="211" t="s">
        <v>863</v>
      </c>
      <c r="G210" s="160"/>
      <c r="H210" s="160"/>
      <c r="I210" s="163"/>
      <c r="J210" s="212">
        <f>BK210</f>
        <v>0</v>
      </c>
      <c r="K210" s="160"/>
      <c r="L210" s="165"/>
      <c r="M210" s="166"/>
      <c r="N210" s="167"/>
      <c r="O210" s="167"/>
      <c r="P210" s="168">
        <f>SUM(P211:P221)</f>
        <v>0</v>
      </c>
      <c r="Q210" s="167"/>
      <c r="R210" s="168">
        <f>SUM(R211:R221)</f>
        <v>8.7405599999999986</v>
      </c>
      <c r="S210" s="167"/>
      <c r="T210" s="169">
        <f>SUM(T211:T221)</f>
        <v>0</v>
      </c>
      <c r="AR210" s="170" t="s">
        <v>82</v>
      </c>
      <c r="AT210" s="171" t="s">
        <v>74</v>
      </c>
      <c r="AU210" s="171" t="s">
        <v>82</v>
      </c>
      <c r="AY210" s="170" t="s">
        <v>176</v>
      </c>
      <c r="BK210" s="172">
        <f>SUM(BK211:BK221)</f>
        <v>0</v>
      </c>
    </row>
    <row r="211" spans="1:65" s="2" customFormat="1" ht="24.2" customHeight="1">
      <c r="A211" s="36"/>
      <c r="B211" s="37"/>
      <c r="C211" s="192" t="s">
        <v>266</v>
      </c>
      <c r="D211" s="192" t="s">
        <v>203</v>
      </c>
      <c r="E211" s="193" t="s">
        <v>1124</v>
      </c>
      <c r="F211" s="194" t="s">
        <v>1125</v>
      </c>
      <c r="G211" s="195" t="s">
        <v>694</v>
      </c>
      <c r="H211" s="196">
        <v>20</v>
      </c>
      <c r="I211" s="197"/>
      <c r="J211" s="198">
        <f>ROUND(I211*H211,2)</f>
        <v>0</v>
      </c>
      <c r="K211" s="194" t="s">
        <v>646</v>
      </c>
      <c r="L211" s="41"/>
      <c r="M211" s="199" t="s">
        <v>32</v>
      </c>
      <c r="N211" s="200" t="s">
        <v>46</v>
      </c>
      <c r="O211" s="66"/>
      <c r="P211" s="183">
        <f>O211*H211</f>
        <v>0</v>
      </c>
      <c r="Q211" s="183">
        <v>0.29699999999999999</v>
      </c>
      <c r="R211" s="183">
        <f>Q211*H211</f>
        <v>5.9399999999999995</v>
      </c>
      <c r="S211" s="183">
        <v>0</v>
      </c>
      <c r="T211" s="184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85" t="s">
        <v>95</v>
      </c>
      <c r="AT211" s="185" t="s">
        <v>203</v>
      </c>
      <c r="AU211" s="185" t="s">
        <v>84</v>
      </c>
      <c r="AY211" s="18" t="s">
        <v>176</v>
      </c>
      <c r="BE211" s="186">
        <f>IF(N211="základní",J211,0)</f>
        <v>0</v>
      </c>
      <c r="BF211" s="186">
        <f>IF(N211="snížená",J211,0)</f>
        <v>0</v>
      </c>
      <c r="BG211" s="186">
        <f>IF(N211="zákl. přenesená",J211,0)</f>
        <v>0</v>
      </c>
      <c r="BH211" s="186">
        <f>IF(N211="sníž. přenesená",J211,0)</f>
        <v>0</v>
      </c>
      <c r="BI211" s="186">
        <f>IF(N211="nulová",J211,0)</f>
        <v>0</v>
      </c>
      <c r="BJ211" s="18" t="s">
        <v>82</v>
      </c>
      <c r="BK211" s="186">
        <f>ROUND(I211*H211,2)</f>
        <v>0</v>
      </c>
      <c r="BL211" s="18" t="s">
        <v>95</v>
      </c>
      <c r="BM211" s="185" t="s">
        <v>1298</v>
      </c>
    </row>
    <row r="212" spans="1:65" s="2" customFormat="1" ht="11.25">
      <c r="A212" s="36"/>
      <c r="B212" s="37"/>
      <c r="C212" s="38"/>
      <c r="D212" s="213" t="s">
        <v>648</v>
      </c>
      <c r="E212" s="38"/>
      <c r="F212" s="214" t="s">
        <v>1127</v>
      </c>
      <c r="G212" s="38"/>
      <c r="H212" s="38"/>
      <c r="I212" s="189"/>
      <c r="J212" s="38"/>
      <c r="K212" s="38"/>
      <c r="L212" s="41"/>
      <c r="M212" s="190"/>
      <c r="N212" s="191"/>
      <c r="O212" s="66"/>
      <c r="P212" s="66"/>
      <c r="Q212" s="66"/>
      <c r="R212" s="66"/>
      <c r="S212" s="66"/>
      <c r="T212" s="67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8" t="s">
        <v>648</v>
      </c>
      <c r="AU212" s="18" t="s">
        <v>84</v>
      </c>
    </row>
    <row r="213" spans="1:65" s="13" customFormat="1" ht="11.25">
      <c r="B213" s="215"/>
      <c r="C213" s="216"/>
      <c r="D213" s="187" t="s">
        <v>650</v>
      </c>
      <c r="E213" s="217" t="s">
        <v>32</v>
      </c>
      <c r="F213" s="218" t="s">
        <v>1128</v>
      </c>
      <c r="G213" s="216"/>
      <c r="H213" s="217" t="s">
        <v>32</v>
      </c>
      <c r="I213" s="219"/>
      <c r="J213" s="216"/>
      <c r="K213" s="216"/>
      <c r="L213" s="220"/>
      <c r="M213" s="221"/>
      <c r="N213" s="222"/>
      <c r="O213" s="222"/>
      <c r="P213" s="222"/>
      <c r="Q213" s="222"/>
      <c r="R213" s="222"/>
      <c r="S213" s="222"/>
      <c r="T213" s="223"/>
      <c r="AT213" s="224" t="s">
        <v>650</v>
      </c>
      <c r="AU213" s="224" t="s">
        <v>84</v>
      </c>
      <c r="AV213" s="13" t="s">
        <v>82</v>
      </c>
      <c r="AW213" s="13" t="s">
        <v>37</v>
      </c>
      <c r="AX213" s="13" t="s">
        <v>75</v>
      </c>
      <c r="AY213" s="224" t="s">
        <v>176</v>
      </c>
    </row>
    <row r="214" spans="1:65" s="14" customFormat="1" ht="11.25">
      <c r="B214" s="225"/>
      <c r="C214" s="226"/>
      <c r="D214" s="187" t="s">
        <v>650</v>
      </c>
      <c r="E214" s="227" t="s">
        <v>32</v>
      </c>
      <c r="F214" s="228" t="s">
        <v>1093</v>
      </c>
      <c r="G214" s="226"/>
      <c r="H214" s="229">
        <v>20</v>
      </c>
      <c r="I214" s="230"/>
      <c r="J214" s="226"/>
      <c r="K214" s="226"/>
      <c r="L214" s="231"/>
      <c r="M214" s="232"/>
      <c r="N214" s="233"/>
      <c r="O214" s="233"/>
      <c r="P214" s="233"/>
      <c r="Q214" s="233"/>
      <c r="R214" s="233"/>
      <c r="S214" s="233"/>
      <c r="T214" s="234"/>
      <c r="AT214" s="235" t="s">
        <v>650</v>
      </c>
      <c r="AU214" s="235" t="s">
        <v>84</v>
      </c>
      <c r="AV214" s="14" t="s">
        <v>84</v>
      </c>
      <c r="AW214" s="14" t="s">
        <v>37</v>
      </c>
      <c r="AX214" s="14" t="s">
        <v>75</v>
      </c>
      <c r="AY214" s="235" t="s">
        <v>176</v>
      </c>
    </row>
    <row r="215" spans="1:65" s="15" customFormat="1" ht="11.25">
      <c r="B215" s="236"/>
      <c r="C215" s="237"/>
      <c r="D215" s="187" t="s">
        <v>650</v>
      </c>
      <c r="E215" s="238" t="s">
        <v>32</v>
      </c>
      <c r="F215" s="239" t="s">
        <v>711</v>
      </c>
      <c r="G215" s="237"/>
      <c r="H215" s="240">
        <v>20</v>
      </c>
      <c r="I215" s="241"/>
      <c r="J215" s="237"/>
      <c r="K215" s="237"/>
      <c r="L215" s="242"/>
      <c r="M215" s="249"/>
      <c r="N215" s="250"/>
      <c r="O215" s="250"/>
      <c r="P215" s="250"/>
      <c r="Q215" s="250"/>
      <c r="R215" s="250"/>
      <c r="S215" s="250"/>
      <c r="T215" s="251"/>
      <c r="AT215" s="246" t="s">
        <v>650</v>
      </c>
      <c r="AU215" s="246" t="s">
        <v>84</v>
      </c>
      <c r="AV215" s="15" t="s">
        <v>95</v>
      </c>
      <c r="AW215" s="15" t="s">
        <v>37</v>
      </c>
      <c r="AX215" s="15" t="s">
        <v>82</v>
      </c>
      <c r="AY215" s="246" t="s">
        <v>176</v>
      </c>
    </row>
    <row r="216" spans="1:65" s="2" customFormat="1" ht="37.9" customHeight="1">
      <c r="A216" s="36"/>
      <c r="B216" s="37"/>
      <c r="C216" s="192" t="s">
        <v>270</v>
      </c>
      <c r="D216" s="192" t="s">
        <v>203</v>
      </c>
      <c r="E216" s="193" t="s">
        <v>1129</v>
      </c>
      <c r="F216" s="194" t="s">
        <v>1130</v>
      </c>
      <c r="G216" s="195" t="s">
        <v>694</v>
      </c>
      <c r="H216" s="196">
        <v>14</v>
      </c>
      <c r="I216" s="197"/>
      <c r="J216" s="198">
        <f>ROUND(I216*H216,2)</f>
        <v>0</v>
      </c>
      <c r="K216" s="194" t="s">
        <v>646</v>
      </c>
      <c r="L216" s="41"/>
      <c r="M216" s="199" t="s">
        <v>32</v>
      </c>
      <c r="N216" s="200" t="s">
        <v>46</v>
      </c>
      <c r="O216" s="66"/>
      <c r="P216" s="183">
        <f>O216*H216</f>
        <v>0</v>
      </c>
      <c r="Q216" s="183">
        <v>8.8800000000000004E-2</v>
      </c>
      <c r="R216" s="183">
        <f>Q216*H216</f>
        <v>1.2432000000000001</v>
      </c>
      <c r="S216" s="183">
        <v>0</v>
      </c>
      <c r="T216" s="184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85" t="s">
        <v>95</v>
      </c>
      <c r="AT216" s="185" t="s">
        <v>203</v>
      </c>
      <c r="AU216" s="185" t="s">
        <v>84</v>
      </c>
      <c r="AY216" s="18" t="s">
        <v>176</v>
      </c>
      <c r="BE216" s="186">
        <f>IF(N216="základní",J216,0)</f>
        <v>0</v>
      </c>
      <c r="BF216" s="186">
        <f>IF(N216="snížená",J216,0)</f>
        <v>0</v>
      </c>
      <c r="BG216" s="186">
        <f>IF(N216="zákl. přenesená",J216,0)</f>
        <v>0</v>
      </c>
      <c r="BH216" s="186">
        <f>IF(N216="sníž. přenesená",J216,0)</f>
        <v>0</v>
      </c>
      <c r="BI216" s="186">
        <f>IF(N216="nulová",J216,0)</f>
        <v>0</v>
      </c>
      <c r="BJ216" s="18" t="s">
        <v>82</v>
      </c>
      <c r="BK216" s="186">
        <f>ROUND(I216*H216,2)</f>
        <v>0</v>
      </c>
      <c r="BL216" s="18" t="s">
        <v>95</v>
      </c>
      <c r="BM216" s="185" t="s">
        <v>1299</v>
      </c>
    </row>
    <row r="217" spans="1:65" s="2" customFormat="1" ht="11.25">
      <c r="A217" s="36"/>
      <c r="B217" s="37"/>
      <c r="C217" s="38"/>
      <c r="D217" s="213" t="s">
        <v>648</v>
      </c>
      <c r="E217" s="38"/>
      <c r="F217" s="214" t="s">
        <v>1132</v>
      </c>
      <c r="G217" s="38"/>
      <c r="H217" s="38"/>
      <c r="I217" s="189"/>
      <c r="J217" s="38"/>
      <c r="K217" s="38"/>
      <c r="L217" s="41"/>
      <c r="M217" s="190"/>
      <c r="N217" s="191"/>
      <c r="O217" s="66"/>
      <c r="P217" s="66"/>
      <c r="Q217" s="66"/>
      <c r="R217" s="66"/>
      <c r="S217" s="66"/>
      <c r="T217" s="67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8" t="s">
        <v>648</v>
      </c>
      <c r="AU217" s="18" t="s">
        <v>84</v>
      </c>
    </row>
    <row r="218" spans="1:65" s="14" customFormat="1" ht="11.25">
      <c r="B218" s="225"/>
      <c r="C218" s="226"/>
      <c r="D218" s="187" t="s">
        <v>650</v>
      </c>
      <c r="E218" s="227" t="s">
        <v>32</v>
      </c>
      <c r="F218" s="228" t="s">
        <v>1133</v>
      </c>
      <c r="G218" s="226"/>
      <c r="H218" s="229">
        <v>14</v>
      </c>
      <c r="I218" s="230"/>
      <c r="J218" s="226"/>
      <c r="K218" s="226"/>
      <c r="L218" s="231"/>
      <c r="M218" s="232"/>
      <c r="N218" s="233"/>
      <c r="O218" s="233"/>
      <c r="P218" s="233"/>
      <c r="Q218" s="233"/>
      <c r="R218" s="233"/>
      <c r="S218" s="233"/>
      <c r="T218" s="234"/>
      <c r="AT218" s="235" t="s">
        <v>650</v>
      </c>
      <c r="AU218" s="235" t="s">
        <v>84</v>
      </c>
      <c r="AV218" s="14" t="s">
        <v>84</v>
      </c>
      <c r="AW218" s="14" t="s">
        <v>37</v>
      </c>
      <c r="AX218" s="14" t="s">
        <v>75</v>
      </c>
      <c r="AY218" s="235" t="s">
        <v>176</v>
      </c>
    </row>
    <row r="219" spans="1:65" s="15" customFormat="1" ht="11.25">
      <c r="B219" s="236"/>
      <c r="C219" s="237"/>
      <c r="D219" s="187" t="s">
        <v>650</v>
      </c>
      <c r="E219" s="238" t="s">
        <v>32</v>
      </c>
      <c r="F219" s="239" t="s">
        <v>711</v>
      </c>
      <c r="G219" s="237"/>
      <c r="H219" s="240">
        <v>14</v>
      </c>
      <c r="I219" s="241"/>
      <c r="J219" s="237"/>
      <c r="K219" s="237"/>
      <c r="L219" s="242"/>
      <c r="M219" s="249"/>
      <c r="N219" s="250"/>
      <c r="O219" s="250"/>
      <c r="P219" s="250"/>
      <c r="Q219" s="250"/>
      <c r="R219" s="250"/>
      <c r="S219" s="250"/>
      <c r="T219" s="251"/>
      <c r="AT219" s="246" t="s">
        <v>650</v>
      </c>
      <c r="AU219" s="246" t="s">
        <v>84</v>
      </c>
      <c r="AV219" s="15" t="s">
        <v>95</v>
      </c>
      <c r="AW219" s="15" t="s">
        <v>37</v>
      </c>
      <c r="AX219" s="15" t="s">
        <v>82</v>
      </c>
      <c r="AY219" s="246" t="s">
        <v>176</v>
      </c>
    </row>
    <row r="220" spans="1:65" s="2" customFormat="1" ht="16.5" customHeight="1">
      <c r="A220" s="36"/>
      <c r="B220" s="37"/>
      <c r="C220" s="173" t="s">
        <v>274</v>
      </c>
      <c r="D220" s="173" t="s">
        <v>177</v>
      </c>
      <c r="E220" s="174" t="s">
        <v>1134</v>
      </c>
      <c r="F220" s="175" t="s">
        <v>1135</v>
      </c>
      <c r="G220" s="176" t="s">
        <v>694</v>
      </c>
      <c r="H220" s="177">
        <v>14.42</v>
      </c>
      <c r="I220" s="178"/>
      <c r="J220" s="179">
        <f>ROUND(I220*H220,2)</f>
        <v>0</v>
      </c>
      <c r="K220" s="175" t="s">
        <v>32</v>
      </c>
      <c r="L220" s="180"/>
      <c r="M220" s="181" t="s">
        <v>32</v>
      </c>
      <c r="N220" s="182" t="s">
        <v>46</v>
      </c>
      <c r="O220" s="66"/>
      <c r="P220" s="183">
        <f>O220*H220</f>
        <v>0</v>
      </c>
      <c r="Q220" s="183">
        <v>0.108</v>
      </c>
      <c r="R220" s="183">
        <f>Q220*H220</f>
        <v>1.5573600000000001</v>
      </c>
      <c r="S220" s="183">
        <v>0</v>
      </c>
      <c r="T220" s="184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85" t="s">
        <v>212</v>
      </c>
      <c r="AT220" s="185" t="s">
        <v>177</v>
      </c>
      <c r="AU220" s="185" t="s">
        <v>84</v>
      </c>
      <c r="AY220" s="18" t="s">
        <v>176</v>
      </c>
      <c r="BE220" s="186">
        <f>IF(N220="základní",J220,0)</f>
        <v>0</v>
      </c>
      <c r="BF220" s="186">
        <f>IF(N220="snížená",J220,0)</f>
        <v>0</v>
      </c>
      <c r="BG220" s="186">
        <f>IF(N220="zákl. přenesená",J220,0)</f>
        <v>0</v>
      </c>
      <c r="BH220" s="186">
        <f>IF(N220="sníž. přenesená",J220,0)</f>
        <v>0</v>
      </c>
      <c r="BI220" s="186">
        <f>IF(N220="nulová",J220,0)</f>
        <v>0</v>
      </c>
      <c r="BJ220" s="18" t="s">
        <v>82</v>
      </c>
      <c r="BK220" s="186">
        <f>ROUND(I220*H220,2)</f>
        <v>0</v>
      </c>
      <c r="BL220" s="18" t="s">
        <v>95</v>
      </c>
      <c r="BM220" s="185" t="s">
        <v>1300</v>
      </c>
    </row>
    <row r="221" spans="1:65" s="14" customFormat="1" ht="11.25">
      <c r="B221" s="225"/>
      <c r="C221" s="226"/>
      <c r="D221" s="187" t="s">
        <v>650</v>
      </c>
      <c r="E221" s="226"/>
      <c r="F221" s="228" t="s">
        <v>1137</v>
      </c>
      <c r="G221" s="226"/>
      <c r="H221" s="229">
        <v>14.42</v>
      </c>
      <c r="I221" s="230"/>
      <c r="J221" s="226"/>
      <c r="K221" s="226"/>
      <c r="L221" s="231"/>
      <c r="M221" s="232"/>
      <c r="N221" s="233"/>
      <c r="O221" s="233"/>
      <c r="P221" s="233"/>
      <c r="Q221" s="233"/>
      <c r="R221" s="233"/>
      <c r="S221" s="233"/>
      <c r="T221" s="234"/>
      <c r="AT221" s="235" t="s">
        <v>650</v>
      </c>
      <c r="AU221" s="235" t="s">
        <v>84</v>
      </c>
      <c r="AV221" s="14" t="s">
        <v>84</v>
      </c>
      <c r="AW221" s="14" t="s">
        <v>4</v>
      </c>
      <c r="AX221" s="14" t="s">
        <v>82</v>
      </c>
      <c r="AY221" s="235" t="s">
        <v>176</v>
      </c>
    </row>
    <row r="222" spans="1:65" s="11" customFormat="1" ht="22.9" customHeight="1">
      <c r="B222" s="159"/>
      <c r="C222" s="160"/>
      <c r="D222" s="161" t="s">
        <v>74</v>
      </c>
      <c r="E222" s="211" t="s">
        <v>216</v>
      </c>
      <c r="F222" s="211" t="s">
        <v>658</v>
      </c>
      <c r="G222" s="160"/>
      <c r="H222" s="160"/>
      <c r="I222" s="163"/>
      <c r="J222" s="212">
        <f>BK222</f>
        <v>0</v>
      </c>
      <c r="K222" s="160"/>
      <c r="L222" s="165"/>
      <c r="M222" s="166"/>
      <c r="N222" s="167"/>
      <c r="O222" s="167"/>
      <c r="P222" s="168">
        <f>SUM(P223:P241)</f>
        <v>0</v>
      </c>
      <c r="Q222" s="167"/>
      <c r="R222" s="168">
        <f>SUM(R223:R241)</f>
        <v>6.0617368000000003</v>
      </c>
      <c r="S222" s="167"/>
      <c r="T222" s="169">
        <f>SUM(T223:T241)</f>
        <v>7.9925000000000006</v>
      </c>
      <c r="AR222" s="170" t="s">
        <v>82</v>
      </c>
      <c r="AT222" s="171" t="s">
        <v>74</v>
      </c>
      <c r="AU222" s="171" t="s">
        <v>82</v>
      </c>
      <c r="AY222" s="170" t="s">
        <v>176</v>
      </c>
      <c r="BK222" s="172">
        <f>SUM(BK223:BK241)</f>
        <v>0</v>
      </c>
    </row>
    <row r="223" spans="1:65" s="2" customFormat="1" ht="24.2" customHeight="1">
      <c r="A223" s="36"/>
      <c r="B223" s="37"/>
      <c r="C223" s="192" t="s">
        <v>278</v>
      </c>
      <c r="D223" s="192" t="s">
        <v>203</v>
      </c>
      <c r="E223" s="193" t="s">
        <v>1138</v>
      </c>
      <c r="F223" s="194" t="s">
        <v>1139</v>
      </c>
      <c r="G223" s="195" t="s">
        <v>795</v>
      </c>
      <c r="H223" s="196">
        <v>28</v>
      </c>
      <c r="I223" s="197"/>
      <c r="J223" s="198">
        <f>ROUND(I223*H223,2)</f>
        <v>0</v>
      </c>
      <c r="K223" s="194" t="s">
        <v>646</v>
      </c>
      <c r="L223" s="41"/>
      <c r="M223" s="199" t="s">
        <v>32</v>
      </c>
      <c r="N223" s="200" t="s">
        <v>46</v>
      </c>
      <c r="O223" s="66"/>
      <c r="P223" s="183">
        <f>O223*H223</f>
        <v>0</v>
      </c>
      <c r="Q223" s="183">
        <v>0.16849059999999999</v>
      </c>
      <c r="R223" s="183">
        <f>Q223*H223</f>
        <v>4.7177368</v>
      </c>
      <c r="S223" s="183">
        <v>0</v>
      </c>
      <c r="T223" s="184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85" t="s">
        <v>95</v>
      </c>
      <c r="AT223" s="185" t="s">
        <v>203</v>
      </c>
      <c r="AU223" s="185" t="s">
        <v>84</v>
      </c>
      <c r="AY223" s="18" t="s">
        <v>176</v>
      </c>
      <c r="BE223" s="186">
        <f>IF(N223="základní",J223,0)</f>
        <v>0</v>
      </c>
      <c r="BF223" s="186">
        <f>IF(N223="snížená",J223,0)</f>
        <v>0</v>
      </c>
      <c r="BG223" s="186">
        <f>IF(N223="zákl. přenesená",J223,0)</f>
        <v>0</v>
      </c>
      <c r="BH223" s="186">
        <f>IF(N223="sníž. přenesená",J223,0)</f>
        <v>0</v>
      </c>
      <c r="BI223" s="186">
        <f>IF(N223="nulová",J223,0)</f>
        <v>0</v>
      </c>
      <c r="BJ223" s="18" t="s">
        <v>82</v>
      </c>
      <c r="BK223" s="186">
        <f>ROUND(I223*H223,2)</f>
        <v>0</v>
      </c>
      <c r="BL223" s="18" t="s">
        <v>95</v>
      </c>
      <c r="BM223" s="185" t="s">
        <v>1301</v>
      </c>
    </row>
    <row r="224" spans="1:65" s="2" customFormat="1" ht="11.25">
      <c r="A224" s="36"/>
      <c r="B224" s="37"/>
      <c r="C224" s="38"/>
      <c r="D224" s="213" t="s">
        <v>648</v>
      </c>
      <c r="E224" s="38"/>
      <c r="F224" s="214" t="s">
        <v>1141</v>
      </c>
      <c r="G224" s="38"/>
      <c r="H224" s="38"/>
      <c r="I224" s="189"/>
      <c r="J224" s="38"/>
      <c r="K224" s="38"/>
      <c r="L224" s="41"/>
      <c r="M224" s="190"/>
      <c r="N224" s="191"/>
      <c r="O224" s="66"/>
      <c r="P224" s="66"/>
      <c r="Q224" s="66"/>
      <c r="R224" s="66"/>
      <c r="S224" s="66"/>
      <c r="T224" s="67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8" t="s">
        <v>648</v>
      </c>
      <c r="AU224" s="18" t="s">
        <v>84</v>
      </c>
    </row>
    <row r="225" spans="1:65" s="13" customFormat="1" ht="11.25">
      <c r="B225" s="215"/>
      <c r="C225" s="216"/>
      <c r="D225" s="187" t="s">
        <v>650</v>
      </c>
      <c r="E225" s="217" t="s">
        <v>32</v>
      </c>
      <c r="F225" s="218" t="s">
        <v>1142</v>
      </c>
      <c r="G225" s="216"/>
      <c r="H225" s="217" t="s">
        <v>32</v>
      </c>
      <c r="I225" s="219"/>
      <c r="J225" s="216"/>
      <c r="K225" s="216"/>
      <c r="L225" s="220"/>
      <c r="M225" s="221"/>
      <c r="N225" s="222"/>
      <c r="O225" s="222"/>
      <c r="P225" s="222"/>
      <c r="Q225" s="222"/>
      <c r="R225" s="222"/>
      <c r="S225" s="222"/>
      <c r="T225" s="223"/>
      <c r="AT225" s="224" t="s">
        <v>650</v>
      </c>
      <c r="AU225" s="224" t="s">
        <v>84</v>
      </c>
      <c r="AV225" s="13" t="s">
        <v>82</v>
      </c>
      <c r="AW225" s="13" t="s">
        <v>37</v>
      </c>
      <c r="AX225" s="13" t="s">
        <v>75</v>
      </c>
      <c r="AY225" s="224" t="s">
        <v>176</v>
      </c>
    </row>
    <row r="226" spans="1:65" s="14" customFormat="1" ht="11.25">
      <c r="B226" s="225"/>
      <c r="C226" s="226"/>
      <c r="D226" s="187" t="s">
        <v>650</v>
      </c>
      <c r="E226" s="227" t="s">
        <v>32</v>
      </c>
      <c r="F226" s="228" t="s">
        <v>1143</v>
      </c>
      <c r="G226" s="226"/>
      <c r="H226" s="229">
        <v>28</v>
      </c>
      <c r="I226" s="230"/>
      <c r="J226" s="226"/>
      <c r="K226" s="226"/>
      <c r="L226" s="231"/>
      <c r="M226" s="232"/>
      <c r="N226" s="233"/>
      <c r="O226" s="233"/>
      <c r="P226" s="233"/>
      <c r="Q226" s="233"/>
      <c r="R226" s="233"/>
      <c r="S226" s="233"/>
      <c r="T226" s="234"/>
      <c r="AT226" s="235" t="s">
        <v>650</v>
      </c>
      <c r="AU226" s="235" t="s">
        <v>84</v>
      </c>
      <c r="AV226" s="14" t="s">
        <v>84</v>
      </c>
      <c r="AW226" s="14" t="s">
        <v>37</v>
      </c>
      <c r="AX226" s="14" t="s">
        <v>75</v>
      </c>
      <c r="AY226" s="235" t="s">
        <v>176</v>
      </c>
    </row>
    <row r="227" spans="1:65" s="15" customFormat="1" ht="11.25">
      <c r="B227" s="236"/>
      <c r="C227" s="237"/>
      <c r="D227" s="187" t="s">
        <v>650</v>
      </c>
      <c r="E227" s="238" t="s">
        <v>32</v>
      </c>
      <c r="F227" s="239" t="s">
        <v>711</v>
      </c>
      <c r="G227" s="237"/>
      <c r="H227" s="240">
        <v>28</v>
      </c>
      <c r="I227" s="241"/>
      <c r="J227" s="237"/>
      <c r="K227" s="237"/>
      <c r="L227" s="242"/>
      <c r="M227" s="249"/>
      <c r="N227" s="250"/>
      <c r="O227" s="250"/>
      <c r="P227" s="250"/>
      <c r="Q227" s="250"/>
      <c r="R227" s="250"/>
      <c r="S227" s="250"/>
      <c r="T227" s="251"/>
      <c r="AT227" s="246" t="s">
        <v>650</v>
      </c>
      <c r="AU227" s="246" t="s">
        <v>84</v>
      </c>
      <c r="AV227" s="15" t="s">
        <v>95</v>
      </c>
      <c r="AW227" s="15" t="s">
        <v>37</v>
      </c>
      <c r="AX227" s="15" t="s">
        <v>82</v>
      </c>
      <c r="AY227" s="246" t="s">
        <v>176</v>
      </c>
    </row>
    <row r="228" spans="1:65" s="2" customFormat="1" ht="16.5" customHeight="1">
      <c r="A228" s="36"/>
      <c r="B228" s="37"/>
      <c r="C228" s="173" t="s">
        <v>282</v>
      </c>
      <c r="D228" s="173" t="s">
        <v>177</v>
      </c>
      <c r="E228" s="174" t="s">
        <v>1144</v>
      </c>
      <c r="F228" s="175" t="s">
        <v>1145</v>
      </c>
      <c r="G228" s="176" t="s">
        <v>795</v>
      </c>
      <c r="H228" s="177">
        <v>28</v>
      </c>
      <c r="I228" s="178"/>
      <c r="J228" s="179">
        <f>ROUND(I228*H228,2)</f>
        <v>0</v>
      </c>
      <c r="K228" s="175" t="s">
        <v>646</v>
      </c>
      <c r="L228" s="180"/>
      <c r="M228" s="181" t="s">
        <v>32</v>
      </c>
      <c r="N228" s="182" t="s">
        <v>46</v>
      </c>
      <c r="O228" s="66"/>
      <c r="P228" s="183">
        <f>O228*H228</f>
        <v>0</v>
      </c>
      <c r="Q228" s="183">
        <v>4.8000000000000001E-2</v>
      </c>
      <c r="R228" s="183">
        <f>Q228*H228</f>
        <v>1.3440000000000001</v>
      </c>
      <c r="S228" s="183">
        <v>0</v>
      </c>
      <c r="T228" s="184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85" t="s">
        <v>181</v>
      </c>
      <c r="AT228" s="185" t="s">
        <v>177</v>
      </c>
      <c r="AU228" s="185" t="s">
        <v>84</v>
      </c>
      <c r="AY228" s="18" t="s">
        <v>176</v>
      </c>
      <c r="BE228" s="186">
        <f>IF(N228="základní",J228,0)</f>
        <v>0</v>
      </c>
      <c r="BF228" s="186">
        <f>IF(N228="snížená",J228,0)</f>
        <v>0</v>
      </c>
      <c r="BG228" s="186">
        <f>IF(N228="zákl. přenesená",J228,0)</f>
        <v>0</v>
      </c>
      <c r="BH228" s="186">
        <f>IF(N228="sníž. přenesená",J228,0)</f>
        <v>0</v>
      </c>
      <c r="BI228" s="186">
        <f>IF(N228="nulová",J228,0)</f>
        <v>0</v>
      </c>
      <c r="BJ228" s="18" t="s">
        <v>82</v>
      </c>
      <c r="BK228" s="186">
        <f>ROUND(I228*H228,2)</f>
        <v>0</v>
      </c>
      <c r="BL228" s="18" t="s">
        <v>181</v>
      </c>
      <c r="BM228" s="185" t="s">
        <v>1302</v>
      </c>
    </row>
    <row r="229" spans="1:65" s="2" customFormat="1" ht="16.5" customHeight="1">
      <c r="A229" s="36"/>
      <c r="B229" s="37"/>
      <c r="C229" s="192" t="s">
        <v>286</v>
      </c>
      <c r="D229" s="192" t="s">
        <v>203</v>
      </c>
      <c r="E229" s="193" t="s">
        <v>1303</v>
      </c>
      <c r="F229" s="194" t="s">
        <v>1304</v>
      </c>
      <c r="G229" s="195" t="s">
        <v>645</v>
      </c>
      <c r="H229" s="196">
        <v>3.125</v>
      </c>
      <c r="I229" s="197"/>
      <c r="J229" s="198">
        <f>ROUND(I229*H229,2)</f>
        <v>0</v>
      </c>
      <c r="K229" s="194" t="s">
        <v>646</v>
      </c>
      <c r="L229" s="41"/>
      <c r="M229" s="199" t="s">
        <v>32</v>
      </c>
      <c r="N229" s="200" t="s">
        <v>46</v>
      </c>
      <c r="O229" s="66"/>
      <c r="P229" s="183">
        <f>O229*H229</f>
        <v>0</v>
      </c>
      <c r="Q229" s="183">
        <v>0</v>
      </c>
      <c r="R229" s="183">
        <f>Q229*H229</f>
        <v>0</v>
      </c>
      <c r="S229" s="183">
        <v>2.2000000000000002</v>
      </c>
      <c r="T229" s="184">
        <f>S229*H229</f>
        <v>6.8750000000000009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85" t="s">
        <v>95</v>
      </c>
      <c r="AT229" s="185" t="s">
        <v>203</v>
      </c>
      <c r="AU229" s="185" t="s">
        <v>84</v>
      </c>
      <c r="AY229" s="18" t="s">
        <v>176</v>
      </c>
      <c r="BE229" s="186">
        <f>IF(N229="základní",J229,0)</f>
        <v>0</v>
      </c>
      <c r="BF229" s="186">
        <f>IF(N229="snížená",J229,0)</f>
        <v>0</v>
      </c>
      <c r="BG229" s="186">
        <f>IF(N229="zákl. přenesená",J229,0)</f>
        <v>0</v>
      </c>
      <c r="BH229" s="186">
        <f>IF(N229="sníž. přenesená",J229,0)</f>
        <v>0</v>
      </c>
      <c r="BI229" s="186">
        <f>IF(N229="nulová",J229,0)</f>
        <v>0</v>
      </c>
      <c r="BJ229" s="18" t="s">
        <v>82</v>
      </c>
      <c r="BK229" s="186">
        <f>ROUND(I229*H229,2)</f>
        <v>0</v>
      </c>
      <c r="BL229" s="18" t="s">
        <v>95</v>
      </c>
      <c r="BM229" s="185" t="s">
        <v>1305</v>
      </c>
    </row>
    <row r="230" spans="1:65" s="2" customFormat="1" ht="11.25">
      <c r="A230" s="36"/>
      <c r="B230" s="37"/>
      <c r="C230" s="38"/>
      <c r="D230" s="213" t="s">
        <v>648</v>
      </c>
      <c r="E230" s="38"/>
      <c r="F230" s="214" t="s">
        <v>1306</v>
      </c>
      <c r="G230" s="38"/>
      <c r="H230" s="38"/>
      <c r="I230" s="189"/>
      <c r="J230" s="38"/>
      <c r="K230" s="38"/>
      <c r="L230" s="41"/>
      <c r="M230" s="190"/>
      <c r="N230" s="191"/>
      <c r="O230" s="66"/>
      <c r="P230" s="66"/>
      <c r="Q230" s="66"/>
      <c r="R230" s="66"/>
      <c r="S230" s="66"/>
      <c r="T230" s="67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8" t="s">
        <v>648</v>
      </c>
      <c r="AU230" s="18" t="s">
        <v>84</v>
      </c>
    </row>
    <row r="231" spans="1:65" s="13" customFormat="1" ht="11.25">
      <c r="B231" s="215"/>
      <c r="C231" s="216"/>
      <c r="D231" s="187" t="s">
        <v>650</v>
      </c>
      <c r="E231" s="217" t="s">
        <v>32</v>
      </c>
      <c r="F231" s="218" t="s">
        <v>1307</v>
      </c>
      <c r="G231" s="216"/>
      <c r="H231" s="217" t="s">
        <v>32</v>
      </c>
      <c r="I231" s="219"/>
      <c r="J231" s="216"/>
      <c r="K231" s="216"/>
      <c r="L231" s="220"/>
      <c r="M231" s="221"/>
      <c r="N231" s="222"/>
      <c r="O231" s="222"/>
      <c r="P231" s="222"/>
      <c r="Q231" s="222"/>
      <c r="R231" s="222"/>
      <c r="S231" s="222"/>
      <c r="T231" s="223"/>
      <c r="AT231" s="224" t="s">
        <v>650</v>
      </c>
      <c r="AU231" s="224" t="s">
        <v>84</v>
      </c>
      <c r="AV231" s="13" t="s">
        <v>82</v>
      </c>
      <c r="AW231" s="13" t="s">
        <v>37</v>
      </c>
      <c r="AX231" s="13" t="s">
        <v>75</v>
      </c>
      <c r="AY231" s="224" t="s">
        <v>176</v>
      </c>
    </row>
    <row r="232" spans="1:65" s="14" customFormat="1" ht="11.25">
      <c r="B232" s="225"/>
      <c r="C232" s="226"/>
      <c r="D232" s="187" t="s">
        <v>650</v>
      </c>
      <c r="E232" s="227" t="s">
        <v>32</v>
      </c>
      <c r="F232" s="228" t="s">
        <v>1308</v>
      </c>
      <c r="G232" s="226"/>
      <c r="H232" s="229">
        <v>3.125</v>
      </c>
      <c r="I232" s="230"/>
      <c r="J232" s="226"/>
      <c r="K232" s="226"/>
      <c r="L232" s="231"/>
      <c r="M232" s="232"/>
      <c r="N232" s="233"/>
      <c r="O232" s="233"/>
      <c r="P232" s="233"/>
      <c r="Q232" s="233"/>
      <c r="R232" s="233"/>
      <c r="S232" s="233"/>
      <c r="T232" s="234"/>
      <c r="AT232" s="235" t="s">
        <v>650</v>
      </c>
      <c r="AU232" s="235" t="s">
        <v>84</v>
      </c>
      <c r="AV232" s="14" t="s">
        <v>84</v>
      </c>
      <c r="AW232" s="14" t="s">
        <v>37</v>
      </c>
      <c r="AX232" s="14" t="s">
        <v>75</v>
      </c>
      <c r="AY232" s="235" t="s">
        <v>176</v>
      </c>
    </row>
    <row r="233" spans="1:65" s="15" customFormat="1" ht="11.25">
      <c r="B233" s="236"/>
      <c r="C233" s="237"/>
      <c r="D233" s="187" t="s">
        <v>650</v>
      </c>
      <c r="E233" s="238" t="s">
        <v>32</v>
      </c>
      <c r="F233" s="239" t="s">
        <v>711</v>
      </c>
      <c r="G233" s="237"/>
      <c r="H233" s="240">
        <v>3.125</v>
      </c>
      <c r="I233" s="241"/>
      <c r="J233" s="237"/>
      <c r="K233" s="237"/>
      <c r="L233" s="242"/>
      <c r="M233" s="249"/>
      <c r="N233" s="250"/>
      <c r="O233" s="250"/>
      <c r="P233" s="250"/>
      <c r="Q233" s="250"/>
      <c r="R233" s="250"/>
      <c r="S233" s="250"/>
      <c r="T233" s="251"/>
      <c r="AT233" s="246" t="s">
        <v>650</v>
      </c>
      <c r="AU233" s="246" t="s">
        <v>84</v>
      </c>
      <c r="AV233" s="15" t="s">
        <v>95</v>
      </c>
      <c r="AW233" s="15" t="s">
        <v>37</v>
      </c>
      <c r="AX233" s="15" t="s">
        <v>82</v>
      </c>
      <c r="AY233" s="246" t="s">
        <v>176</v>
      </c>
    </row>
    <row r="234" spans="1:65" s="2" customFormat="1" ht="16.5" customHeight="1">
      <c r="A234" s="36"/>
      <c r="B234" s="37"/>
      <c r="C234" s="192" t="s">
        <v>290</v>
      </c>
      <c r="D234" s="192" t="s">
        <v>203</v>
      </c>
      <c r="E234" s="193" t="s">
        <v>1309</v>
      </c>
      <c r="F234" s="194" t="s">
        <v>1310</v>
      </c>
      <c r="G234" s="195" t="s">
        <v>180</v>
      </c>
      <c r="H234" s="196">
        <v>5</v>
      </c>
      <c r="I234" s="197"/>
      <c r="J234" s="198">
        <f>ROUND(I234*H234,2)</f>
        <v>0</v>
      </c>
      <c r="K234" s="194" t="s">
        <v>646</v>
      </c>
      <c r="L234" s="41"/>
      <c r="M234" s="199" t="s">
        <v>32</v>
      </c>
      <c r="N234" s="200" t="s">
        <v>46</v>
      </c>
      <c r="O234" s="66"/>
      <c r="P234" s="183">
        <f>O234*H234</f>
        <v>0</v>
      </c>
      <c r="Q234" s="183">
        <v>0</v>
      </c>
      <c r="R234" s="183">
        <f>Q234*H234</f>
        <v>0</v>
      </c>
      <c r="S234" s="183">
        <v>0.16800000000000001</v>
      </c>
      <c r="T234" s="184">
        <f>S234*H234</f>
        <v>0.84000000000000008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85" t="s">
        <v>95</v>
      </c>
      <c r="AT234" s="185" t="s">
        <v>203</v>
      </c>
      <c r="AU234" s="185" t="s">
        <v>84</v>
      </c>
      <c r="AY234" s="18" t="s">
        <v>176</v>
      </c>
      <c r="BE234" s="186">
        <f>IF(N234="základní",J234,0)</f>
        <v>0</v>
      </c>
      <c r="BF234" s="186">
        <f>IF(N234="snížená",J234,0)</f>
        <v>0</v>
      </c>
      <c r="BG234" s="186">
        <f>IF(N234="zákl. přenesená",J234,0)</f>
        <v>0</v>
      </c>
      <c r="BH234" s="186">
        <f>IF(N234="sníž. přenesená",J234,0)</f>
        <v>0</v>
      </c>
      <c r="BI234" s="186">
        <f>IF(N234="nulová",J234,0)</f>
        <v>0</v>
      </c>
      <c r="BJ234" s="18" t="s">
        <v>82</v>
      </c>
      <c r="BK234" s="186">
        <f>ROUND(I234*H234,2)</f>
        <v>0</v>
      </c>
      <c r="BL234" s="18" t="s">
        <v>95</v>
      </c>
      <c r="BM234" s="185" t="s">
        <v>1311</v>
      </c>
    </row>
    <row r="235" spans="1:65" s="2" customFormat="1" ht="11.25">
      <c r="A235" s="36"/>
      <c r="B235" s="37"/>
      <c r="C235" s="38"/>
      <c r="D235" s="213" t="s">
        <v>648</v>
      </c>
      <c r="E235" s="38"/>
      <c r="F235" s="214" t="s">
        <v>1312</v>
      </c>
      <c r="G235" s="38"/>
      <c r="H235" s="38"/>
      <c r="I235" s="189"/>
      <c r="J235" s="38"/>
      <c r="K235" s="38"/>
      <c r="L235" s="41"/>
      <c r="M235" s="190"/>
      <c r="N235" s="191"/>
      <c r="O235" s="66"/>
      <c r="P235" s="66"/>
      <c r="Q235" s="66"/>
      <c r="R235" s="66"/>
      <c r="S235" s="66"/>
      <c r="T235" s="67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8" t="s">
        <v>648</v>
      </c>
      <c r="AU235" s="18" t="s">
        <v>84</v>
      </c>
    </row>
    <row r="236" spans="1:65" s="14" customFormat="1" ht="11.25">
      <c r="B236" s="225"/>
      <c r="C236" s="226"/>
      <c r="D236" s="187" t="s">
        <v>650</v>
      </c>
      <c r="E236" s="227" t="s">
        <v>32</v>
      </c>
      <c r="F236" s="228" t="s">
        <v>198</v>
      </c>
      <c r="G236" s="226"/>
      <c r="H236" s="229">
        <v>5</v>
      </c>
      <c r="I236" s="230"/>
      <c r="J236" s="226"/>
      <c r="K236" s="226"/>
      <c r="L236" s="231"/>
      <c r="M236" s="232"/>
      <c r="N236" s="233"/>
      <c r="O236" s="233"/>
      <c r="P236" s="233"/>
      <c r="Q236" s="233"/>
      <c r="R236" s="233"/>
      <c r="S236" s="233"/>
      <c r="T236" s="234"/>
      <c r="AT236" s="235" t="s">
        <v>650</v>
      </c>
      <c r="AU236" s="235" t="s">
        <v>84</v>
      </c>
      <c r="AV236" s="14" t="s">
        <v>84</v>
      </c>
      <c r="AW236" s="14" t="s">
        <v>37</v>
      </c>
      <c r="AX236" s="14" t="s">
        <v>75</v>
      </c>
      <c r="AY236" s="235" t="s">
        <v>176</v>
      </c>
    </row>
    <row r="237" spans="1:65" s="15" customFormat="1" ht="11.25">
      <c r="B237" s="236"/>
      <c r="C237" s="237"/>
      <c r="D237" s="187" t="s">
        <v>650</v>
      </c>
      <c r="E237" s="238" t="s">
        <v>32</v>
      </c>
      <c r="F237" s="239" t="s">
        <v>711</v>
      </c>
      <c r="G237" s="237"/>
      <c r="H237" s="240">
        <v>5</v>
      </c>
      <c r="I237" s="241"/>
      <c r="J237" s="237"/>
      <c r="K237" s="237"/>
      <c r="L237" s="242"/>
      <c r="M237" s="249"/>
      <c r="N237" s="250"/>
      <c r="O237" s="250"/>
      <c r="P237" s="250"/>
      <c r="Q237" s="250"/>
      <c r="R237" s="250"/>
      <c r="S237" s="250"/>
      <c r="T237" s="251"/>
      <c r="AT237" s="246" t="s">
        <v>650</v>
      </c>
      <c r="AU237" s="246" t="s">
        <v>84</v>
      </c>
      <c r="AV237" s="15" t="s">
        <v>95</v>
      </c>
      <c r="AW237" s="15" t="s">
        <v>37</v>
      </c>
      <c r="AX237" s="15" t="s">
        <v>82</v>
      </c>
      <c r="AY237" s="246" t="s">
        <v>176</v>
      </c>
    </row>
    <row r="238" spans="1:65" s="2" customFormat="1" ht="16.5" customHeight="1">
      <c r="A238" s="36"/>
      <c r="B238" s="37"/>
      <c r="C238" s="192" t="s">
        <v>294</v>
      </c>
      <c r="D238" s="192" t="s">
        <v>203</v>
      </c>
      <c r="E238" s="193" t="s">
        <v>1313</v>
      </c>
      <c r="F238" s="194" t="s">
        <v>1314</v>
      </c>
      <c r="G238" s="195" t="s">
        <v>795</v>
      </c>
      <c r="H238" s="196">
        <v>7.5</v>
      </c>
      <c r="I238" s="197"/>
      <c r="J238" s="198">
        <f>ROUND(I238*H238,2)</f>
        <v>0</v>
      </c>
      <c r="K238" s="194" t="s">
        <v>646</v>
      </c>
      <c r="L238" s="41"/>
      <c r="M238" s="199" t="s">
        <v>32</v>
      </c>
      <c r="N238" s="200" t="s">
        <v>46</v>
      </c>
      <c r="O238" s="66"/>
      <c r="P238" s="183">
        <f>O238*H238</f>
        <v>0</v>
      </c>
      <c r="Q238" s="183">
        <v>0</v>
      </c>
      <c r="R238" s="183">
        <f>Q238*H238</f>
        <v>0</v>
      </c>
      <c r="S238" s="183">
        <v>3.6999999999999998E-2</v>
      </c>
      <c r="T238" s="184">
        <f>S238*H238</f>
        <v>0.27749999999999997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85" t="s">
        <v>95</v>
      </c>
      <c r="AT238" s="185" t="s">
        <v>203</v>
      </c>
      <c r="AU238" s="185" t="s">
        <v>84</v>
      </c>
      <c r="AY238" s="18" t="s">
        <v>176</v>
      </c>
      <c r="BE238" s="186">
        <f>IF(N238="základní",J238,0)</f>
        <v>0</v>
      </c>
      <c r="BF238" s="186">
        <f>IF(N238="snížená",J238,0)</f>
        <v>0</v>
      </c>
      <c r="BG238" s="186">
        <f>IF(N238="zákl. přenesená",J238,0)</f>
        <v>0</v>
      </c>
      <c r="BH238" s="186">
        <f>IF(N238="sníž. přenesená",J238,0)</f>
        <v>0</v>
      </c>
      <c r="BI238" s="186">
        <f>IF(N238="nulová",J238,0)</f>
        <v>0</v>
      </c>
      <c r="BJ238" s="18" t="s">
        <v>82</v>
      </c>
      <c r="BK238" s="186">
        <f>ROUND(I238*H238,2)</f>
        <v>0</v>
      </c>
      <c r="BL238" s="18" t="s">
        <v>95</v>
      </c>
      <c r="BM238" s="185" t="s">
        <v>1315</v>
      </c>
    </row>
    <row r="239" spans="1:65" s="2" customFormat="1" ht="11.25">
      <c r="A239" s="36"/>
      <c r="B239" s="37"/>
      <c r="C239" s="38"/>
      <c r="D239" s="213" t="s">
        <v>648</v>
      </c>
      <c r="E239" s="38"/>
      <c r="F239" s="214" t="s">
        <v>1316</v>
      </c>
      <c r="G239" s="38"/>
      <c r="H239" s="38"/>
      <c r="I239" s="189"/>
      <c r="J239" s="38"/>
      <c r="K239" s="38"/>
      <c r="L239" s="41"/>
      <c r="M239" s="190"/>
      <c r="N239" s="191"/>
      <c r="O239" s="66"/>
      <c r="P239" s="66"/>
      <c r="Q239" s="66"/>
      <c r="R239" s="66"/>
      <c r="S239" s="66"/>
      <c r="T239" s="67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8" t="s">
        <v>648</v>
      </c>
      <c r="AU239" s="18" t="s">
        <v>84</v>
      </c>
    </row>
    <row r="240" spans="1:65" s="14" customFormat="1" ht="11.25">
      <c r="B240" s="225"/>
      <c r="C240" s="226"/>
      <c r="D240" s="187" t="s">
        <v>650</v>
      </c>
      <c r="E240" s="227" t="s">
        <v>32</v>
      </c>
      <c r="F240" s="228" t="s">
        <v>1317</v>
      </c>
      <c r="G240" s="226"/>
      <c r="H240" s="229">
        <v>7.5</v>
      </c>
      <c r="I240" s="230"/>
      <c r="J240" s="226"/>
      <c r="K240" s="226"/>
      <c r="L240" s="231"/>
      <c r="M240" s="232"/>
      <c r="N240" s="233"/>
      <c r="O240" s="233"/>
      <c r="P240" s="233"/>
      <c r="Q240" s="233"/>
      <c r="R240" s="233"/>
      <c r="S240" s="233"/>
      <c r="T240" s="234"/>
      <c r="AT240" s="235" t="s">
        <v>650</v>
      </c>
      <c r="AU240" s="235" t="s">
        <v>84</v>
      </c>
      <c r="AV240" s="14" t="s">
        <v>84</v>
      </c>
      <c r="AW240" s="14" t="s">
        <v>37</v>
      </c>
      <c r="AX240" s="14" t="s">
        <v>75</v>
      </c>
      <c r="AY240" s="235" t="s">
        <v>176</v>
      </c>
    </row>
    <row r="241" spans="1:65" s="15" customFormat="1" ht="11.25">
      <c r="B241" s="236"/>
      <c r="C241" s="237"/>
      <c r="D241" s="187" t="s">
        <v>650</v>
      </c>
      <c r="E241" s="238" t="s">
        <v>32</v>
      </c>
      <c r="F241" s="239" t="s">
        <v>711</v>
      </c>
      <c r="G241" s="237"/>
      <c r="H241" s="240">
        <v>7.5</v>
      </c>
      <c r="I241" s="241"/>
      <c r="J241" s="237"/>
      <c r="K241" s="237"/>
      <c r="L241" s="242"/>
      <c r="M241" s="249"/>
      <c r="N241" s="250"/>
      <c r="O241" s="250"/>
      <c r="P241" s="250"/>
      <c r="Q241" s="250"/>
      <c r="R241" s="250"/>
      <c r="S241" s="250"/>
      <c r="T241" s="251"/>
      <c r="AT241" s="246" t="s">
        <v>650</v>
      </c>
      <c r="AU241" s="246" t="s">
        <v>84</v>
      </c>
      <c r="AV241" s="15" t="s">
        <v>95</v>
      </c>
      <c r="AW241" s="15" t="s">
        <v>37</v>
      </c>
      <c r="AX241" s="15" t="s">
        <v>82</v>
      </c>
      <c r="AY241" s="246" t="s">
        <v>176</v>
      </c>
    </row>
    <row r="242" spans="1:65" s="11" customFormat="1" ht="22.9" customHeight="1">
      <c r="B242" s="159"/>
      <c r="C242" s="160"/>
      <c r="D242" s="161" t="s">
        <v>74</v>
      </c>
      <c r="E242" s="211" t="s">
        <v>663</v>
      </c>
      <c r="F242" s="211" t="s">
        <v>664</v>
      </c>
      <c r="G242" s="160"/>
      <c r="H242" s="160"/>
      <c r="I242" s="163"/>
      <c r="J242" s="212">
        <f>BK242</f>
        <v>0</v>
      </c>
      <c r="K242" s="160"/>
      <c r="L242" s="165"/>
      <c r="M242" s="166"/>
      <c r="N242" s="167"/>
      <c r="O242" s="167"/>
      <c r="P242" s="168">
        <f>SUM(P243:P259)</f>
        <v>0</v>
      </c>
      <c r="Q242" s="167"/>
      <c r="R242" s="168">
        <f>SUM(R243:R259)</f>
        <v>0</v>
      </c>
      <c r="S242" s="167"/>
      <c r="T242" s="169">
        <f>SUM(T243:T259)</f>
        <v>0</v>
      </c>
      <c r="AR242" s="170" t="s">
        <v>82</v>
      </c>
      <c r="AT242" s="171" t="s">
        <v>74</v>
      </c>
      <c r="AU242" s="171" t="s">
        <v>82</v>
      </c>
      <c r="AY242" s="170" t="s">
        <v>176</v>
      </c>
      <c r="BK242" s="172">
        <f>SUM(BK243:BK259)</f>
        <v>0</v>
      </c>
    </row>
    <row r="243" spans="1:65" s="2" customFormat="1" ht="24.2" customHeight="1">
      <c r="A243" s="36"/>
      <c r="B243" s="37"/>
      <c r="C243" s="192" t="s">
        <v>299</v>
      </c>
      <c r="D243" s="192" t="s">
        <v>203</v>
      </c>
      <c r="E243" s="193" t="s">
        <v>665</v>
      </c>
      <c r="F243" s="194" t="s">
        <v>666</v>
      </c>
      <c r="G243" s="195" t="s">
        <v>667</v>
      </c>
      <c r="H243" s="196">
        <v>41.133000000000003</v>
      </c>
      <c r="I243" s="197"/>
      <c r="J243" s="198">
        <f>ROUND(I243*H243,2)</f>
        <v>0</v>
      </c>
      <c r="K243" s="194" t="s">
        <v>646</v>
      </c>
      <c r="L243" s="41"/>
      <c r="M243" s="199" t="s">
        <v>32</v>
      </c>
      <c r="N243" s="200" t="s">
        <v>46</v>
      </c>
      <c r="O243" s="66"/>
      <c r="P243" s="183">
        <f>O243*H243</f>
        <v>0</v>
      </c>
      <c r="Q243" s="183">
        <v>0</v>
      </c>
      <c r="R243" s="183">
        <f>Q243*H243</f>
        <v>0</v>
      </c>
      <c r="S243" s="183">
        <v>0</v>
      </c>
      <c r="T243" s="184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85" t="s">
        <v>95</v>
      </c>
      <c r="AT243" s="185" t="s">
        <v>203</v>
      </c>
      <c r="AU243" s="185" t="s">
        <v>84</v>
      </c>
      <c r="AY243" s="18" t="s">
        <v>176</v>
      </c>
      <c r="BE243" s="186">
        <f>IF(N243="základní",J243,0)</f>
        <v>0</v>
      </c>
      <c r="BF243" s="186">
        <f>IF(N243="snížená",J243,0)</f>
        <v>0</v>
      </c>
      <c r="BG243" s="186">
        <f>IF(N243="zákl. přenesená",J243,0)</f>
        <v>0</v>
      </c>
      <c r="BH243" s="186">
        <f>IF(N243="sníž. přenesená",J243,0)</f>
        <v>0</v>
      </c>
      <c r="BI243" s="186">
        <f>IF(N243="nulová",J243,0)</f>
        <v>0</v>
      </c>
      <c r="BJ243" s="18" t="s">
        <v>82</v>
      </c>
      <c r="BK243" s="186">
        <f>ROUND(I243*H243,2)</f>
        <v>0</v>
      </c>
      <c r="BL243" s="18" t="s">
        <v>95</v>
      </c>
      <c r="BM243" s="185" t="s">
        <v>1318</v>
      </c>
    </row>
    <row r="244" spans="1:65" s="2" customFormat="1" ht="11.25">
      <c r="A244" s="36"/>
      <c r="B244" s="37"/>
      <c r="C244" s="38"/>
      <c r="D244" s="213" t="s">
        <v>648</v>
      </c>
      <c r="E244" s="38"/>
      <c r="F244" s="214" t="s">
        <v>669</v>
      </c>
      <c r="G244" s="38"/>
      <c r="H244" s="38"/>
      <c r="I244" s="189"/>
      <c r="J244" s="38"/>
      <c r="K244" s="38"/>
      <c r="L244" s="41"/>
      <c r="M244" s="190"/>
      <c r="N244" s="191"/>
      <c r="O244" s="66"/>
      <c r="P244" s="66"/>
      <c r="Q244" s="66"/>
      <c r="R244" s="66"/>
      <c r="S244" s="66"/>
      <c r="T244" s="67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T244" s="18" t="s">
        <v>648</v>
      </c>
      <c r="AU244" s="18" t="s">
        <v>84</v>
      </c>
    </row>
    <row r="245" spans="1:65" s="2" customFormat="1" ht="24.2" customHeight="1">
      <c r="A245" s="36"/>
      <c r="B245" s="37"/>
      <c r="C245" s="192" t="s">
        <v>303</v>
      </c>
      <c r="D245" s="192" t="s">
        <v>203</v>
      </c>
      <c r="E245" s="193" t="s">
        <v>670</v>
      </c>
      <c r="F245" s="194" t="s">
        <v>671</v>
      </c>
      <c r="G245" s="195" t="s">
        <v>667</v>
      </c>
      <c r="H245" s="196">
        <v>571.97</v>
      </c>
      <c r="I245" s="197"/>
      <c r="J245" s="198">
        <f>ROUND(I245*H245,2)</f>
        <v>0</v>
      </c>
      <c r="K245" s="194" t="s">
        <v>646</v>
      </c>
      <c r="L245" s="41"/>
      <c r="M245" s="199" t="s">
        <v>32</v>
      </c>
      <c r="N245" s="200" t="s">
        <v>46</v>
      </c>
      <c r="O245" s="66"/>
      <c r="P245" s="183">
        <f>O245*H245</f>
        <v>0</v>
      </c>
      <c r="Q245" s="183">
        <v>0</v>
      </c>
      <c r="R245" s="183">
        <f>Q245*H245</f>
        <v>0</v>
      </c>
      <c r="S245" s="183">
        <v>0</v>
      </c>
      <c r="T245" s="184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85" t="s">
        <v>95</v>
      </c>
      <c r="AT245" s="185" t="s">
        <v>203</v>
      </c>
      <c r="AU245" s="185" t="s">
        <v>84</v>
      </c>
      <c r="AY245" s="18" t="s">
        <v>176</v>
      </c>
      <c r="BE245" s="186">
        <f>IF(N245="základní",J245,0)</f>
        <v>0</v>
      </c>
      <c r="BF245" s="186">
        <f>IF(N245="snížená",J245,0)</f>
        <v>0</v>
      </c>
      <c r="BG245" s="186">
        <f>IF(N245="zákl. přenesená",J245,0)</f>
        <v>0</v>
      </c>
      <c r="BH245" s="186">
        <f>IF(N245="sníž. přenesená",J245,0)</f>
        <v>0</v>
      </c>
      <c r="BI245" s="186">
        <f>IF(N245="nulová",J245,0)</f>
        <v>0</v>
      </c>
      <c r="BJ245" s="18" t="s">
        <v>82</v>
      </c>
      <c r="BK245" s="186">
        <f>ROUND(I245*H245,2)</f>
        <v>0</v>
      </c>
      <c r="BL245" s="18" t="s">
        <v>95</v>
      </c>
      <c r="BM245" s="185" t="s">
        <v>1319</v>
      </c>
    </row>
    <row r="246" spans="1:65" s="2" customFormat="1" ht="11.25">
      <c r="A246" s="36"/>
      <c r="B246" s="37"/>
      <c r="C246" s="38"/>
      <c r="D246" s="213" t="s">
        <v>648</v>
      </c>
      <c r="E246" s="38"/>
      <c r="F246" s="214" t="s">
        <v>673</v>
      </c>
      <c r="G246" s="38"/>
      <c r="H246" s="38"/>
      <c r="I246" s="189"/>
      <c r="J246" s="38"/>
      <c r="K246" s="38"/>
      <c r="L246" s="41"/>
      <c r="M246" s="190"/>
      <c r="N246" s="191"/>
      <c r="O246" s="66"/>
      <c r="P246" s="66"/>
      <c r="Q246" s="66"/>
      <c r="R246" s="66"/>
      <c r="S246" s="66"/>
      <c r="T246" s="67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T246" s="18" t="s">
        <v>648</v>
      </c>
      <c r="AU246" s="18" t="s">
        <v>84</v>
      </c>
    </row>
    <row r="247" spans="1:65" s="14" customFormat="1" ht="11.25">
      <c r="B247" s="225"/>
      <c r="C247" s="226"/>
      <c r="D247" s="187" t="s">
        <v>650</v>
      </c>
      <c r="E247" s="227" t="s">
        <v>32</v>
      </c>
      <c r="F247" s="228" t="s">
        <v>1320</v>
      </c>
      <c r="G247" s="226"/>
      <c r="H247" s="229">
        <v>571.97</v>
      </c>
      <c r="I247" s="230"/>
      <c r="J247" s="226"/>
      <c r="K247" s="226"/>
      <c r="L247" s="231"/>
      <c r="M247" s="232"/>
      <c r="N247" s="233"/>
      <c r="O247" s="233"/>
      <c r="P247" s="233"/>
      <c r="Q247" s="233"/>
      <c r="R247" s="233"/>
      <c r="S247" s="233"/>
      <c r="T247" s="234"/>
      <c r="AT247" s="235" t="s">
        <v>650</v>
      </c>
      <c r="AU247" s="235" t="s">
        <v>84</v>
      </c>
      <c r="AV247" s="14" t="s">
        <v>84</v>
      </c>
      <c r="AW247" s="14" t="s">
        <v>37</v>
      </c>
      <c r="AX247" s="14" t="s">
        <v>75</v>
      </c>
      <c r="AY247" s="235" t="s">
        <v>176</v>
      </c>
    </row>
    <row r="248" spans="1:65" s="15" customFormat="1" ht="11.25">
      <c r="B248" s="236"/>
      <c r="C248" s="237"/>
      <c r="D248" s="187" t="s">
        <v>650</v>
      </c>
      <c r="E248" s="238" t="s">
        <v>32</v>
      </c>
      <c r="F248" s="239" t="s">
        <v>711</v>
      </c>
      <c r="G248" s="237"/>
      <c r="H248" s="240">
        <v>571.97</v>
      </c>
      <c r="I248" s="241"/>
      <c r="J248" s="237"/>
      <c r="K248" s="237"/>
      <c r="L248" s="242"/>
      <c r="M248" s="249"/>
      <c r="N248" s="250"/>
      <c r="O248" s="250"/>
      <c r="P248" s="250"/>
      <c r="Q248" s="250"/>
      <c r="R248" s="250"/>
      <c r="S248" s="250"/>
      <c r="T248" s="251"/>
      <c r="AT248" s="246" t="s">
        <v>650</v>
      </c>
      <c r="AU248" s="246" t="s">
        <v>84</v>
      </c>
      <c r="AV248" s="15" t="s">
        <v>95</v>
      </c>
      <c r="AW248" s="15" t="s">
        <v>37</v>
      </c>
      <c r="AX248" s="15" t="s">
        <v>82</v>
      </c>
      <c r="AY248" s="246" t="s">
        <v>176</v>
      </c>
    </row>
    <row r="249" spans="1:65" s="2" customFormat="1" ht="16.5" customHeight="1">
      <c r="A249" s="36"/>
      <c r="B249" s="37"/>
      <c r="C249" s="192" t="s">
        <v>307</v>
      </c>
      <c r="D249" s="192" t="s">
        <v>203</v>
      </c>
      <c r="E249" s="193" t="s">
        <v>1149</v>
      </c>
      <c r="F249" s="194" t="s">
        <v>1150</v>
      </c>
      <c r="G249" s="195" t="s">
        <v>667</v>
      </c>
      <c r="H249" s="196">
        <v>41.133000000000003</v>
      </c>
      <c r="I249" s="197"/>
      <c r="J249" s="198">
        <f>ROUND(I249*H249,2)</f>
        <v>0</v>
      </c>
      <c r="K249" s="194" t="s">
        <v>646</v>
      </c>
      <c r="L249" s="41"/>
      <c r="M249" s="199" t="s">
        <v>32</v>
      </c>
      <c r="N249" s="200" t="s">
        <v>46</v>
      </c>
      <c r="O249" s="66"/>
      <c r="P249" s="183">
        <f>O249*H249</f>
        <v>0</v>
      </c>
      <c r="Q249" s="183">
        <v>0</v>
      </c>
      <c r="R249" s="183">
        <f>Q249*H249</f>
        <v>0</v>
      </c>
      <c r="S249" s="183">
        <v>0</v>
      </c>
      <c r="T249" s="184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85" t="s">
        <v>95</v>
      </c>
      <c r="AT249" s="185" t="s">
        <v>203</v>
      </c>
      <c r="AU249" s="185" t="s">
        <v>84</v>
      </c>
      <c r="AY249" s="18" t="s">
        <v>176</v>
      </c>
      <c r="BE249" s="186">
        <f>IF(N249="základní",J249,0)</f>
        <v>0</v>
      </c>
      <c r="BF249" s="186">
        <f>IF(N249="snížená",J249,0)</f>
        <v>0</v>
      </c>
      <c r="BG249" s="186">
        <f>IF(N249="zákl. přenesená",J249,0)</f>
        <v>0</v>
      </c>
      <c r="BH249" s="186">
        <f>IF(N249="sníž. přenesená",J249,0)</f>
        <v>0</v>
      </c>
      <c r="BI249" s="186">
        <f>IF(N249="nulová",J249,0)</f>
        <v>0</v>
      </c>
      <c r="BJ249" s="18" t="s">
        <v>82</v>
      </c>
      <c r="BK249" s="186">
        <f>ROUND(I249*H249,2)</f>
        <v>0</v>
      </c>
      <c r="BL249" s="18" t="s">
        <v>95</v>
      </c>
      <c r="BM249" s="185" t="s">
        <v>1321</v>
      </c>
    </row>
    <row r="250" spans="1:65" s="2" customFormat="1" ht="11.25">
      <c r="A250" s="36"/>
      <c r="B250" s="37"/>
      <c r="C250" s="38"/>
      <c r="D250" s="213" t="s">
        <v>648</v>
      </c>
      <c r="E250" s="38"/>
      <c r="F250" s="214" t="s">
        <v>1152</v>
      </c>
      <c r="G250" s="38"/>
      <c r="H250" s="38"/>
      <c r="I250" s="189"/>
      <c r="J250" s="38"/>
      <c r="K250" s="38"/>
      <c r="L250" s="41"/>
      <c r="M250" s="190"/>
      <c r="N250" s="191"/>
      <c r="O250" s="66"/>
      <c r="P250" s="66"/>
      <c r="Q250" s="66"/>
      <c r="R250" s="66"/>
      <c r="S250" s="66"/>
      <c r="T250" s="67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8" t="s">
        <v>648</v>
      </c>
      <c r="AU250" s="18" t="s">
        <v>84</v>
      </c>
    </row>
    <row r="251" spans="1:65" s="2" customFormat="1" ht="24.2" customHeight="1">
      <c r="A251" s="36"/>
      <c r="B251" s="37"/>
      <c r="C251" s="192" t="s">
        <v>311</v>
      </c>
      <c r="D251" s="192" t="s">
        <v>203</v>
      </c>
      <c r="E251" s="193" t="s">
        <v>1322</v>
      </c>
      <c r="F251" s="194" t="s">
        <v>1323</v>
      </c>
      <c r="G251" s="195" t="s">
        <v>667</v>
      </c>
      <c r="H251" s="196">
        <v>6.875</v>
      </c>
      <c r="I251" s="197"/>
      <c r="J251" s="198">
        <f>ROUND(I251*H251,2)</f>
        <v>0</v>
      </c>
      <c r="K251" s="194" t="s">
        <v>646</v>
      </c>
      <c r="L251" s="41"/>
      <c r="M251" s="199" t="s">
        <v>32</v>
      </c>
      <c r="N251" s="200" t="s">
        <v>46</v>
      </c>
      <c r="O251" s="66"/>
      <c r="P251" s="183">
        <f>O251*H251</f>
        <v>0</v>
      </c>
      <c r="Q251" s="183">
        <v>0</v>
      </c>
      <c r="R251" s="183">
        <f>Q251*H251</f>
        <v>0</v>
      </c>
      <c r="S251" s="183">
        <v>0</v>
      </c>
      <c r="T251" s="184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85" t="s">
        <v>95</v>
      </c>
      <c r="AT251" s="185" t="s">
        <v>203</v>
      </c>
      <c r="AU251" s="185" t="s">
        <v>84</v>
      </c>
      <c r="AY251" s="18" t="s">
        <v>176</v>
      </c>
      <c r="BE251" s="186">
        <f>IF(N251="základní",J251,0)</f>
        <v>0</v>
      </c>
      <c r="BF251" s="186">
        <f>IF(N251="snížená",J251,0)</f>
        <v>0</v>
      </c>
      <c r="BG251" s="186">
        <f>IF(N251="zákl. přenesená",J251,0)</f>
        <v>0</v>
      </c>
      <c r="BH251" s="186">
        <f>IF(N251="sníž. přenesená",J251,0)</f>
        <v>0</v>
      </c>
      <c r="BI251" s="186">
        <f>IF(N251="nulová",J251,0)</f>
        <v>0</v>
      </c>
      <c r="BJ251" s="18" t="s">
        <v>82</v>
      </c>
      <c r="BK251" s="186">
        <f>ROUND(I251*H251,2)</f>
        <v>0</v>
      </c>
      <c r="BL251" s="18" t="s">
        <v>95</v>
      </c>
      <c r="BM251" s="185" t="s">
        <v>1324</v>
      </c>
    </row>
    <row r="252" spans="1:65" s="2" customFormat="1" ht="11.25">
      <c r="A252" s="36"/>
      <c r="B252" s="37"/>
      <c r="C252" s="38"/>
      <c r="D252" s="213" t="s">
        <v>648</v>
      </c>
      <c r="E252" s="38"/>
      <c r="F252" s="214" t="s">
        <v>1325</v>
      </c>
      <c r="G252" s="38"/>
      <c r="H252" s="38"/>
      <c r="I252" s="189"/>
      <c r="J252" s="38"/>
      <c r="K252" s="38"/>
      <c r="L252" s="41"/>
      <c r="M252" s="190"/>
      <c r="N252" s="191"/>
      <c r="O252" s="66"/>
      <c r="P252" s="66"/>
      <c r="Q252" s="66"/>
      <c r="R252" s="66"/>
      <c r="S252" s="66"/>
      <c r="T252" s="67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T252" s="18" t="s">
        <v>648</v>
      </c>
      <c r="AU252" s="18" t="s">
        <v>84</v>
      </c>
    </row>
    <row r="253" spans="1:65" s="14" customFormat="1" ht="11.25">
      <c r="B253" s="225"/>
      <c r="C253" s="226"/>
      <c r="D253" s="187" t="s">
        <v>650</v>
      </c>
      <c r="E253" s="227" t="s">
        <v>32</v>
      </c>
      <c r="F253" s="228" t="s">
        <v>1326</v>
      </c>
      <c r="G253" s="226"/>
      <c r="H253" s="229">
        <v>6.875</v>
      </c>
      <c r="I253" s="230"/>
      <c r="J253" s="226"/>
      <c r="K253" s="226"/>
      <c r="L253" s="231"/>
      <c r="M253" s="232"/>
      <c r="N253" s="233"/>
      <c r="O253" s="233"/>
      <c r="P253" s="233"/>
      <c r="Q253" s="233"/>
      <c r="R253" s="233"/>
      <c r="S253" s="233"/>
      <c r="T253" s="234"/>
      <c r="AT253" s="235" t="s">
        <v>650</v>
      </c>
      <c r="AU253" s="235" t="s">
        <v>84</v>
      </c>
      <c r="AV253" s="14" t="s">
        <v>84</v>
      </c>
      <c r="AW253" s="14" t="s">
        <v>37</v>
      </c>
      <c r="AX253" s="14" t="s">
        <v>82</v>
      </c>
      <c r="AY253" s="235" t="s">
        <v>176</v>
      </c>
    </row>
    <row r="254" spans="1:65" s="2" customFormat="1" ht="24.2" customHeight="1">
      <c r="A254" s="36"/>
      <c r="B254" s="37"/>
      <c r="C254" s="192" t="s">
        <v>315</v>
      </c>
      <c r="D254" s="192" t="s">
        <v>203</v>
      </c>
      <c r="E254" s="193" t="s">
        <v>675</v>
      </c>
      <c r="F254" s="194" t="s">
        <v>676</v>
      </c>
      <c r="G254" s="195" t="s">
        <v>667</v>
      </c>
      <c r="H254" s="196">
        <v>9.94</v>
      </c>
      <c r="I254" s="197"/>
      <c r="J254" s="198">
        <f>ROUND(I254*H254,2)</f>
        <v>0</v>
      </c>
      <c r="K254" s="194" t="s">
        <v>646</v>
      </c>
      <c r="L254" s="41"/>
      <c r="M254" s="199" t="s">
        <v>32</v>
      </c>
      <c r="N254" s="200" t="s">
        <v>46</v>
      </c>
      <c r="O254" s="66"/>
      <c r="P254" s="183">
        <f>O254*H254</f>
        <v>0</v>
      </c>
      <c r="Q254" s="183">
        <v>0</v>
      </c>
      <c r="R254" s="183">
        <f>Q254*H254</f>
        <v>0</v>
      </c>
      <c r="S254" s="183">
        <v>0</v>
      </c>
      <c r="T254" s="184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85" t="s">
        <v>95</v>
      </c>
      <c r="AT254" s="185" t="s">
        <v>203</v>
      </c>
      <c r="AU254" s="185" t="s">
        <v>84</v>
      </c>
      <c r="AY254" s="18" t="s">
        <v>176</v>
      </c>
      <c r="BE254" s="186">
        <f>IF(N254="základní",J254,0)</f>
        <v>0</v>
      </c>
      <c r="BF254" s="186">
        <f>IF(N254="snížená",J254,0)</f>
        <v>0</v>
      </c>
      <c r="BG254" s="186">
        <f>IF(N254="zákl. přenesená",J254,0)</f>
        <v>0</v>
      </c>
      <c r="BH254" s="186">
        <f>IF(N254="sníž. přenesená",J254,0)</f>
        <v>0</v>
      </c>
      <c r="BI254" s="186">
        <f>IF(N254="nulová",J254,0)</f>
        <v>0</v>
      </c>
      <c r="BJ254" s="18" t="s">
        <v>82</v>
      </c>
      <c r="BK254" s="186">
        <f>ROUND(I254*H254,2)</f>
        <v>0</v>
      </c>
      <c r="BL254" s="18" t="s">
        <v>95</v>
      </c>
      <c r="BM254" s="185" t="s">
        <v>1327</v>
      </c>
    </row>
    <row r="255" spans="1:65" s="2" customFormat="1" ht="11.25">
      <c r="A255" s="36"/>
      <c r="B255" s="37"/>
      <c r="C255" s="38"/>
      <c r="D255" s="213" t="s">
        <v>648</v>
      </c>
      <c r="E255" s="38"/>
      <c r="F255" s="214" t="s">
        <v>678</v>
      </c>
      <c r="G255" s="38"/>
      <c r="H255" s="38"/>
      <c r="I255" s="189"/>
      <c r="J255" s="38"/>
      <c r="K255" s="38"/>
      <c r="L255" s="41"/>
      <c r="M255" s="190"/>
      <c r="N255" s="191"/>
      <c r="O255" s="66"/>
      <c r="P255" s="66"/>
      <c r="Q255" s="66"/>
      <c r="R255" s="66"/>
      <c r="S255" s="66"/>
      <c r="T255" s="67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T255" s="18" t="s">
        <v>648</v>
      </c>
      <c r="AU255" s="18" t="s">
        <v>84</v>
      </c>
    </row>
    <row r="256" spans="1:65" s="14" customFormat="1" ht="11.25">
      <c r="B256" s="225"/>
      <c r="C256" s="226"/>
      <c r="D256" s="187" t="s">
        <v>650</v>
      </c>
      <c r="E256" s="227" t="s">
        <v>32</v>
      </c>
      <c r="F256" s="228" t="s">
        <v>1328</v>
      </c>
      <c r="G256" s="226"/>
      <c r="H256" s="229">
        <v>9.94</v>
      </c>
      <c r="I256" s="230"/>
      <c r="J256" s="226"/>
      <c r="K256" s="226"/>
      <c r="L256" s="231"/>
      <c r="M256" s="232"/>
      <c r="N256" s="233"/>
      <c r="O256" s="233"/>
      <c r="P256" s="233"/>
      <c r="Q256" s="233"/>
      <c r="R256" s="233"/>
      <c r="S256" s="233"/>
      <c r="T256" s="234"/>
      <c r="AT256" s="235" t="s">
        <v>650</v>
      </c>
      <c r="AU256" s="235" t="s">
        <v>84</v>
      </c>
      <c r="AV256" s="14" t="s">
        <v>84</v>
      </c>
      <c r="AW256" s="14" t="s">
        <v>37</v>
      </c>
      <c r="AX256" s="14" t="s">
        <v>82</v>
      </c>
      <c r="AY256" s="235" t="s">
        <v>176</v>
      </c>
    </row>
    <row r="257" spans="1:65" s="2" customFormat="1" ht="24.2" customHeight="1">
      <c r="A257" s="36"/>
      <c r="B257" s="37"/>
      <c r="C257" s="192" t="s">
        <v>319</v>
      </c>
      <c r="D257" s="192" t="s">
        <v>203</v>
      </c>
      <c r="E257" s="193" t="s">
        <v>1154</v>
      </c>
      <c r="F257" s="194" t="s">
        <v>958</v>
      </c>
      <c r="G257" s="195" t="s">
        <v>667</v>
      </c>
      <c r="H257" s="196">
        <v>23.2</v>
      </c>
      <c r="I257" s="197"/>
      <c r="J257" s="198">
        <f>ROUND(I257*H257,2)</f>
        <v>0</v>
      </c>
      <c r="K257" s="194" t="s">
        <v>646</v>
      </c>
      <c r="L257" s="41"/>
      <c r="M257" s="199" t="s">
        <v>32</v>
      </c>
      <c r="N257" s="200" t="s">
        <v>46</v>
      </c>
      <c r="O257" s="66"/>
      <c r="P257" s="183">
        <f>O257*H257</f>
        <v>0</v>
      </c>
      <c r="Q257" s="183">
        <v>0</v>
      </c>
      <c r="R257" s="183">
        <f>Q257*H257</f>
        <v>0</v>
      </c>
      <c r="S257" s="183">
        <v>0</v>
      </c>
      <c r="T257" s="184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85" t="s">
        <v>95</v>
      </c>
      <c r="AT257" s="185" t="s">
        <v>203</v>
      </c>
      <c r="AU257" s="185" t="s">
        <v>84</v>
      </c>
      <c r="AY257" s="18" t="s">
        <v>176</v>
      </c>
      <c r="BE257" s="186">
        <f>IF(N257="základní",J257,0)</f>
        <v>0</v>
      </c>
      <c r="BF257" s="186">
        <f>IF(N257="snížená",J257,0)</f>
        <v>0</v>
      </c>
      <c r="BG257" s="186">
        <f>IF(N257="zákl. přenesená",J257,0)</f>
        <v>0</v>
      </c>
      <c r="BH257" s="186">
        <f>IF(N257="sníž. přenesená",J257,0)</f>
        <v>0</v>
      </c>
      <c r="BI257" s="186">
        <f>IF(N257="nulová",J257,0)</f>
        <v>0</v>
      </c>
      <c r="BJ257" s="18" t="s">
        <v>82</v>
      </c>
      <c r="BK257" s="186">
        <f>ROUND(I257*H257,2)</f>
        <v>0</v>
      </c>
      <c r="BL257" s="18" t="s">
        <v>95</v>
      </c>
      <c r="BM257" s="185" t="s">
        <v>1329</v>
      </c>
    </row>
    <row r="258" spans="1:65" s="2" customFormat="1" ht="11.25">
      <c r="A258" s="36"/>
      <c r="B258" s="37"/>
      <c r="C258" s="38"/>
      <c r="D258" s="213" t="s">
        <v>648</v>
      </c>
      <c r="E258" s="38"/>
      <c r="F258" s="214" t="s">
        <v>1156</v>
      </c>
      <c r="G258" s="38"/>
      <c r="H258" s="38"/>
      <c r="I258" s="189"/>
      <c r="J258" s="38"/>
      <c r="K258" s="38"/>
      <c r="L258" s="41"/>
      <c r="M258" s="190"/>
      <c r="N258" s="191"/>
      <c r="O258" s="66"/>
      <c r="P258" s="66"/>
      <c r="Q258" s="66"/>
      <c r="R258" s="66"/>
      <c r="S258" s="66"/>
      <c r="T258" s="67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8" t="s">
        <v>648</v>
      </c>
      <c r="AU258" s="18" t="s">
        <v>84</v>
      </c>
    </row>
    <row r="259" spans="1:65" s="14" customFormat="1" ht="11.25">
      <c r="B259" s="225"/>
      <c r="C259" s="226"/>
      <c r="D259" s="187" t="s">
        <v>650</v>
      </c>
      <c r="E259" s="227" t="s">
        <v>32</v>
      </c>
      <c r="F259" s="228" t="s">
        <v>1330</v>
      </c>
      <c r="G259" s="226"/>
      <c r="H259" s="229">
        <v>23.2</v>
      </c>
      <c r="I259" s="230"/>
      <c r="J259" s="226"/>
      <c r="K259" s="226"/>
      <c r="L259" s="231"/>
      <c r="M259" s="232"/>
      <c r="N259" s="233"/>
      <c r="O259" s="233"/>
      <c r="P259" s="233"/>
      <c r="Q259" s="233"/>
      <c r="R259" s="233"/>
      <c r="S259" s="233"/>
      <c r="T259" s="234"/>
      <c r="AT259" s="235" t="s">
        <v>650</v>
      </c>
      <c r="AU259" s="235" t="s">
        <v>84</v>
      </c>
      <c r="AV259" s="14" t="s">
        <v>84</v>
      </c>
      <c r="AW259" s="14" t="s">
        <v>37</v>
      </c>
      <c r="AX259" s="14" t="s">
        <v>82</v>
      </c>
      <c r="AY259" s="235" t="s">
        <v>176</v>
      </c>
    </row>
    <row r="260" spans="1:65" s="11" customFormat="1" ht="22.9" customHeight="1">
      <c r="B260" s="159"/>
      <c r="C260" s="160"/>
      <c r="D260" s="161" t="s">
        <v>74</v>
      </c>
      <c r="E260" s="211" t="s">
        <v>1157</v>
      </c>
      <c r="F260" s="211" t="s">
        <v>1158</v>
      </c>
      <c r="G260" s="160"/>
      <c r="H260" s="160"/>
      <c r="I260" s="163"/>
      <c r="J260" s="212">
        <f>BK260</f>
        <v>0</v>
      </c>
      <c r="K260" s="160"/>
      <c r="L260" s="165"/>
      <c r="M260" s="166"/>
      <c r="N260" s="167"/>
      <c r="O260" s="167"/>
      <c r="P260" s="168">
        <f>SUM(P261:P262)</f>
        <v>0</v>
      </c>
      <c r="Q260" s="167"/>
      <c r="R260" s="168">
        <f>SUM(R261:R262)</f>
        <v>0</v>
      </c>
      <c r="S260" s="167"/>
      <c r="T260" s="169">
        <f>SUM(T261:T262)</f>
        <v>0</v>
      </c>
      <c r="AR260" s="170" t="s">
        <v>82</v>
      </c>
      <c r="AT260" s="171" t="s">
        <v>74</v>
      </c>
      <c r="AU260" s="171" t="s">
        <v>82</v>
      </c>
      <c r="AY260" s="170" t="s">
        <v>176</v>
      </c>
      <c r="BK260" s="172">
        <f>SUM(BK261:BK262)</f>
        <v>0</v>
      </c>
    </row>
    <row r="261" spans="1:65" s="2" customFormat="1" ht="37.9" customHeight="1">
      <c r="A261" s="36"/>
      <c r="B261" s="37"/>
      <c r="C261" s="192" t="s">
        <v>323</v>
      </c>
      <c r="D261" s="192" t="s">
        <v>203</v>
      </c>
      <c r="E261" s="193" t="s">
        <v>1159</v>
      </c>
      <c r="F261" s="194" t="s">
        <v>1160</v>
      </c>
      <c r="G261" s="195" t="s">
        <v>667</v>
      </c>
      <c r="H261" s="196">
        <v>16.178000000000001</v>
      </c>
      <c r="I261" s="197"/>
      <c r="J261" s="198">
        <f>ROUND(I261*H261,2)</f>
        <v>0</v>
      </c>
      <c r="K261" s="194" t="s">
        <v>646</v>
      </c>
      <c r="L261" s="41"/>
      <c r="M261" s="199" t="s">
        <v>32</v>
      </c>
      <c r="N261" s="200" t="s">
        <v>46</v>
      </c>
      <c r="O261" s="66"/>
      <c r="P261" s="183">
        <f>O261*H261</f>
        <v>0</v>
      </c>
      <c r="Q261" s="183">
        <v>0</v>
      </c>
      <c r="R261" s="183">
        <f>Q261*H261</f>
        <v>0</v>
      </c>
      <c r="S261" s="183">
        <v>0</v>
      </c>
      <c r="T261" s="184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85" t="s">
        <v>95</v>
      </c>
      <c r="AT261" s="185" t="s">
        <v>203</v>
      </c>
      <c r="AU261" s="185" t="s">
        <v>84</v>
      </c>
      <c r="AY261" s="18" t="s">
        <v>176</v>
      </c>
      <c r="BE261" s="186">
        <f>IF(N261="základní",J261,0)</f>
        <v>0</v>
      </c>
      <c r="BF261" s="186">
        <f>IF(N261="snížená",J261,0)</f>
        <v>0</v>
      </c>
      <c r="BG261" s="186">
        <f>IF(N261="zákl. přenesená",J261,0)</f>
        <v>0</v>
      </c>
      <c r="BH261" s="186">
        <f>IF(N261="sníž. přenesená",J261,0)</f>
        <v>0</v>
      </c>
      <c r="BI261" s="186">
        <f>IF(N261="nulová",J261,0)</f>
        <v>0</v>
      </c>
      <c r="BJ261" s="18" t="s">
        <v>82</v>
      </c>
      <c r="BK261" s="186">
        <f>ROUND(I261*H261,2)</f>
        <v>0</v>
      </c>
      <c r="BL261" s="18" t="s">
        <v>95</v>
      </c>
      <c r="BM261" s="185" t="s">
        <v>1331</v>
      </c>
    </row>
    <row r="262" spans="1:65" s="2" customFormat="1" ht="11.25">
      <c r="A262" s="36"/>
      <c r="B262" s="37"/>
      <c r="C262" s="38"/>
      <c r="D262" s="213" t="s">
        <v>648</v>
      </c>
      <c r="E262" s="38"/>
      <c r="F262" s="214" t="s">
        <v>1162</v>
      </c>
      <c r="G262" s="38"/>
      <c r="H262" s="38"/>
      <c r="I262" s="189"/>
      <c r="J262" s="38"/>
      <c r="K262" s="38"/>
      <c r="L262" s="41"/>
      <c r="M262" s="190"/>
      <c r="N262" s="191"/>
      <c r="O262" s="66"/>
      <c r="P262" s="66"/>
      <c r="Q262" s="66"/>
      <c r="R262" s="66"/>
      <c r="S262" s="66"/>
      <c r="T262" s="67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T262" s="18" t="s">
        <v>648</v>
      </c>
      <c r="AU262" s="18" t="s">
        <v>84</v>
      </c>
    </row>
    <row r="263" spans="1:65" s="11" customFormat="1" ht="25.9" customHeight="1">
      <c r="B263" s="159"/>
      <c r="C263" s="160"/>
      <c r="D263" s="161" t="s">
        <v>74</v>
      </c>
      <c r="E263" s="162" t="s">
        <v>177</v>
      </c>
      <c r="F263" s="162" t="s">
        <v>700</v>
      </c>
      <c r="G263" s="160"/>
      <c r="H263" s="160"/>
      <c r="I263" s="163"/>
      <c r="J263" s="164">
        <f>BK263</f>
        <v>0</v>
      </c>
      <c r="K263" s="160"/>
      <c r="L263" s="165"/>
      <c r="M263" s="166"/>
      <c r="N263" s="167"/>
      <c r="O263" s="167"/>
      <c r="P263" s="168">
        <f>P264</f>
        <v>0</v>
      </c>
      <c r="Q263" s="167"/>
      <c r="R263" s="168">
        <f>R264</f>
        <v>3.3059999999999999E-2</v>
      </c>
      <c r="S263" s="167"/>
      <c r="T263" s="169">
        <f>T264</f>
        <v>0</v>
      </c>
      <c r="AR263" s="170" t="s">
        <v>90</v>
      </c>
      <c r="AT263" s="171" t="s">
        <v>74</v>
      </c>
      <c r="AU263" s="171" t="s">
        <v>75</v>
      </c>
      <c r="AY263" s="170" t="s">
        <v>176</v>
      </c>
      <c r="BK263" s="172">
        <f>BK264</f>
        <v>0</v>
      </c>
    </row>
    <row r="264" spans="1:65" s="11" customFormat="1" ht="22.9" customHeight="1">
      <c r="B264" s="159"/>
      <c r="C264" s="160"/>
      <c r="D264" s="161" t="s">
        <v>74</v>
      </c>
      <c r="E264" s="211" t="s">
        <v>1163</v>
      </c>
      <c r="F264" s="211" t="s">
        <v>1164</v>
      </c>
      <c r="G264" s="160"/>
      <c r="H264" s="160"/>
      <c r="I264" s="163"/>
      <c r="J264" s="212">
        <f>BK264</f>
        <v>0</v>
      </c>
      <c r="K264" s="160"/>
      <c r="L264" s="165"/>
      <c r="M264" s="166"/>
      <c r="N264" s="167"/>
      <c r="O264" s="167"/>
      <c r="P264" s="168">
        <f>SUM(P265:P270)</f>
        <v>0</v>
      </c>
      <c r="Q264" s="167"/>
      <c r="R264" s="168">
        <f>SUM(R265:R270)</f>
        <v>3.3059999999999999E-2</v>
      </c>
      <c r="S264" s="167"/>
      <c r="T264" s="169">
        <f>SUM(T265:T270)</f>
        <v>0</v>
      </c>
      <c r="AR264" s="170" t="s">
        <v>90</v>
      </c>
      <c r="AT264" s="171" t="s">
        <v>74</v>
      </c>
      <c r="AU264" s="171" t="s">
        <v>82</v>
      </c>
      <c r="AY264" s="170" t="s">
        <v>176</v>
      </c>
      <c r="BK264" s="172">
        <f>SUM(BK265:BK270)</f>
        <v>0</v>
      </c>
    </row>
    <row r="265" spans="1:65" s="2" customFormat="1" ht="24.2" customHeight="1">
      <c r="A265" s="36"/>
      <c r="B265" s="37"/>
      <c r="C265" s="192" t="s">
        <v>327</v>
      </c>
      <c r="D265" s="192" t="s">
        <v>203</v>
      </c>
      <c r="E265" s="193" t="s">
        <v>1165</v>
      </c>
      <c r="F265" s="194" t="s">
        <v>1166</v>
      </c>
      <c r="G265" s="195" t="s">
        <v>795</v>
      </c>
      <c r="H265" s="196">
        <v>30</v>
      </c>
      <c r="I265" s="197"/>
      <c r="J265" s="198">
        <f>ROUND(I265*H265,2)</f>
        <v>0</v>
      </c>
      <c r="K265" s="194" t="s">
        <v>646</v>
      </c>
      <c r="L265" s="41"/>
      <c r="M265" s="199" t="s">
        <v>32</v>
      </c>
      <c r="N265" s="200" t="s">
        <v>46</v>
      </c>
      <c r="O265" s="66"/>
      <c r="P265" s="183">
        <f>O265*H265</f>
        <v>0</v>
      </c>
      <c r="Q265" s="183">
        <v>0</v>
      </c>
      <c r="R265" s="183">
        <f>Q265*H265</f>
        <v>0</v>
      </c>
      <c r="S265" s="183">
        <v>0</v>
      </c>
      <c r="T265" s="184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85" t="s">
        <v>206</v>
      </c>
      <c r="AT265" s="185" t="s">
        <v>203</v>
      </c>
      <c r="AU265" s="185" t="s">
        <v>84</v>
      </c>
      <c r="AY265" s="18" t="s">
        <v>176</v>
      </c>
      <c r="BE265" s="186">
        <f>IF(N265="základní",J265,0)</f>
        <v>0</v>
      </c>
      <c r="BF265" s="186">
        <f>IF(N265="snížená",J265,0)</f>
        <v>0</v>
      </c>
      <c r="BG265" s="186">
        <f>IF(N265="zákl. přenesená",J265,0)</f>
        <v>0</v>
      </c>
      <c r="BH265" s="186">
        <f>IF(N265="sníž. přenesená",J265,0)</f>
        <v>0</v>
      </c>
      <c r="BI265" s="186">
        <f>IF(N265="nulová",J265,0)</f>
        <v>0</v>
      </c>
      <c r="BJ265" s="18" t="s">
        <v>82</v>
      </c>
      <c r="BK265" s="186">
        <f>ROUND(I265*H265,2)</f>
        <v>0</v>
      </c>
      <c r="BL265" s="18" t="s">
        <v>206</v>
      </c>
      <c r="BM265" s="185" t="s">
        <v>1332</v>
      </c>
    </row>
    <row r="266" spans="1:65" s="2" customFormat="1" ht="11.25">
      <c r="A266" s="36"/>
      <c r="B266" s="37"/>
      <c r="C266" s="38"/>
      <c r="D266" s="213" t="s">
        <v>648</v>
      </c>
      <c r="E266" s="38"/>
      <c r="F266" s="214" t="s">
        <v>1168</v>
      </c>
      <c r="G266" s="38"/>
      <c r="H266" s="38"/>
      <c r="I266" s="189"/>
      <c r="J266" s="38"/>
      <c r="K266" s="38"/>
      <c r="L266" s="41"/>
      <c r="M266" s="190"/>
      <c r="N266" s="191"/>
      <c r="O266" s="66"/>
      <c r="P266" s="66"/>
      <c r="Q266" s="66"/>
      <c r="R266" s="66"/>
      <c r="S266" s="66"/>
      <c r="T266" s="67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T266" s="18" t="s">
        <v>648</v>
      </c>
      <c r="AU266" s="18" t="s">
        <v>84</v>
      </c>
    </row>
    <row r="267" spans="1:65" s="14" customFormat="1" ht="11.25">
      <c r="B267" s="225"/>
      <c r="C267" s="226"/>
      <c r="D267" s="187" t="s">
        <v>650</v>
      </c>
      <c r="E267" s="227" t="s">
        <v>32</v>
      </c>
      <c r="F267" s="228" t="s">
        <v>299</v>
      </c>
      <c r="G267" s="226"/>
      <c r="H267" s="229">
        <v>30</v>
      </c>
      <c r="I267" s="230"/>
      <c r="J267" s="226"/>
      <c r="K267" s="226"/>
      <c r="L267" s="231"/>
      <c r="M267" s="232"/>
      <c r="N267" s="233"/>
      <c r="O267" s="233"/>
      <c r="P267" s="233"/>
      <c r="Q267" s="233"/>
      <c r="R267" s="233"/>
      <c r="S267" s="233"/>
      <c r="T267" s="234"/>
      <c r="AT267" s="235" t="s">
        <v>650</v>
      </c>
      <c r="AU267" s="235" t="s">
        <v>84</v>
      </c>
      <c r="AV267" s="14" t="s">
        <v>84</v>
      </c>
      <c r="AW267" s="14" t="s">
        <v>37</v>
      </c>
      <c r="AX267" s="14" t="s">
        <v>82</v>
      </c>
      <c r="AY267" s="235" t="s">
        <v>176</v>
      </c>
    </row>
    <row r="268" spans="1:65" s="2" customFormat="1" ht="16.5" customHeight="1">
      <c r="A268" s="36"/>
      <c r="B268" s="37"/>
      <c r="C268" s="173" t="s">
        <v>331</v>
      </c>
      <c r="D268" s="173" t="s">
        <v>177</v>
      </c>
      <c r="E268" s="174" t="s">
        <v>1169</v>
      </c>
      <c r="F268" s="175" t="s">
        <v>1170</v>
      </c>
      <c r="G268" s="176" t="s">
        <v>1171</v>
      </c>
      <c r="H268" s="177">
        <v>31.5</v>
      </c>
      <c r="I268" s="178"/>
      <c r="J268" s="179">
        <f>ROUND(I268*H268,2)</f>
        <v>0</v>
      </c>
      <c r="K268" s="175" t="s">
        <v>646</v>
      </c>
      <c r="L268" s="180"/>
      <c r="M268" s="181" t="s">
        <v>32</v>
      </c>
      <c r="N268" s="182" t="s">
        <v>46</v>
      </c>
      <c r="O268" s="66"/>
      <c r="P268" s="183">
        <f>O268*H268</f>
        <v>0</v>
      </c>
      <c r="Q268" s="183">
        <v>1E-3</v>
      </c>
      <c r="R268" s="183">
        <f>Q268*H268</f>
        <v>3.15E-2</v>
      </c>
      <c r="S268" s="183">
        <v>0</v>
      </c>
      <c r="T268" s="184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85" t="s">
        <v>181</v>
      </c>
      <c r="AT268" s="185" t="s">
        <v>177</v>
      </c>
      <c r="AU268" s="185" t="s">
        <v>84</v>
      </c>
      <c r="AY268" s="18" t="s">
        <v>176</v>
      </c>
      <c r="BE268" s="186">
        <f>IF(N268="základní",J268,0)</f>
        <v>0</v>
      </c>
      <c r="BF268" s="186">
        <f>IF(N268="snížená",J268,0)</f>
        <v>0</v>
      </c>
      <c r="BG268" s="186">
        <f>IF(N268="zákl. přenesená",J268,0)</f>
        <v>0</v>
      </c>
      <c r="BH268" s="186">
        <f>IF(N268="sníž. přenesená",J268,0)</f>
        <v>0</v>
      </c>
      <c r="BI268" s="186">
        <f>IF(N268="nulová",J268,0)</f>
        <v>0</v>
      </c>
      <c r="BJ268" s="18" t="s">
        <v>82</v>
      </c>
      <c r="BK268" s="186">
        <f>ROUND(I268*H268,2)</f>
        <v>0</v>
      </c>
      <c r="BL268" s="18" t="s">
        <v>181</v>
      </c>
      <c r="BM268" s="185" t="s">
        <v>1333</v>
      </c>
    </row>
    <row r="269" spans="1:65" s="14" customFormat="1" ht="11.25">
      <c r="B269" s="225"/>
      <c r="C269" s="226"/>
      <c r="D269" s="187" t="s">
        <v>650</v>
      </c>
      <c r="E269" s="227" t="s">
        <v>32</v>
      </c>
      <c r="F269" s="228" t="s">
        <v>1173</v>
      </c>
      <c r="G269" s="226"/>
      <c r="H269" s="229">
        <v>31.5</v>
      </c>
      <c r="I269" s="230"/>
      <c r="J269" s="226"/>
      <c r="K269" s="226"/>
      <c r="L269" s="231"/>
      <c r="M269" s="232"/>
      <c r="N269" s="233"/>
      <c r="O269" s="233"/>
      <c r="P269" s="233"/>
      <c r="Q269" s="233"/>
      <c r="R269" s="233"/>
      <c r="S269" s="233"/>
      <c r="T269" s="234"/>
      <c r="AT269" s="235" t="s">
        <v>650</v>
      </c>
      <c r="AU269" s="235" t="s">
        <v>84</v>
      </c>
      <c r="AV269" s="14" t="s">
        <v>84</v>
      </c>
      <c r="AW269" s="14" t="s">
        <v>37</v>
      </c>
      <c r="AX269" s="14" t="s">
        <v>82</v>
      </c>
      <c r="AY269" s="235" t="s">
        <v>176</v>
      </c>
    </row>
    <row r="270" spans="1:65" s="2" customFormat="1" ht="16.5" customHeight="1">
      <c r="A270" s="36"/>
      <c r="B270" s="37"/>
      <c r="C270" s="173" t="s">
        <v>335</v>
      </c>
      <c r="D270" s="173" t="s">
        <v>177</v>
      </c>
      <c r="E270" s="174" t="s">
        <v>1174</v>
      </c>
      <c r="F270" s="175" t="s">
        <v>1175</v>
      </c>
      <c r="G270" s="176" t="s">
        <v>180</v>
      </c>
      <c r="H270" s="177">
        <v>6</v>
      </c>
      <c r="I270" s="178"/>
      <c r="J270" s="179">
        <f>ROUND(I270*H270,2)</f>
        <v>0</v>
      </c>
      <c r="K270" s="175" t="s">
        <v>646</v>
      </c>
      <c r="L270" s="180"/>
      <c r="M270" s="247" t="s">
        <v>32</v>
      </c>
      <c r="N270" s="248" t="s">
        <v>46</v>
      </c>
      <c r="O270" s="203"/>
      <c r="P270" s="204">
        <f>O270*H270</f>
        <v>0</v>
      </c>
      <c r="Q270" s="204">
        <v>2.5999999999999998E-4</v>
      </c>
      <c r="R270" s="204">
        <f>Q270*H270</f>
        <v>1.5599999999999998E-3</v>
      </c>
      <c r="S270" s="204">
        <v>0</v>
      </c>
      <c r="T270" s="205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185" t="s">
        <v>181</v>
      </c>
      <c r="AT270" s="185" t="s">
        <v>177</v>
      </c>
      <c r="AU270" s="185" t="s">
        <v>84</v>
      </c>
      <c r="AY270" s="18" t="s">
        <v>176</v>
      </c>
      <c r="BE270" s="186">
        <f>IF(N270="základní",J270,0)</f>
        <v>0</v>
      </c>
      <c r="BF270" s="186">
        <f>IF(N270="snížená",J270,0)</f>
        <v>0</v>
      </c>
      <c r="BG270" s="186">
        <f>IF(N270="zákl. přenesená",J270,0)</f>
        <v>0</v>
      </c>
      <c r="BH270" s="186">
        <f>IF(N270="sníž. přenesená",J270,0)</f>
        <v>0</v>
      </c>
      <c r="BI270" s="186">
        <f>IF(N270="nulová",J270,0)</f>
        <v>0</v>
      </c>
      <c r="BJ270" s="18" t="s">
        <v>82</v>
      </c>
      <c r="BK270" s="186">
        <f>ROUND(I270*H270,2)</f>
        <v>0</v>
      </c>
      <c r="BL270" s="18" t="s">
        <v>181</v>
      </c>
      <c r="BM270" s="185" t="s">
        <v>1334</v>
      </c>
    </row>
    <row r="271" spans="1:65" s="2" customFormat="1" ht="6.95" customHeight="1">
      <c r="A271" s="36"/>
      <c r="B271" s="49"/>
      <c r="C271" s="50"/>
      <c r="D271" s="50"/>
      <c r="E271" s="50"/>
      <c r="F271" s="50"/>
      <c r="G271" s="50"/>
      <c r="H271" s="50"/>
      <c r="I271" s="50"/>
      <c r="J271" s="50"/>
      <c r="K271" s="50"/>
      <c r="L271" s="41"/>
      <c r="M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</row>
  </sheetData>
  <sheetProtection algorithmName="SHA-512" hashValue="X08XlVcUk/8DyQx9X2pAFhypmVQF8ASjFw7Nv2Bt8+3C2hgpimbWufK4M9YMb1YffVNzAZ1l93puFinCNmrLDA==" saltValue="etOW/A+dKTfBoAXIiRSSO83uyBKl5kVp8IW+CtpgVS/L5PPFwRVuO23yZyajS6nLmIBy37B+VRrpk17q4FeP/A==" spinCount="100000" sheet="1" objects="1" scenarios="1" formatColumns="0" formatRows="0" autoFilter="0"/>
  <autoFilter ref="C99:K270" xr:uid="{00000000-0009-0000-0000-00000E000000}"/>
  <mergeCells count="15">
    <mergeCell ref="E86:H86"/>
    <mergeCell ref="E90:H90"/>
    <mergeCell ref="E88:H88"/>
    <mergeCell ref="E92:H92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4" r:id="rId1" xr:uid="{00000000-0004-0000-0E00-000000000000}"/>
    <hyperlink ref="F109" r:id="rId2" xr:uid="{00000000-0004-0000-0E00-000001000000}"/>
    <hyperlink ref="F114" r:id="rId3" xr:uid="{00000000-0004-0000-0E00-000002000000}"/>
    <hyperlink ref="F121" r:id="rId4" xr:uid="{00000000-0004-0000-0E00-000003000000}"/>
    <hyperlink ref="F130" r:id="rId5" xr:uid="{00000000-0004-0000-0E00-000004000000}"/>
    <hyperlink ref="F135" r:id="rId6" xr:uid="{00000000-0004-0000-0E00-000005000000}"/>
    <hyperlink ref="F140" r:id="rId7" xr:uid="{00000000-0004-0000-0E00-000006000000}"/>
    <hyperlink ref="F145" r:id="rId8" xr:uid="{00000000-0004-0000-0E00-000007000000}"/>
    <hyperlink ref="F158" r:id="rId9" xr:uid="{00000000-0004-0000-0E00-000008000000}"/>
    <hyperlink ref="F163" r:id="rId10" xr:uid="{00000000-0004-0000-0E00-000009000000}"/>
    <hyperlink ref="F166" r:id="rId11" xr:uid="{00000000-0004-0000-0E00-00000A000000}"/>
    <hyperlink ref="F170" r:id="rId12" xr:uid="{00000000-0004-0000-0E00-00000B000000}"/>
    <hyperlink ref="F173" r:id="rId13" xr:uid="{00000000-0004-0000-0E00-00000C000000}"/>
    <hyperlink ref="F178" r:id="rId14" xr:uid="{00000000-0004-0000-0E00-00000D000000}"/>
    <hyperlink ref="F182" r:id="rId15" xr:uid="{00000000-0004-0000-0E00-00000E000000}"/>
    <hyperlink ref="F187" r:id="rId16" xr:uid="{00000000-0004-0000-0E00-00000F000000}"/>
    <hyperlink ref="F193" r:id="rId17" xr:uid="{00000000-0004-0000-0E00-000010000000}"/>
    <hyperlink ref="F197" r:id="rId18" xr:uid="{00000000-0004-0000-0E00-000011000000}"/>
    <hyperlink ref="F201" r:id="rId19" xr:uid="{00000000-0004-0000-0E00-000012000000}"/>
    <hyperlink ref="F206" r:id="rId20" xr:uid="{00000000-0004-0000-0E00-000013000000}"/>
    <hyperlink ref="F212" r:id="rId21" xr:uid="{00000000-0004-0000-0E00-000014000000}"/>
    <hyperlink ref="F217" r:id="rId22" xr:uid="{00000000-0004-0000-0E00-000015000000}"/>
    <hyperlink ref="F224" r:id="rId23" xr:uid="{00000000-0004-0000-0E00-000016000000}"/>
    <hyperlink ref="F230" r:id="rId24" xr:uid="{00000000-0004-0000-0E00-000017000000}"/>
    <hyperlink ref="F235" r:id="rId25" xr:uid="{00000000-0004-0000-0E00-000018000000}"/>
    <hyperlink ref="F239" r:id="rId26" xr:uid="{00000000-0004-0000-0E00-000019000000}"/>
    <hyperlink ref="F244" r:id="rId27" xr:uid="{00000000-0004-0000-0E00-00001A000000}"/>
    <hyperlink ref="F246" r:id="rId28" xr:uid="{00000000-0004-0000-0E00-00001B000000}"/>
    <hyperlink ref="F250" r:id="rId29" xr:uid="{00000000-0004-0000-0E00-00001C000000}"/>
    <hyperlink ref="F252" r:id="rId30" xr:uid="{00000000-0004-0000-0E00-00001D000000}"/>
    <hyperlink ref="F255" r:id="rId31" xr:uid="{00000000-0004-0000-0E00-00001E000000}"/>
    <hyperlink ref="F258" r:id="rId32" xr:uid="{00000000-0004-0000-0E00-00001F000000}"/>
    <hyperlink ref="F262" r:id="rId33" xr:uid="{00000000-0004-0000-0E00-000020000000}"/>
    <hyperlink ref="F266" r:id="rId34" xr:uid="{00000000-0004-0000-0E00-00002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BM106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AT2" s="18" t="s">
        <v>138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84</v>
      </c>
    </row>
    <row r="4" spans="1:46" s="1" customFormat="1" ht="24.95" customHeight="1">
      <c r="B4" s="21"/>
      <c r="D4" s="112" t="s">
        <v>149</v>
      </c>
      <c r="L4" s="21"/>
      <c r="M4" s="113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82" t="str">
        <f>'Rekapitulace stavby'!K6</f>
        <v>Oprava PZS v ŽST Litoměřice horní nádraží_OPRAVA č. 1</v>
      </c>
      <c r="F7" s="383"/>
      <c r="G7" s="383"/>
      <c r="H7" s="383"/>
      <c r="L7" s="21"/>
    </row>
    <row r="8" spans="1:46">
      <c r="B8" s="21"/>
      <c r="D8" s="114" t="s">
        <v>150</v>
      </c>
      <c r="L8" s="21"/>
    </row>
    <row r="9" spans="1:46" s="1" customFormat="1" ht="16.5" customHeight="1">
      <c r="B9" s="21"/>
      <c r="E9" s="382" t="s">
        <v>1335</v>
      </c>
      <c r="F9" s="381"/>
      <c r="G9" s="381"/>
      <c r="H9" s="381"/>
      <c r="L9" s="21"/>
    </row>
    <row r="10" spans="1:46" s="1" customFormat="1" ht="12" customHeight="1">
      <c r="B10" s="21"/>
      <c r="D10" s="114" t="s">
        <v>152</v>
      </c>
      <c r="L10" s="21"/>
    </row>
    <row r="11" spans="1:46" s="2" customFormat="1" ht="16.5" customHeight="1">
      <c r="A11" s="36"/>
      <c r="B11" s="41"/>
      <c r="C11" s="36"/>
      <c r="D11" s="36"/>
      <c r="E11" s="384" t="s">
        <v>1336</v>
      </c>
      <c r="F11" s="385"/>
      <c r="G11" s="385"/>
      <c r="H11" s="385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1017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386" t="s">
        <v>1337</v>
      </c>
      <c r="F13" s="385"/>
      <c r="G13" s="385"/>
      <c r="H13" s="385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4" t="s">
        <v>32</v>
      </c>
      <c r="G15" s="36"/>
      <c r="H15" s="36"/>
      <c r="I15" s="114" t="s">
        <v>20</v>
      </c>
      <c r="J15" s="104" t="s">
        <v>32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22</v>
      </c>
      <c r="E16" s="36"/>
      <c r="F16" s="104" t="s">
        <v>23</v>
      </c>
      <c r="G16" s="36"/>
      <c r="H16" s="36"/>
      <c r="I16" s="114" t="s">
        <v>24</v>
      </c>
      <c r="J16" s="117" t="str">
        <f>'Rekapitulace stavby'!AN8</f>
        <v>28. 2. 2022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30</v>
      </c>
      <c r="E18" s="36"/>
      <c r="F18" s="36"/>
      <c r="G18" s="36"/>
      <c r="H18" s="36"/>
      <c r="I18" s="114" t="s">
        <v>31</v>
      </c>
      <c r="J18" s="104" t="str">
        <f>IF('Rekapitulace stavby'!AN10="","",'Rekapitulace stavby'!AN10)</f>
        <v/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tr">
        <f>IF('Rekapitulace stavby'!E11="","",'Rekapitulace stavby'!E11)</f>
        <v xml:space="preserve"> </v>
      </c>
      <c r="F19" s="36"/>
      <c r="G19" s="36"/>
      <c r="H19" s="36"/>
      <c r="I19" s="114" t="s">
        <v>33</v>
      </c>
      <c r="J19" s="104" t="str">
        <f>IF('Rekapitulace stavby'!AN11="","",'Rekapitulace stavby'!AN11)</f>
        <v/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34</v>
      </c>
      <c r="E21" s="36"/>
      <c r="F21" s="36"/>
      <c r="G21" s="36"/>
      <c r="H21" s="36"/>
      <c r="I21" s="114" t="s">
        <v>31</v>
      </c>
      <c r="J21" s="31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387" t="str">
        <f>'Rekapitulace stavby'!E14</f>
        <v>Vyplň údaj</v>
      </c>
      <c r="F22" s="388"/>
      <c r="G22" s="388"/>
      <c r="H22" s="388"/>
      <c r="I22" s="114" t="s">
        <v>33</v>
      </c>
      <c r="J22" s="31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36</v>
      </c>
      <c r="E24" s="36"/>
      <c r="F24" s="36"/>
      <c r="G24" s="36"/>
      <c r="H24" s="36"/>
      <c r="I24" s="114" t="s">
        <v>31</v>
      </c>
      <c r="J24" s="104" t="str">
        <f>IF('Rekapitulace stavby'!AN16="","",'Rekapitulace stavby'!AN16)</f>
        <v/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tr">
        <f>IF('Rekapitulace stavby'!E17="","",'Rekapitulace stavby'!E17)</f>
        <v xml:space="preserve"> </v>
      </c>
      <c r="F25" s="36"/>
      <c r="G25" s="36"/>
      <c r="H25" s="36"/>
      <c r="I25" s="114" t="s">
        <v>33</v>
      </c>
      <c r="J25" s="104" t="str">
        <f>IF('Rekapitulace stavby'!AN17="","",'Rekapitulace stavby'!AN17)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38</v>
      </c>
      <c r="E27" s="36"/>
      <c r="F27" s="36"/>
      <c r="G27" s="36"/>
      <c r="H27" s="36"/>
      <c r="I27" s="114" t="s">
        <v>31</v>
      </c>
      <c r="J27" s="104" t="str">
        <f>IF('Rekapitulace stavby'!AN19="","",'Rekapitulace stavby'!AN19)</f>
        <v/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tr">
        <f>IF('Rekapitulace stavby'!E20="","",'Rekapitulace stavby'!E20)</f>
        <v xml:space="preserve"> </v>
      </c>
      <c r="F28" s="36"/>
      <c r="G28" s="36"/>
      <c r="H28" s="36"/>
      <c r="I28" s="114" t="s">
        <v>33</v>
      </c>
      <c r="J28" s="104" t="str">
        <f>IF('Rekapitulace stavby'!AN20="","",'Rekapitulace stavby'!AN20)</f>
        <v/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39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>
      <c r="A31" s="118"/>
      <c r="B31" s="119"/>
      <c r="C31" s="118"/>
      <c r="D31" s="118"/>
      <c r="E31" s="389" t="s">
        <v>32</v>
      </c>
      <c r="F31" s="389"/>
      <c r="G31" s="389"/>
      <c r="H31" s="389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2" t="s">
        <v>41</v>
      </c>
      <c r="E34" s="36"/>
      <c r="F34" s="36"/>
      <c r="G34" s="36"/>
      <c r="H34" s="36"/>
      <c r="I34" s="36"/>
      <c r="J34" s="123">
        <f>ROUND(J92,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1"/>
      <c r="E35" s="121"/>
      <c r="F35" s="121"/>
      <c r="G35" s="121"/>
      <c r="H35" s="121"/>
      <c r="I35" s="121"/>
      <c r="J35" s="121"/>
      <c r="K35" s="121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4" t="s">
        <v>43</v>
      </c>
      <c r="G36" s="36"/>
      <c r="H36" s="36"/>
      <c r="I36" s="124" t="s">
        <v>42</v>
      </c>
      <c r="J36" s="124" t="s">
        <v>44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5" t="s">
        <v>45</v>
      </c>
      <c r="E37" s="114" t="s">
        <v>46</v>
      </c>
      <c r="F37" s="125">
        <f>ROUND((SUM(BE92:BE105)),  2)</f>
        <v>0</v>
      </c>
      <c r="G37" s="36"/>
      <c r="H37" s="36"/>
      <c r="I37" s="126">
        <v>0.21</v>
      </c>
      <c r="J37" s="125">
        <f>ROUND(((SUM(BE92:BE105))*I37),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47</v>
      </c>
      <c r="F38" s="125">
        <f>ROUND((SUM(BF92:BF105)),  2)</f>
        <v>0</v>
      </c>
      <c r="G38" s="36"/>
      <c r="H38" s="36"/>
      <c r="I38" s="126">
        <v>0.15</v>
      </c>
      <c r="J38" s="125">
        <f>ROUND(((SUM(BF92:BF105))*I38),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ROUND((SUM(BG92:BG105)),  2)</f>
        <v>0</v>
      </c>
      <c r="G39" s="36"/>
      <c r="H39" s="36"/>
      <c r="I39" s="126">
        <v>0.21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49</v>
      </c>
      <c r="F40" s="125">
        <f>ROUND((SUM(BH92:BH105)),  2)</f>
        <v>0</v>
      </c>
      <c r="G40" s="36"/>
      <c r="H40" s="36"/>
      <c r="I40" s="126">
        <v>0.15</v>
      </c>
      <c r="J40" s="125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50</v>
      </c>
      <c r="F41" s="125">
        <f>ROUND((SUM(BI92:BI105)),  2)</f>
        <v>0</v>
      </c>
      <c r="G41" s="36"/>
      <c r="H41" s="36"/>
      <c r="I41" s="126">
        <v>0</v>
      </c>
      <c r="J41" s="125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51</v>
      </c>
      <c r="E43" s="129"/>
      <c r="F43" s="129"/>
      <c r="G43" s="130" t="s">
        <v>52</v>
      </c>
      <c r="H43" s="131" t="s">
        <v>53</v>
      </c>
      <c r="I43" s="129"/>
      <c r="J43" s="132">
        <f>SUM(J34:J41)</f>
        <v>0</v>
      </c>
      <c r="K43" s="133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4" t="s">
        <v>156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0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390" t="str">
        <f>E7</f>
        <v>Oprava PZS v ŽST Litoměřice horní nádraží_OPRAVA č. 1</v>
      </c>
      <c r="F52" s="391"/>
      <c r="G52" s="391"/>
      <c r="H52" s="391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2"/>
      <c r="C53" s="30" t="s">
        <v>150</v>
      </c>
      <c r="D53" s="23"/>
      <c r="E53" s="23"/>
      <c r="F53" s="23"/>
      <c r="G53" s="23"/>
      <c r="H53" s="23"/>
      <c r="I53" s="23"/>
      <c r="J53" s="23"/>
      <c r="K53" s="23"/>
      <c r="L53" s="21"/>
    </row>
    <row r="54" spans="1:31" s="1" customFormat="1" ht="16.5" customHeight="1">
      <c r="B54" s="22"/>
      <c r="C54" s="23"/>
      <c r="D54" s="23"/>
      <c r="E54" s="390" t="s">
        <v>1335</v>
      </c>
      <c r="F54" s="366"/>
      <c r="G54" s="366"/>
      <c r="H54" s="366"/>
      <c r="I54" s="23"/>
      <c r="J54" s="23"/>
      <c r="K54" s="23"/>
      <c r="L54" s="21"/>
    </row>
    <row r="55" spans="1:31" s="1" customFormat="1" ht="12" customHeight="1">
      <c r="B55" s="22"/>
      <c r="C55" s="30" t="s">
        <v>152</v>
      </c>
      <c r="D55" s="23"/>
      <c r="E55" s="23"/>
      <c r="F55" s="23"/>
      <c r="G55" s="23"/>
      <c r="H55" s="23"/>
      <c r="I55" s="23"/>
      <c r="J55" s="23"/>
      <c r="K55" s="23"/>
      <c r="L55" s="21"/>
    </row>
    <row r="56" spans="1:31" s="2" customFormat="1" ht="16.5" customHeight="1">
      <c r="A56" s="36"/>
      <c r="B56" s="37"/>
      <c r="C56" s="38"/>
      <c r="D56" s="38"/>
      <c r="E56" s="392" t="s">
        <v>1336</v>
      </c>
      <c r="F56" s="393"/>
      <c r="G56" s="393"/>
      <c r="H56" s="393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0" t="s">
        <v>1017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45" t="str">
        <f>E13</f>
        <v>01 - Technologická část</v>
      </c>
      <c r="F58" s="393"/>
      <c r="G58" s="393"/>
      <c r="H58" s="393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0" t="s">
        <v>22</v>
      </c>
      <c r="D60" s="38"/>
      <c r="E60" s="38"/>
      <c r="F60" s="28" t="str">
        <f>F16</f>
        <v xml:space="preserve"> </v>
      </c>
      <c r="G60" s="38"/>
      <c r="H60" s="38"/>
      <c r="I60" s="30" t="s">
        <v>24</v>
      </c>
      <c r="J60" s="61" t="str">
        <f>IF(J16="","",J16)</f>
        <v>28. 2. 2022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0" t="s">
        <v>30</v>
      </c>
      <c r="D62" s="38"/>
      <c r="E62" s="38"/>
      <c r="F62" s="28" t="str">
        <f>E19</f>
        <v xml:space="preserve"> </v>
      </c>
      <c r="G62" s="38"/>
      <c r="H62" s="38"/>
      <c r="I62" s="30" t="s">
        <v>36</v>
      </c>
      <c r="J62" s="34" t="str">
        <f>E25</f>
        <v xml:space="preserve"> 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0" t="s">
        <v>34</v>
      </c>
      <c r="D63" s="38"/>
      <c r="E63" s="38"/>
      <c r="F63" s="28" t="str">
        <f>IF(E22="","",E22)</f>
        <v>Vyplň údaj</v>
      </c>
      <c r="G63" s="38"/>
      <c r="H63" s="38"/>
      <c r="I63" s="30" t="s">
        <v>38</v>
      </c>
      <c r="J63" s="34" t="str">
        <f>E28</f>
        <v xml:space="preserve"> 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157</v>
      </c>
      <c r="D65" s="139"/>
      <c r="E65" s="139"/>
      <c r="F65" s="139"/>
      <c r="G65" s="139"/>
      <c r="H65" s="139"/>
      <c r="I65" s="139"/>
      <c r="J65" s="140" t="s">
        <v>158</v>
      </c>
      <c r="K65" s="139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73</v>
      </c>
      <c r="D67" s="38"/>
      <c r="E67" s="38"/>
      <c r="F67" s="38"/>
      <c r="G67" s="38"/>
      <c r="H67" s="38"/>
      <c r="I67" s="38"/>
      <c r="J67" s="79">
        <f>J92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8" t="s">
        <v>159</v>
      </c>
    </row>
    <row r="68" spans="1:47" s="9" customFormat="1" ht="24.95" customHeight="1">
      <c r="B68" s="142"/>
      <c r="C68" s="143"/>
      <c r="D68" s="144" t="s">
        <v>160</v>
      </c>
      <c r="E68" s="145"/>
      <c r="F68" s="145"/>
      <c r="G68" s="145"/>
      <c r="H68" s="145"/>
      <c r="I68" s="145"/>
      <c r="J68" s="146">
        <f>J97</f>
        <v>0</v>
      </c>
      <c r="K68" s="143"/>
      <c r="L68" s="147"/>
    </row>
    <row r="69" spans="1:47" s="2" customFormat="1" ht="21.7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1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47" s="2" customFormat="1" ht="6.95" customHeight="1">
      <c r="A70" s="36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1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pans="1:47" s="2" customFormat="1" ht="6.95" customHeight="1">
      <c r="A74" s="36"/>
      <c r="B74" s="51"/>
      <c r="C74" s="52"/>
      <c r="D74" s="52"/>
      <c r="E74" s="52"/>
      <c r="F74" s="52"/>
      <c r="G74" s="52"/>
      <c r="H74" s="52"/>
      <c r="I74" s="52"/>
      <c r="J74" s="52"/>
      <c r="K74" s="52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47" s="2" customFormat="1" ht="24.95" customHeight="1">
      <c r="A75" s="36"/>
      <c r="B75" s="37"/>
      <c r="C75" s="24" t="s">
        <v>161</v>
      </c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47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47" s="2" customFormat="1" ht="12" customHeight="1">
      <c r="A77" s="36"/>
      <c r="B77" s="37"/>
      <c r="C77" s="30" t="s">
        <v>16</v>
      </c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47" s="2" customFormat="1" ht="16.5" customHeight="1">
      <c r="A78" s="36"/>
      <c r="B78" s="37"/>
      <c r="C78" s="38"/>
      <c r="D78" s="38"/>
      <c r="E78" s="390" t="str">
        <f>E7</f>
        <v>Oprava PZS v ŽST Litoměřice horní nádraží_OPRAVA č. 1</v>
      </c>
      <c r="F78" s="391"/>
      <c r="G78" s="391"/>
      <c r="H78" s="391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1" customFormat="1" ht="12" customHeight="1">
      <c r="B79" s="22"/>
      <c r="C79" s="30" t="s">
        <v>150</v>
      </c>
      <c r="D79" s="23"/>
      <c r="E79" s="23"/>
      <c r="F79" s="23"/>
      <c r="G79" s="23"/>
      <c r="H79" s="23"/>
      <c r="I79" s="23"/>
      <c r="J79" s="23"/>
      <c r="K79" s="23"/>
      <c r="L79" s="21"/>
    </row>
    <row r="80" spans="1:47" s="1" customFormat="1" ht="16.5" customHeight="1">
      <c r="B80" s="22"/>
      <c r="C80" s="23"/>
      <c r="D80" s="23"/>
      <c r="E80" s="390" t="s">
        <v>1335</v>
      </c>
      <c r="F80" s="366"/>
      <c r="G80" s="366"/>
      <c r="H80" s="366"/>
      <c r="I80" s="23"/>
      <c r="J80" s="23"/>
      <c r="K80" s="23"/>
      <c r="L80" s="21"/>
    </row>
    <row r="81" spans="1:65" s="1" customFormat="1" ht="12" customHeight="1">
      <c r="B81" s="22"/>
      <c r="C81" s="30" t="s">
        <v>152</v>
      </c>
      <c r="D81" s="23"/>
      <c r="E81" s="23"/>
      <c r="F81" s="23"/>
      <c r="G81" s="23"/>
      <c r="H81" s="23"/>
      <c r="I81" s="23"/>
      <c r="J81" s="23"/>
      <c r="K81" s="23"/>
      <c r="L81" s="21"/>
    </row>
    <row r="82" spans="1:65" s="2" customFormat="1" ht="16.5" customHeight="1">
      <c r="A82" s="36"/>
      <c r="B82" s="37"/>
      <c r="C82" s="38"/>
      <c r="D82" s="38"/>
      <c r="E82" s="392" t="s">
        <v>1336</v>
      </c>
      <c r="F82" s="393"/>
      <c r="G82" s="393"/>
      <c r="H82" s="393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0" t="s">
        <v>1017</v>
      </c>
      <c r="D83" s="38"/>
      <c r="E83" s="38"/>
      <c r="F83" s="38"/>
      <c r="G83" s="38"/>
      <c r="H83" s="38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6.5" customHeight="1">
      <c r="A84" s="36"/>
      <c r="B84" s="37"/>
      <c r="C84" s="38"/>
      <c r="D84" s="38"/>
      <c r="E84" s="345" t="str">
        <f>E13</f>
        <v>01 - Technologická část</v>
      </c>
      <c r="F84" s="393"/>
      <c r="G84" s="393"/>
      <c r="H84" s="393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2" customHeight="1">
      <c r="A86" s="36"/>
      <c r="B86" s="37"/>
      <c r="C86" s="30" t="s">
        <v>22</v>
      </c>
      <c r="D86" s="38"/>
      <c r="E86" s="38"/>
      <c r="F86" s="28" t="str">
        <f>F16</f>
        <v xml:space="preserve"> </v>
      </c>
      <c r="G86" s="38"/>
      <c r="H86" s="38"/>
      <c r="I86" s="30" t="s">
        <v>24</v>
      </c>
      <c r="J86" s="61" t="str">
        <f>IF(J16="","",J16)</f>
        <v>28. 2. 2022</v>
      </c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5.2" customHeight="1">
      <c r="A88" s="36"/>
      <c r="B88" s="37"/>
      <c r="C88" s="30" t="s">
        <v>30</v>
      </c>
      <c r="D88" s="38"/>
      <c r="E88" s="38"/>
      <c r="F88" s="28" t="str">
        <f>E19</f>
        <v xml:space="preserve"> </v>
      </c>
      <c r="G88" s="38"/>
      <c r="H88" s="38"/>
      <c r="I88" s="30" t="s">
        <v>36</v>
      </c>
      <c r="J88" s="34" t="str">
        <f>E25</f>
        <v xml:space="preserve"> </v>
      </c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2" customHeight="1">
      <c r="A89" s="36"/>
      <c r="B89" s="37"/>
      <c r="C89" s="30" t="s">
        <v>34</v>
      </c>
      <c r="D89" s="38"/>
      <c r="E89" s="38"/>
      <c r="F89" s="28" t="str">
        <f>IF(E22="","",E22)</f>
        <v>Vyplň údaj</v>
      </c>
      <c r="G89" s="38"/>
      <c r="H89" s="38"/>
      <c r="I89" s="30" t="s">
        <v>38</v>
      </c>
      <c r="J89" s="34" t="str">
        <f>E28</f>
        <v xml:space="preserve"> </v>
      </c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0.3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10" customFormat="1" ht="29.25" customHeight="1">
      <c r="A91" s="148"/>
      <c r="B91" s="149"/>
      <c r="C91" s="150" t="s">
        <v>162</v>
      </c>
      <c r="D91" s="151" t="s">
        <v>60</v>
      </c>
      <c r="E91" s="151" t="s">
        <v>56</v>
      </c>
      <c r="F91" s="151" t="s">
        <v>57</v>
      </c>
      <c r="G91" s="151" t="s">
        <v>163</v>
      </c>
      <c r="H91" s="151" t="s">
        <v>164</v>
      </c>
      <c r="I91" s="151" t="s">
        <v>165</v>
      </c>
      <c r="J91" s="151" t="s">
        <v>158</v>
      </c>
      <c r="K91" s="152" t="s">
        <v>166</v>
      </c>
      <c r="L91" s="153"/>
      <c r="M91" s="70" t="s">
        <v>32</v>
      </c>
      <c r="N91" s="71" t="s">
        <v>45</v>
      </c>
      <c r="O91" s="71" t="s">
        <v>167</v>
      </c>
      <c r="P91" s="71" t="s">
        <v>168</v>
      </c>
      <c r="Q91" s="71" t="s">
        <v>169</v>
      </c>
      <c r="R91" s="71" t="s">
        <v>170</v>
      </c>
      <c r="S91" s="71" t="s">
        <v>171</v>
      </c>
      <c r="T91" s="72" t="s">
        <v>172</v>
      </c>
      <c r="U91" s="148"/>
      <c r="V91" s="148"/>
      <c r="W91" s="148"/>
      <c r="X91" s="148"/>
      <c r="Y91" s="148"/>
      <c r="Z91" s="148"/>
      <c r="AA91" s="148"/>
      <c r="AB91" s="148"/>
      <c r="AC91" s="148"/>
      <c r="AD91" s="148"/>
      <c r="AE91" s="148"/>
    </row>
    <row r="92" spans="1:65" s="2" customFormat="1" ht="22.9" customHeight="1">
      <c r="A92" s="36"/>
      <c r="B92" s="37"/>
      <c r="C92" s="77" t="s">
        <v>173</v>
      </c>
      <c r="D92" s="38"/>
      <c r="E92" s="38"/>
      <c r="F92" s="38"/>
      <c r="G92" s="38"/>
      <c r="H92" s="38"/>
      <c r="I92" s="38"/>
      <c r="J92" s="154">
        <f>BK92</f>
        <v>0</v>
      </c>
      <c r="K92" s="38"/>
      <c r="L92" s="41"/>
      <c r="M92" s="73"/>
      <c r="N92" s="155"/>
      <c r="O92" s="74"/>
      <c r="P92" s="156">
        <f>P93+SUM(P94:P97)</f>
        <v>0</v>
      </c>
      <c r="Q92" s="74"/>
      <c r="R92" s="156">
        <f>R93+SUM(R94:R97)</f>
        <v>0</v>
      </c>
      <c r="S92" s="74"/>
      <c r="T92" s="157">
        <f>T93+SUM(T94:T97)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8" t="s">
        <v>74</v>
      </c>
      <c r="AU92" s="18" t="s">
        <v>159</v>
      </c>
      <c r="BK92" s="158">
        <f>BK93+SUM(BK94:BK97)</f>
        <v>0</v>
      </c>
    </row>
    <row r="93" spans="1:65" s="2" customFormat="1" ht="24.2" customHeight="1">
      <c r="A93" s="36"/>
      <c r="B93" s="37"/>
      <c r="C93" s="173" t="s">
        <v>82</v>
      </c>
      <c r="D93" s="173" t="s">
        <v>177</v>
      </c>
      <c r="E93" s="174" t="s">
        <v>1338</v>
      </c>
      <c r="F93" s="175" t="s">
        <v>1339</v>
      </c>
      <c r="G93" s="176" t="s">
        <v>180</v>
      </c>
      <c r="H93" s="177">
        <v>1</v>
      </c>
      <c r="I93" s="178"/>
      <c r="J93" s="179">
        <f>ROUND(I93*H93,2)</f>
        <v>0</v>
      </c>
      <c r="K93" s="175" t="s">
        <v>192</v>
      </c>
      <c r="L93" s="180"/>
      <c r="M93" s="181" t="s">
        <v>32</v>
      </c>
      <c r="N93" s="182" t="s">
        <v>46</v>
      </c>
      <c r="O93" s="66"/>
      <c r="P93" s="183">
        <f>O93*H93</f>
        <v>0</v>
      </c>
      <c r="Q93" s="183">
        <v>0</v>
      </c>
      <c r="R93" s="183">
        <f>Q93*H93</f>
        <v>0</v>
      </c>
      <c r="S93" s="183">
        <v>0</v>
      </c>
      <c r="T93" s="184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5" t="s">
        <v>181</v>
      </c>
      <c r="AT93" s="185" t="s">
        <v>177</v>
      </c>
      <c r="AU93" s="185" t="s">
        <v>75</v>
      </c>
      <c r="AY93" s="18" t="s">
        <v>176</v>
      </c>
      <c r="BE93" s="186">
        <f>IF(N93="základní",J93,0)</f>
        <v>0</v>
      </c>
      <c r="BF93" s="186">
        <f>IF(N93="snížená",J93,0)</f>
        <v>0</v>
      </c>
      <c r="BG93" s="186">
        <f>IF(N93="zákl. přenesená",J93,0)</f>
        <v>0</v>
      </c>
      <c r="BH93" s="186">
        <f>IF(N93="sníž. přenesená",J93,0)</f>
        <v>0</v>
      </c>
      <c r="BI93" s="186">
        <f>IF(N93="nulová",J93,0)</f>
        <v>0</v>
      </c>
      <c r="BJ93" s="18" t="s">
        <v>82</v>
      </c>
      <c r="BK93" s="186">
        <f>ROUND(I93*H93,2)</f>
        <v>0</v>
      </c>
      <c r="BL93" s="18" t="s">
        <v>181</v>
      </c>
      <c r="BM93" s="185" t="s">
        <v>1340</v>
      </c>
    </row>
    <row r="94" spans="1:65" s="2" customFormat="1" ht="16.5" customHeight="1">
      <c r="A94" s="36"/>
      <c r="B94" s="37"/>
      <c r="C94" s="173" t="s">
        <v>84</v>
      </c>
      <c r="D94" s="173" t="s">
        <v>177</v>
      </c>
      <c r="E94" s="174" t="s">
        <v>1341</v>
      </c>
      <c r="F94" s="175" t="s">
        <v>1342</v>
      </c>
      <c r="G94" s="176" t="s">
        <v>180</v>
      </c>
      <c r="H94" s="177">
        <v>20</v>
      </c>
      <c r="I94" s="178"/>
      <c r="J94" s="179">
        <f>ROUND(I94*H94,2)</f>
        <v>0</v>
      </c>
      <c r="K94" s="175" t="s">
        <v>192</v>
      </c>
      <c r="L94" s="180"/>
      <c r="M94" s="181" t="s">
        <v>32</v>
      </c>
      <c r="N94" s="182" t="s">
        <v>46</v>
      </c>
      <c r="O94" s="66"/>
      <c r="P94" s="183">
        <f>O94*H94</f>
        <v>0</v>
      </c>
      <c r="Q94" s="183">
        <v>0</v>
      </c>
      <c r="R94" s="183">
        <f>Q94*H94</f>
        <v>0</v>
      </c>
      <c r="S94" s="183">
        <v>0</v>
      </c>
      <c r="T94" s="184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5" t="s">
        <v>181</v>
      </c>
      <c r="AT94" s="185" t="s">
        <v>177</v>
      </c>
      <c r="AU94" s="185" t="s">
        <v>75</v>
      </c>
      <c r="AY94" s="18" t="s">
        <v>176</v>
      </c>
      <c r="BE94" s="186">
        <f>IF(N94="základní",J94,0)</f>
        <v>0</v>
      </c>
      <c r="BF94" s="186">
        <f>IF(N94="snížená",J94,0)</f>
        <v>0</v>
      </c>
      <c r="BG94" s="186">
        <f>IF(N94="zákl. přenesená",J94,0)</f>
        <v>0</v>
      </c>
      <c r="BH94" s="186">
        <f>IF(N94="sníž. přenesená",J94,0)</f>
        <v>0</v>
      </c>
      <c r="BI94" s="186">
        <f>IF(N94="nulová",J94,0)</f>
        <v>0</v>
      </c>
      <c r="BJ94" s="18" t="s">
        <v>82</v>
      </c>
      <c r="BK94" s="186">
        <f>ROUND(I94*H94,2)</f>
        <v>0</v>
      </c>
      <c r="BL94" s="18" t="s">
        <v>181</v>
      </c>
      <c r="BM94" s="185" t="s">
        <v>1343</v>
      </c>
    </row>
    <row r="95" spans="1:65" s="2" customFormat="1" ht="21.75" customHeight="1">
      <c r="A95" s="36"/>
      <c r="B95" s="37"/>
      <c r="C95" s="173" t="s">
        <v>90</v>
      </c>
      <c r="D95" s="173" t="s">
        <v>177</v>
      </c>
      <c r="E95" s="174" t="s">
        <v>1344</v>
      </c>
      <c r="F95" s="175" t="s">
        <v>1345</v>
      </c>
      <c r="G95" s="176" t="s">
        <v>795</v>
      </c>
      <c r="H95" s="177">
        <v>70</v>
      </c>
      <c r="I95" s="178"/>
      <c r="J95" s="179">
        <f>ROUND(I95*H95,2)</f>
        <v>0</v>
      </c>
      <c r="K95" s="175" t="s">
        <v>192</v>
      </c>
      <c r="L95" s="180"/>
      <c r="M95" s="181" t="s">
        <v>32</v>
      </c>
      <c r="N95" s="182" t="s">
        <v>46</v>
      </c>
      <c r="O95" s="66"/>
      <c r="P95" s="183">
        <f>O95*H95</f>
        <v>0</v>
      </c>
      <c r="Q95" s="183">
        <v>0</v>
      </c>
      <c r="R95" s="183">
        <f>Q95*H95</f>
        <v>0</v>
      </c>
      <c r="S95" s="183">
        <v>0</v>
      </c>
      <c r="T95" s="184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5" t="s">
        <v>181</v>
      </c>
      <c r="AT95" s="185" t="s">
        <v>177</v>
      </c>
      <c r="AU95" s="185" t="s">
        <v>75</v>
      </c>
      <c r="AY95" s="18" t="s">
        <v>176</v>
      </c>
      <c r="BE95" s="186">
        <f>IF(N95="základní",J95,0)</f>
        <v>0</v>
      </c>
      <c r="BF95" s="186">
        <f>IF(N95="snížená",J95,0)</f>
        <v>0</v>
      </c>
      <c r="BG95" s="186">
        <f>IF(N95="zákl. přenesená",J95,0)</f>
        <v>0</v>
      </c>
      <c r="BH95" s="186">
        <f>IF(N95="sníž. přenesená",J95,0)</f>
        <v>0</v>
      </c>
      <c r="BI95" s="186">
        <f>IF(N95="nulová",J95,0)</f>
        <v>0</v>
      </c>
      <c r="BJ95" s="18" t="s">
        <v>82</v>
      </c>
      <c r="BK95" s="186">
        <f>ROUND(I95*H95,2)</f>
        <v>0</v>
      </c>
      <c r="BL95" s="18" t="s">
        <v>181</v>
      </c>
      <c r="BM95" s="185" t="s">
        <v>1346</v>
      </c>
    </row>
    <row r="96" spans="1:65" s="2" customFormat="1" ht="16.5" customHeight="1">
      <c r="A96" s="36"/>
      <c r="B96" s="37"/>
      <c r="C96" s="173" t="s">
        <v>95</v>
      </c>
      <c r="D96" s="173" t="s">
        <v>177</v>
      </c>
      <c r="E96" s="174" t="s">
        <v>1347</v>
      </c>
      <c r="F96" s="175" t="s">
        <v>1348</v>
      </c>
      <c r="G96" s="176" t="s">
        <v>795</v>
      </c>
      <c r="H96" s="177">
        <v>40</v>
      </c>
      <c r="I96" s="178"/>
      <c r="J96" s="179">
        <f>ROUND(I96*H96,2)</f>
        <v>0</v>
      </c>
      <c r="K96" s="175" t="s">
        <v>192</v>
      </c>
      <c r="L96" s="180"/>
      <c r="M96" s="181" t="s">
        <v>32</v>
      </c>
      <c r="N96" s="182" t="s">
        <v>46</v>
      </c>
      <c r="O96" s="66"/>
      <c r="P96" s="183">
        <f>O96*H96</f>
        <v>0</v>
      </c>
      <c r="Q96" s="183">
        <v>0</v>
      </c>
      <c r="R96" s="183">
        <f>Q96*H96</f>
        <v>0</v>
      </c>
      <c r="S96" s="183">
        <v>0</v>
      </c>
      <c r="T96" s="184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5" t="s">
        <v>181</v>
      </c>
      <c r="AT96" s="185" t="s">
        <v>177</v>
      </c>
      <c r="AU96" s="185" t="s">
        <v>75</v>
      </c>
      <c r="AY96" s="18" t="s">
        <v>176</v>
      </c>
      <c r="BE96" s="186">
        <f>IF(N96="základní",J96,0)</f>
        <v>0</v>
      </c>
      <c r="BF96" s="186">
        <f>IF(N96="snížená",J96,0)</f>
        <v>0</v>
      </c>
      <c r="BG96" s="186">
        <f>IF(N96="zákl. přenesená",J96,0)</f>
        <v>0</v>
      </c>
      <c r="BH96" s="186">
        <f>IF(N96="sníž. přenesená",J96,0)</f>
        <v>0</v>
      </c>
      <c r="BI96" s="186">
        <f>IF(N96="nulová",J96,0)</f>
        <v>0</v>
      </c>
      <c r="BJ96" s="18" t="s">
        <v>82</v>
      </c>
      <c r="BK96" s="186">
        <f>ROUND(I96*H96,2)</f>
        <v>0</v>
      </c>
      <c r="BL96" s="18" t="s">
        <v>181</v>
      </c>
      <c r="BM96" s="185" t="s">
        <v>1349</v>
      </c>
    </row>
    <row r="97" spans="1:65" s="11" customFormat="1" ht="25.9" customHeight="1">
      <c r="B97" s="159"/>
      <c r="C97" s="160"/>
      <c r="D97" s="161" t="s">
        <v>74</v>
      </c>
      <c r="E97" s="162" t="s">
        <v>174</v>
      </c>
      <c r="F97" s="162" t="s">
        <v>175</v>
      </c>
      <c r="G97" s="160"/>
      <c r="H97" s="160"/>
      <c r="I97" s="163"/>
      <c r="J97" s="164">
        <f>BK97</f>
        <v>0</v>
      </c>
      <c r="K97" s="160"/>
      <c r="L97" s="165"/>
      <c r="M97" s="166"/>
      <c r="N97" s="167"/>
      <c r="O97" s="167"/>
      <c r="P97" s="168">
        <f>SUM(P98:P105)</f>
        <v>0</v>
      </c>
      <c r="Q97" s="167"/>
      <c r="R97" s="168">
        <f>SUM(R98:R105)</f>
        <v>0</v>
      </c>
      <c r="S97" s="167"/>
      <c r="T97" s="169">
        <f>SUM(T98:T105)</f>
        <v>0</v>
      </c>
      <c r="AR97" s="170" t="s">
        <v>95</v>
      </c>
      <c r="AT97" s="171" t="s">
        <v>74</v>
      </c>
      <c r="AU97" s="171" t="s">
        <v>75</v>
      </c>
      <c r="AY97" s="170" t="s">
        <v>176</v>
      </c>
      <c r="BK97" s="172">
        <f>SUM(BK98:BK105)</f>
        <v>0</v>
      </c>
    </row>
    <row r="98" spans="1:65" s="2" customFormat="1" ht="24.2" customHeight="1">
      <c r="A98" s="36"/>
      <c r="B98" s="37"/>
      <c r="C98" s="192" t="s">
        <v>198</v>
      </c>
      <c r="D98" s="192" t="s">
        <v>203</v>
      </c>
      <c r="E98" s="193" t="s">
        <v>1350</v>
      </c>
      <c r="F98" s="194" t="s">
        <v>1351</v>
      </c>
      <c r="G98" s="195" t="s">
        <v>795</v>
      </c>
      <c r="H98" s="196">
        <v>40</v>
      </c>
      <c r="I98" s="197"/>
      <c r="J98" s="198">
        <f t="shared" ref="J98:J105" si="0">ROUND(I98*H98,2)</f>
        <v>0</v>
      </c>
      <c r="K98" s="194" t="s">
        <v>192</v>
      </c>
      <c r="L98" s="41"/>
      <c r="M98" s="199" t="s">
        <v>32</v>
      </c>
      <c r="N98" s="200" t="s">
        <v>46</v>
      </c>
      <c r="O98" s="66"/>
      <c r="P98" s="183">
        <f t="shared" ref="P98:P105" si="1">O98*H98</f>
        <v>0</v>
      </c>
      <c r="Q98" s="183">
        <v>0</v>
      </c>
      <c r="R98" s="183">
        <f t="shared" ref="R98:R105" si="2">Q98*H98</f>
        <v>0</v>
      </c>
      <c r="S98" s="183">
        <v>0</v>
      </c>
      <c r="T98" s="184">
        <f t="shared" ref="T98:T105" si="3"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5" t="s">
        <v>206</v>
      </c>
      <c r="AT98" s="185" t="s">
        <v>203</v>
      </c>
      <c r="AU98" s="185" t="s">
        <v>82</v>
      </c>
      <c r="AY98" s="18" t="s">
        <v>176</v>
      </c>
      <c r="BE98" s="186">
        <f t="shared" ref="BE98:BE105" si="4">IF(N98="základní",J98,0)</f>
        <v>0</v>
      </c>
      <c r="BF98" s="186">
        <f t="shared" ref="BF98:BF105" si="5">IF(N98="snížená",J98,0)</f>
        <v>0</v>
      </c>
      <c r="BG98" s="186">
        <f t="shared" ref="BG98:BG105" si="6">IF(N98="zákl. přenesená",J98,0)</f>
        <v>0</v>
      </c>
      <c r="BH98" s="186">
        <f t="shared" ref="BH98:BH105" si="7">IF(N98="sníž. přenesená",J98,0)</f>
        <v>0</v>
      </c>
      <c r="BI98" s="186">
        <f t="shared" ref="BI98:BI105" si="8">IF(N98="nulová",J98,0)</f>
        <v>0</v>
      </c>
      <c r="BJ98" s="18" t="s">
        <v>82</v>
      </c>
      <c r="BK98" s="186">
        <f t="shared" ref="BK98:BK105" si="9">ROUND(I98*H98,2)</f>
        <v>0</v>
      </c>
      <c r="BL98" s="18" t="s">
        <v>206</v>
      </c>
      <c r="BM98" s="185" t="s">
        <v>1352</v>
      </c>
    </row>
    <row r="99" spans="1:65" s="2" customFormat="1" ht="44.25" customHeight="1">
      <c r="A99" s="36"/>
      <c r="B99" s="37"/>
      <c r="C99" s="192" t="s">
        <v>202</v>
      </c>
      <c r="D99" s="192" t="s">
        <v>203</v>
      </c>
      <c r="E99" s="193" t="s">
        <v>836</v>
      </c>
      <c r="F99" s="194" t="s">
        <v>837</v>
      </c>
      <c r="G99" s="195" t="s">
        <v>180</v>
      </c>
      <c r="H99" s="196">
        <v>4</v>
      </c>
      <c r="I99" s="197"/>
      <c r="J99" s="198">
        <f t="shared" si="0"/>
        <v>0</v>
      </c>
      <c r="K99" s="194" t="s">
        <v>192</v>
      </c>
      <c r="L99" s="41"/>
      <c r="M99" s="199" t="s">
        <v>32</v>
      </c>
      <c r="N99" s="200" t="s">
        <v>46</v>
      </c>
      <c r="O99" s="66"/>
      <c r="P99" s="183">
        <f t="shared" si="1"/>
        <v>0</v>
      </c>
      <c r="Q99" s="183">
        <v>0</v>
      </c>
      <c r="R99" s="183">
        <f t="shared" si="2"/>
        <v>0</v>
      </c>
      <c r="S99" s="183">
        <v>0</v>
      </c>
      <c r="T99" s="184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5" t="s">
        <v>206</v>
      </c>
      <c r="AT99" s="185" t="s">
        <v>203</v>
      </c>
      <c r="AU99" s="185" t="s">
        <v>82</v>
      </c>
      <c r="AY99" s="18" t="s">
        <v>176</v>
      </c>
      <c r="BE99" s="186">
        <f t="shared" si="4"/>
        <v>0</v>
      </c>
      <c r="BF99" s="186">
        <f t="shared" si="5"/>
        <v>0</v>
      </c>
      <c r="BG99" s="186">
        <f t="shared" si="6"/>
        <v>0</v>
      </c>
      <c r="BH99" s="186">
        <f t="shared" si="7"/>
        <v>0</v>
      </c>
      <c r="BI99" s="186">
        <f t="shared" si="8"/>
        <v>0</v>
      </c>
      <c r="BJ99" s="18" t="s">
        <v>82</v>
      </c>
      <c r="BK99" s="186">
        <f t="shared" si="9"/>
        <v>0</v>
      </c>
      <c r="BL99" s="18" t="s">
        <v>206</v>
      </c>
      <c r="BM99" s="185" t="s">
        <v>1353</v>
      </c>
    </row>
    <row r="100" spans="1:65" s="2" customFormat="1" ht="37.9" customHeight="1">
      <c r="A100" s="36"/>
      <c r="B100" s="37"/>
      <c r="C100" s="192" t="s">
        <v>208</v>
      </c>
      <c r="D100" s="192" t="s">
        <v>203</v>
      </c>
      <c r="E100" s="193" t="s">
        <v>1354</v>
      </c>
      <c r="F100" s="194" t="s">
        <v>1355</v>
      </c>
      <c r="G100" s="195" t="s">
        <v>180</v>
      </c>
      <c r="H100" s="196">
        <v>1</v>
      </c>
      <c r="I100" s="197"/>
      <c r="J100" s="198">
        <f t="shared" si="0"/>
        <v>0</v>
      </c>
      <c r="K100" s="194" t="s">
        <v>192</v>
      </c>
      <c r="L100" s="41"/>
      <c r="M100" s="199" t="s">
        <v>32</v>
      </c>
      <c r="N100" s="200" t="s">
        <v>46</v>
      </c>
      <c r="O100" s="66"/>
      <c r="P100" s="183">
        <f t="shared" si="1"/>
        <v>0</v>
      </c>
      <c r="Q100" s="183">
        <v>0</v>
      </c>
      <c r="R100" s="183">
        <f t="shared" si="2"/>
        <v>0</v>
      </c>
      <c r="S100" s="183">
        <v>0</v>
      </c>
      <c r="T100" s="184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5" t="s">
        <v>206</v>
      </c>
      <c r="AT100" s="185" t="s">
        <v>203</v>
      </c>
      <c r="AU100" s="185" t="s">
        <v>82</v>
      </c>
      <c r="AY100" s="18" t="s">
        <v>176</v>
      </c>
      <c r="BE100" s="186">
        <f t="shared" si="4"/>
        <v>0</v>
      </c>
      <c r="BF100" s="186">
        <f t="shared" si="5"/>
        <v>0</v>
      </c>
      <c r="BG100" s="186">
        <f t="shared" si="6"/>
        <v>0</v>
      </c>
      <c r="BH100" s="186">
        <f t="shared" si="7"/>
        <v>0</v>
      </c>
      <c r="BI100" s="186">
        <f t="shared" si="8"/>
        <v>0</v>
      </c>
      <c r="BJ100" s="18" t="s">
        <v>82</v>
      </c>
      <c r="BK100" s="186">
        <f t="shared" si="9"/>
        <v>0</v>
      </c>
      <c r="BL100" s="18" t="s">
        <v>206</v>
      </c>
      <c r="BM100" s="185" t="s">
        <v>1356</v>
      </c>
    </row>
    <row r="101" spans="1:65" s="2" customFormat="1" ht="24.2" customHeight="1">
      <c r="A101" s="36"/>
      <c r="B101" s="37"/>
      <c r="C101" s="173" t="s">
        <v>212</v>
      </c>
      <c r="D101" s="173" t="s">
        <v>177</v>
      </c>
      <c r="E101" s="174" t="s">
        <v>1357</v>
      </c>
      <c r="F101" s="175" t="s">
        <v>1358</v>
      </c>
      <c r="G101" s="176" t="s">
        <v>180</v>
      </c>
      <c r="H101" s="177">
        <v>1</v>
      </c>
      <c r="I101" s="178"/>
      <c r="J101" s="179">
        <f t="shared" si="0"/>
        <v>0</v>
      </c>
      <c r="K101" s="175" t="s">
        <v>192</v>
      </c>
      <c r="L101" s="180"/>
      <c r="M101" s="181" t="s">
        <v>32</v>
      </c>
      <c r="N101" s="182" t="s">
        <v>46</v>
      </c>
      <c r="O101" s="66"/>
      <c r="P101" s="183">
        <f t="shared" si="1"/>
        <v>0</v>
      </c>
      <c r="Q101" s="183">
        <v>0</v>
      </c>
      <c r="R101" s="183">
        <f t="shared" si="2"/>
        <v>0</v>
      </c>
      <c r="S101" s="183">
        <v>0</v>
      </c>
      <c r="T101" s="184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5" t="s">
        <v>181</v>
      </c>
      <c r="AT101" s="185" t="s">
        <v>177</v>
      </c>
      <c r="AU101" s="185" t="s">
        <v>82</v>
      </c>
      <c r="AY101" s="18" t="s">
        <v>176</v>
      </c>
      <c r="BE101" s="186">
        <f t="shared" si="4"/>
        <v>0</v>
      </c>
      <c r="BF101" s="186">
        <f t="shared" si="5"/>
        <v>0</v>
      </c>
      <c r="BG101" s="186">
        <f t="shared" si="6"/>
        <v>0</v>
      </c>
      <c r="BH101" s="186">
        <f t="shared" si="7"/>
        <v>0</v>
      </c>
      <c r="BI101" s="186">
        <f t="shared" si="8"/>
        <v>0</v>
      </c>
      <c r="BJ101" s="18" t="s">
        <v>82</v>
      </c>
      <c r="BK101" s="186">
        <f t="shared" si="9"/>
        <v>0</v>
      </c>
      <c r="BL101" s="18" t="s">
        <v>181</v>
      </c>
      <c r="BM101" s="185" t="s">
        <v>1359</v>
      </c>
    </row>
    <row r="102" spans="1:65" s="2" customFormat="1" ht="16.5" customHeight="1">
      <c r="A102" s="36"/>
      <c r="B102" s="37"/>
      <c r="C102" s="192" t="s">
        <v>216</v>
      </c>
      <c r="D102" s="192" t="s">
        <v>203</v>
      </c>
      <c r="E102" s="193" t="s">
        <v>237</v>
      </c>
      <c r="F102" s="194" t="s">
        <v>238</v>
      </c>
      <c r="G102" s="195" t="s">
        <v>180</v>
      </c>
      <c r="H102" s="196">
        <v>1</v>
      </c>
      <c r="I102" s="197"/>
      <c r="J102" s="198">
        <f t="shared" si="0"/>
        <v>0</v>
      </c>
      <c r="K102" s="194" t="s">
        <v>192</v>
      </c>
      <c r="L102" s="41"/>
      <c r="M102" s="199" t="s">
        <v>32</v>
      </c>
      <c r="N102" s="200" t="s">
        <v>46</v>
      </c>
      <c r="O102" s="66"/>
      <c r="P102" s="183">
        <f t="shared" si="1"/>
        <v>0</v>
      </c>
      <c r="Q102" s="183">
        <v>0</v>
      </c>
      <c r="R102" s="183">
        <f t="shared" si="2"/>
        <v>0</v>
      </c>
      <c r="S102" s="183">
        <v>0</v>
      </c>
      <c r="T102" s="184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5" t="s">
        <v>206</v>
      </c>
      <c r="AT102" s="185" t="s">
        <v>203</v>
      </c>
      <c r="AU102" s="185" t="s">
        <v>82</v>
      </c>
      <c r="AY102" s="18" t="s">
        <v>176</v>
      </c>
      <c r="BE102" s="186">
        <f t="shared" si="4"/>
        <v>0</v>
      </c>
      <c r="BF102" s="186">
        <f t="shared" si="5"/>
        <v>0</v>
      </c>
      <c r="BG102" s="186">
        <f t="shared" si="6"/>
        <v>0</v>
      </c>
      <c r="BH102" s="186">
        <f t="shared" si="7"/>
        <v>0</v>
      </c>
      <c r="BI102" s="186">
        <f t="shared" si="8"/>
        <v>0</v>
      </c>
      <c r="BJ102" s="18" t="s">
        <v>82</v>
      </c>
      <c r="BK102" s="186">
        <f t="shared" si="9"/>
        <v>0</v>
      </c>
      <c r="BL102" s="18" t="s">
        <v>206</v>
      </c>
      <c r="BM102" s="185" t="s">
        <v>1360</v>
      </c>
    </row>
    <row r="103" spans="1:65" s="2" customFormat="1" ht="16.5" customHeight="1">
      <c r="A103" s="36"/>
      <c r="B103" s="37"/>
      <c r="C103" s="192" t="s">
        <v>220</v>
      </c>
      <c r="D103" s="192" t="s">
        <v>203</v>
      </c>
      <c r="E103" s="193" t="s">
        <v>1361</v>
      </c>
      <c r="F103" s="194" t="s">
        <v>1362</v>
      </c>
      <c r="G103" s="195" t="s">
        <v>180</v>
      </c>
      <c r="H103" s="196">
        <v>1</v>
      </c>
      <c r="I103" s="197"/>
      <c r="J103" s="198">
        <f t="shared" si="0"/>
        <v>0</v>
      </c>
      <c r="K103" s="194" t="s">
        <v>192</v>
      </c>
      <c r="L103" s="41"/>
      <c r="M103" s="199" t="s">
        <v>32</v>
      </c>
      <c r="N103" s="200" t="s">
        <v>46</v>
      </c>
      <c r="O103" s="66"/>
      <c r="P103" s="183">
        <f t="shared" si="1"/>
        <v>0</v>
      </c>
      <c r="Q103" s="183">
        <v>0</v>
      </c>
      <c r="R103" s="183">
        <f t="shared" si="2"/>
        <v>0</v>
      </c>
      <c r="S103" s="183">
        <v>0</v>
      </c>
      <c r="T103" s="184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5" t="s">
        <v>206</v>
      </c>
      <c r="AT103" s="185" t="s">
        <v>203</v>
      </c>
      <c r="AU103" s="185" t="s">
        <v>82</v>
      </c>
      <c r="AY103" s="18" t="s">
        <v>176</v>
      </c>
      <c r="BE103" s="186">
        <f t="shared" si="4"/>
        <v>0</v>
      </c>
      <c r="BF103" s="186">
        <f t="shared" si="5"/>
        <v>0</v>
      </c>
      <c r="BG103" s="186">
        <f t="shared" si="6"/>
        <v>0</v>
      </c>
      <c r="BH103" s="186">
        <f t="shared" si="7"/>
        <v>0</v>
      </c>
      <c r="BI103" s="186">
        <f t="shared" si="8"/>
        <v>0</v>
      </c>
      <c r="BJ103" s="18" t="s">
        <v>82</v>
      </c>
      <c r="BK103" s="186">
        <f t="shared" si="9"/>
        <v>0</v>
      </c>
      <c r="BL103" s="18" t="s">
        <v>206</v>
      </c>
      <c r="BM103" s="185" t="s">
        <v>1363</v>
      </c>
    </row>
    <row r="104" spans="1:65" s="2" customFormat="1" ht="49.15" customHeight="1">
      <c r="A104" s="36"/>
      <c r="B104" s="37"/>
      <c r="C104" s="192" t="s">
        <v>224</v>
      </c>
      <c r="D104" s="192" t="s">
        <v>203</v>
      </c>
      <c r="E104" s="193" t="s">
        <v>1364</v>
      </c>
      <c r="F104" s="194" t="s">
        <v>1365</v>
      </c>
      <c r="G104" s="195" t="s">
        <v>180</v>
      </c>
      <c r="H104" s="196">
        <v>1</v>
      </c>
      <c r="I104" s="197"/>
      <c r="J104" s="198">
        <f t="shared" si="0"/>
        <v>0</v>
      </c>
      <c r="K104" s="194" t="s">
        <v>192</v>
      </c>
      <c r="L104" s="41"/>
      <c r="M104" s="199" t="s">
        <v>32</v>
      </c>
      <c r="N104" s="200" t="s">
        <v>46</v>
      </c>
      <c r="O104" s="66"/>
      <c r="P104" s="183">
        <f t="shared" si="1"/>
        <v>0</v>
      </c>
      <c r="Q104" s="183">
        <v>0</v>
      </c>
      <c r="R104" s="183">
        <f t="shared" si="2"/>
        <v>0</v>
      </c>
      <c r="S104" s="183">
        <v>0</v>
      </c>
      <c r="T104" s="184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5" t="s">
        <v>206</v>
      </c>
      <c r="AT104" s="185" t="s">
        <v>203</v>
      </c>
      <c r="AU104" s="185" t="s">
        <v>82</v>
      </c>
      <c r="AY104" s="18" t="s">
        <v>176</v>
      </c>
      <c r="BE104" s="186">
        <f t="shared" si="4"/>
        <v>0</v>
      </c>
      <c r="BF104" s="186">
        <f t="shared" si="5"/>
        <v>0</v>
      </c>
      <c r="BG104" s="186">
        <f t="shared" si="6"/>
        <v>0</v>
      </c>
      <c r="BH104" s="186">
        <f t="shared" si="7"/>
        <v>0</v>
      </c>
      <c r="BI104" s="186">
        <f t="shared" si="8"/>
        <v>0</v>
      </c>
      <c r="BJ104" s="18" t="s">
        <v>82</v>
      </c>
      <c r="BK104" s="186">
        <f t="shared" si="9"/>
        <v>0</v>
      </c>
      <c r="BL104" s="18" t="s">
        <v>206</v>
      </c>
      <c r="BM104" s="185" t="s">
        <v>1366</v>
      </c>
    </row>
    <row r="105" spans="1:65" s="2" customFormat="1" ht="62.65" customHeight="1">
      <c r="A105" s="36"/>
      <c r="B105" s="37"/>
      <c r="C105" s="192" t="s">
        <v>228</v>
      </c>
      <c r="D105" s="192" t="s">
        <v>203</v>
      </c>
      <c r="E105" s="193" t="s">
        <v>1367</v>
      </c>
      <c r="F105" s="194" t="s">
        <v>1368</v>
      </c>
      <c r="G105" s="195" t="s">
        <v>180</v>
      </c>
      <c r="H105" s="196">
        <v>1</v>
      </c>
      <c r="I105" s="197"/>
      <c r="J105" s="198">
        <f t="shared" si="0"/>
        <v>0</v>
      </c>
      <c r="K105" s="194" t="s">
        <v>192</v>
      </c>
      <c r="L105" s="41"/>
      <c r="M105" s="201" t="s">
        <v>32</v>
      </c>
      <c r="N105" s="202" t="s">
        <v>46</v>
      </c>
      <c r="O105" s="203"/>
      <c r="P105" s="204">
        <f t="shared" si="1"/>
        <v>0</v>
      </c>
      <c r="Q105" s="204">
        <v>0</v>
      </c>
      <c r="R105" s="204">
        <f t="shared" si="2"/>
        <v>0</v>
      </c>
      <c r="S105" s="204">
        <v>0</v>
      </c>
      <c r="T105" s="205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5" t="s">
        <v>206</v>
      </c>
      <c r="AT105" s="185" t="s">
        <v>203</v>
      </c>
      <c r="AU105" s="185" t="s">
        <v>82</v>
      </c>
      <c r="AY105" s="18" t="s">
        <v>176</v>
      </c>
      <c r="BE105" s="186">
        <f t="shared" si="4"/>
        <v>0</v>
      </c>
      <c r="BF105" s="186">
        <f t="shared" si="5"/>
        <v>0</v>
      </c>
      <c r="BG105" s="186">
        <f t="shared" si="6"/>
        <v>0</v>
      </c>
      <c r="BH105" s="186">
        <f t="shared" si="7"/>
        <v>0</v>
      </c>
      <c r="BI105" s="186">
        <f t="shared" si="8"/>
        <v>0</v>
      </c>
      <c r="BJ105" s="18" t="s">
        <v>82</v>
      </c>
      <c r="BK105" s="186">
        <f t="shared" si="9"/>
        <v>0</v>
      </c>
      <c r="BL105" s="18" t="s">
        <v>206</v>
      </c>
      <c r="BM105" s="185" t="s">
        <v>1369</v>
      </c>
    </row>
    <row r="106" spans="1:65" s="2" customFormat="1" ht="6.95" customHeight="1">
      <c r="A106" s="36"/>
      <c r="B106" s="49"/>
      <c r="C106" s="50"/>
      <c r="D106" s="50"/>
      <c r="E106" s="50"/>
      <c r="F106" s="50"/>
      <c r="G106" s="50"/>
      <c r="H106" s="50"/>
      <c r="I106" s="50"/>
      <c r="J106" s="50"/>
      <c r="K106" s="50"/>
      <c r="L106" s="41"/>
      <c r="M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</sheetData>
  <sheetProtection algorithmName="SHA-512" hashValue="Q5MkLXeGR277///vv7iQ4fCZKo79C7E+EC+q0A81T96jXBXefXG/mZDVQp66QmS5aw3F/Kwm21xT/rZXjYH/Ww==" saltValue="Wu2sViebx38/lCmD3+PA5GH+MxNpkVpZtf7FHNTwBic3Cx7Gn1BFa1yLOjWZem/wjAMeaLePuqS3aK6LEM8clg==" spinCount="100000" sheet="1" objects="1" scenarios="1" formatColumns="0" formatRows="0" autoFilter="0"/>
  <autoFilter ref="C91:K105" xr:uid="{00000000-0009-0000-0000-00000F000000}"/>
  <mergeCells count="15">
    <mergeCell ref="E78:H78"/>
    <mergeCell ref="E82:H82"/>
    <mergeCell ref="E80:H80"/>
    <mergeCell ref="E84:H84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BM107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AT2" s="18" t="s">
        <v>140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84</v>
      </c>
    </row>
    <row r="4" spans="1:46" s="1" customFormat="1" ht="24.95" customHeight="1">
      <c r="B4" s="21"/>
      <c r="D4" s="112" t="s">
        <v>149</v>
      </c>
      <c r="L4" s="21"/>
      <c r="M4" s="113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82" t="str">
        <f>'Rekapitulace stavby'!K6</f>
        <v>Oprava PZS v ŽST Litoměřice horní nádraží_OPRAVA č. 1</v>
      </c>
      <c r="F7" s="383"/>
      <c r="G7" s="383"/>
      <c r="H7" s="383"/>
      <c r="L7" s="21"/>
    </row>
    <row r="8" spans="1:46">
      <c r="B8" s="21"/>
      <c r="D8" s="114" t="s">
        <v>150</v>
      </c>
      <c r="L8" s="21"/>
    </row>
    <row r="9" spans="1:46" s="1" customFormat="1" ht="16.5" customHeight="1">
      <c r="B9" s="21"/>
      <c r="E9" s="382" t="s">
        <v>1335</v>
      </c>
      <c r="F9" s="381"/>
      <c r="G9" s="381"/>
      <c r="H9" s="381"/>
      <c r="L9" s="21"/>
    </row>
    <row r="10" spans="1:46" s="1" customFormat="1" ht="12" customHeight="1">
      <c r="B10" s="21"/>
      <c r="D10" s="114" t="s">
        <v>152</v>
      </c>
      <c r="L10" s="21"/>
    </row>
    <row r="11" spans="1:46" s="2" customFormat="1" ht="16.5" customHeight="1">
      <c r="A11" s="36"/>
      <c r="B11" s="41"/>
      <c r="C11" s="36"/>
      <c r="D11" s="36"/>
      <c r="E11" s="384" t="s">
        <v>1336</v>
      </c>
      <c r="F11" s="385"/>
      <c r="G11" s="385"/>
      <c r="H11" s="385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1017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386" t="s">
        <v>1370</v>
      </c>
      <c r="F13" s="385"/>
      <c r="G13" s="385"/>
      <c r="H13" s="385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4" t="s">
        <v>32</v>
      </c>
      <c r="G15" s="36"/>
      <c r="H15" s="36"/>
      <c r="I15" s="114" t="s">
        <v>20</v>
      </c>
      <c r="J15" s="104" t="s">
        <v>32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22</v>
      </c>
      <c r="E16" s="36"/>
      <c r="F16" s="104" t="s">
        <v>23</v>
      </c>
      <c r="G16" s="36"/>
      <c r="H16" s="36"/>
      <c r="I16" s="114" t="s">
        <v>24</v>
      </c>
      <c r="J16" s="117" t="str">
        <f>'Rekapitulace stavby'!AN8</f>
        <v>28. 2. 2022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30</v>
      </c>
      <c r="E18" s="36"/>
      <c r="F18" s="36"/>
      <c r="G18" s="36"/>
      <c r="H18" s="36"/>
      <c r="I18" s="114" t="s">
        <v>31</v>
      </c>
      <c r="J18" s="104" t="str">
        <f>IF('Rekapitulace stavby'!AN10="","",'Rekapitulace stavby'!AN10)</f>
        <v/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tr">
        <f>IF('Rekapitulace stavby'!E11="","",'Rekapitulace stavby'!E11)</f>
        <v xml:space="preserve"> </v>
      </c>
      <c r="F19" s="36"/>
      <c r="G19" s="36"/>
      <c r="H19" s="36"/>
      <c r="I19" s="114" t="s">
        <v>33</v>
      </c>
      <c r="J19" s="104" t="str">
        <f>IF('Rekapitulace stavby'!AN11="","",'Rekapitulace stavby'!AN11)</f>
        <v/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34</v>
      </c>
      <c r="E21" s="36"/>
      <c r="F21" s="36"/>
      <c r="G21" s="36"/>
      <c r="H21" s="36"/>
      <c r="I21" s="114" t="s">
        <v>31</v>
      </c>
      <c r="J21" s="31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387" t="str">
        <f>'Rekapitulace stavby'!E14</f>
        <v>Vyplň údaj</v>
      </c>
      <c r="F22" s="388"/>
      <c r="G22" s="388"/>
      <c r="H22" s="388"/>
      <c r="I22" s="114" t="s">
        <v>33</v>
      </c>
      <c r="J22" s="31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36</v>
      </c>
      <c r="E24" s="36"/>
      <c r="F24" s="36"/>
      <c r="G24" s="36"/>
      <c r="H24" s="36"/>
      <c r="I24" s="114" t="s">
        <v>31</v>
      </c>
      <c r="J24" s="104" t="str">
        <f>IF('Rekapitulace stavby'!AN16="","",'Rekapitulace stavby'!AN16)</f>
        <v/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tr">
        <f>IF('Rekapitulace stavby'!E17="","",'Rekapitulace stavby'!E17)</f>
        <v xml:space="preserve"> </v>
      </c>
      <c r="F25" s="36"/>
      <c r="G25" s="36"/>
      <c r="H25" s="36"/>
      <c r="I25" s="114" t="s">
        <v>33</v>
      </c>
      <c r="J25" s="104" t="str">
        <f>IF('Rekapitulace stavby'!AN17="","",'Rekapitulace stavby'!AN17)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38</v>
      </c>
      <c r="E27" s="36"/>
      <c r="F27" s="36"/>
      <c r="G27" s="36"/>
      <c r="H27" s="36"/>
      <c r="I27" s="114" t="s">
        <v>31</v>
      </c>
      <c r="J27" s="104" t="str">
        <f>IF('Rekapitulace stavby'!AN19="","",'Rekapitulace stavby'!AN19)</f>
        <v/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tr">
        <f>IF('Rekapitulace stavby'!E20="","",'Rekapitulace stavby'!E20)</f>
        <v xml:space="preserve"> </v>
      </c>
      <c r="F28" s="36"/>
      <c r="G28" s="36"/>
      <c r="H28" s="36"/>
      <c r="I28" s="114" t="s">
        <v>33</v>
      </c>
      <c r="J28" s="104" t="str">
        <f>IF('Rekapitulace stavby'!AN20="","",'Rekapitulace stavby'!AN20)</f>
        <v/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39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>
      <c r="A31" s="118"/>
      <c r="B31" s="119"/>
      <c r="C31" s="118"/>
      <c r="D31" s="118"/>
      <c r="E31" s="389" t="s">
        <v>32</v>
      </c>
      <c r="F31" s="389"/>
      <c r="G31" s="389"/>
      <c r="H31" s="389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2" t="s">
        <v>41</v>
      </c>
      <c r="E34" s="36"/>
      <c r="F34" s="36"/>
      <c r="G34" s="36"/>
      <c r="H34" s="36"/>
      <c r="I34" s="36"/>
      <c r="J34" s="123">
        <f>ROUND(J93,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1"/>
      <c r="E35" s="121"/>
      <c r="F35" s="121"/>
      <c r="G35" s="121"/>
      <c r="H35" s="121"/>
      <c r="I35" s="121"/>
      <c r="J35" s="121"/>
      <c r="K35" s="121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4" t="s">
        <v>43</v>
      </c>
      <c r="G36" s="36"/>
      <c r="H36" s="36"/>
      <c r="I36" s="124" t="s">
        <v>42</v>
      </c>
      <c r="J36" s="124" t="s">
        <v>44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5" t="s">
        <v>45</v>
      </c>
      <c r="E37" s="114" t="s">
        <v>46</v>
      </c>
      <c r="F37" s="125">
        <f>ROUND((SUM(BE93:BE106)),  2)</f>
        <v>0</v>
      </c>
      <c r="G37" s="36"/>
      <c r="H37" s="36"/>
      <c r="I37" s="126">
        <v>0.21</v>
      </c>
      <c r="J37" s="125">
        <f>ROUND(((SUM(BE93:BE106))*I37),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47</v>
      </c>
      <c r="F38" s="125">
        <f>ROUND((SUM(BF93:BF106)),  2)</f>
        <v>0</v>
      </c>
      <c r="G38" s="36"/>
      <c r="H38" s="36"/>
      <c r="I38" s="126">
        <v>0.15</v>
      </c>
      <c r="J38" s="125">
        <f>ROUND(((SUM(BF93:BF106))*I38),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ROUND((SUM(BG93:BG106)),  2)</f>
        <v>0</v>
      </c>
      <c r="G39" s="36"/>
      <c r="H39" s="36"/>
      <c r="I39" s="126">
        <v>0.21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49</v>
      </c>
      <c r="F40" s="125">
        <f>ROUND((SUM(BH93:BH106)),  2)</f>
        <v>0</v>
      </c>
      <c r="G40" s="36"/>
      <c r="H40" s="36"/>
      <c r="I40" s="126">
        <v>0.15</v>
      </c>
      <c r="J40" s="125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50</v>
      </c>
      <c r="F41" s="125">
        <f>ROUND((SUM(BI93:BI106)),  2)</f>
        <v>0</v>
      </c>
      <c r="G41" s="36"/>
      <c r="H41" s="36"/>
      <c r="I41" s="126">
        <v>0</v>
      </c>
      <c r="J41" s="125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51</v>
      </c>
      <c r="E43" s="129"/>
      <c r="F43" s="129"/>
      <c r="G43" s="130" t="s">
        <v>52</v>
      </c>
      <c r="H43" s="131" t="s">
        <v>53</v>
      </c>
      <c r="I43" s="129"/>
      <c r="J43" s="132">
        <f>SUM(J34:J41)</f>
        <v>0</v>
      </c>
      <c r="K43" s="133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4" t="s">
        <v>156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0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390" t="str">
        <f>E7</f>
        <v>Oprava PZS v ŽST Litoměřice horní nádraží_OPRAVA č. 1</v>
      </c>
      <c r="F52" s="391"/>
      <c r="G52" s="391"/>
      <c r="H52" s="391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2"/>
      <c r="C53" s="30" t="s">
        <v>150</v>
      </c>
      <c r="D53" s="23"/>
      <c r="E53" s="23"/>
      <c r="F53" s="23"/>
      <c r="G53" s="23"/>
      <c r="H53" s="23"/>
      <c r="I53" s="23"/>
      <c r="J53" s="23"/>
      <c r="K53" s="23"/>
      <c r="L53" s="21"/>
    </row>
    <row r="54" spans="1:31" s="1" customFormat="1" ht="16.5" customHeight="1">
      <c r="B54" s="22"/>
      <c r="C54" s="23"/>
      <c r="D54" s="23"/>
      <c r="E54" s="390" t="s">
        <v>1335</v>
      </c>
      <c r="F54" s="366"/>
      <c r="G54" s="366"/>
      <c r="H54" s="366"/>
      <c r="I54" s="23"/>
      <c r="J54" s="23"/>
      <c r="K54" s="23"/>
      <c r="L54" s="21"/>
    </row>
    <row r="55" spans="1:31" s="1" customFormat="1" ht="12" customHeight="1">
      <c r="B55" s="22"/>
      <c r="C55" s="30" t="s">
        <v>152</v>
      </c>
      <c r="D55" s="23"/>
      <c r="E55" s="23"/>
      <c r="F55" s="23"/>
      <c r="G55" s="23"/>
      <c r="H55" s="23"/>
      <c r="I55" s="23"/>
      <c r="J55" s="23"/>
      <c r="K55" s="23"/>
      <c r="L55" s="21"/>
    </row>
    <row r="56" spans="1:31" s="2" customFormat="1" ht="16.5" customHeight="1">
      <c r="A56" s="36"/>
      <c r="B56" s="37"/>
      <c r="C56" s="38"/>
      <c r="D56" s="38"/>
      <c r="E56" s="392" t="s">
        <v>1336</v>
      </c>
      <c r="F56" s="393"/>
      <c r="G56" s="393"/>
      <c r="H56" s="393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0" t="s">
        <v>1017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45" t="str">
        <f>E13</f>
        <v>02 - Stavební část</v>
      </c>
      <c r="F58" s="393"/>
      <c r="G58" s="393"/>
      <c r="H58" s="393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0" t="s">
        <v>22</v>
      </c>
      <c r="D60" s="38"/>
      <c r="E60" s="38"/>
      <c r="F60" s="28" t="str">
        <f>F16</f>
        <v xml:space="preserve"> </v>
      </c>
      <c r="G60" s="38"/>
      <c r="H60" s="38"/>
      <c r="I60" s="30" t="s">
        <v>24</v>
      </c>
      <c r="J60" s="61" t="str">
        <f>IF(J16="","",J16)</f>
        <v>28. 2. 2022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0" t="s">
        <v>30</v>
      </c>
      <c r="D62" s="38"/>
      <c r="E62" s="38"/>
      <c r="F62" s="28" t="str">
        <f>E19</f>
        <v xml:space="preserve"> </v>
      </c>
      <c r="G62" s="38"/>
      <c r="H62" s="38"/>
      <c r="I62" s="30" t="s">
        <v>36</v>
      </c>
      <c r="J62" s="34" t="str">
        <f>E25</f>
        <v xml:space="preserve"> 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0" t="s">
        <v>34</v>
      </c>
      <c r="D63" s="38"/>
      <c r="E63" s="38"/>
      <c r="F63" s="28" t="str">
        <f>IF(E22="","",E22)</f>
        <v>Vyplň údaj</v>
      </c>
      <c r="G63" s="38"/>
      <c r="H63" s="38"/>
      <c r="I63" s="30" t="s">
        <v>38</v>
      </c>
      <c r="J63" s="34" t="str">
        <f>E28</f>
        <v xml:space="preserve"> 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157</v>
      </c>
      <c r="D65" s="139"/>
      <c r="E65" s="139"/>
      <c r="F65" s="139"/>
      <c r="G65" s="139"/>
      <c r="H65" s="139"/>
      <c r="I65" s="139"/>
      <c r="J65" s="140" t="s">
        <v>158</v>
      </c>
      <c r="K65" s="139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73</v>
      </c>
      <c r="D67" s="38"/>
      <c r="E67" s="38"/>
      <c r="F67" s="38"/>
      <c r="G67" s="38"/>
      <c r="H67" s="38"/>
      <c r="I67" s="38"/>
      <c r="J67" s="79">
        <f>J93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8" t="s">
        <v>159</v>
      </c>
    </row>
    <row r="68" spans="1:47" s="9" customFormat="1" ht="24.95" customHeight="1">
      <c r="B68" s="142"/>
      <c r="C68" s="143"/>
      <c r="D68" s="144" t="s">
        <v>638</v>
      </c>
      <c r="E68" s="145"/>
      <c r="F68" s="145"/>
      <c r="G68" s="145"/>
      <c r="H68" s="145"/>
      <c r="I68" s="145"/>
      <c r="J68" s="146">
        <f>J94</f>
        <v>0</v>
      </c>
      <c r="K68" s="143"/>
      <c r="L68" s="147"/>
    </row>
    <row r="69" spans="1:47" s="12" customFormat="1" ht="19.899999999999999" customHeight="1">
      <c r="B69" s="206"/>
      <c r="C69" s="98"/>
      <c r="D69" s="207" t="s">
        <v>639</v>
      </c>
      <c r="E69" s="208"/>
      <c r="F69" s="208"/>
      <c r="G69" s="208"/>
      <c r="H69" s="208"/>
      <c r="I69" s="208"/>
      <c r="J69" s="209">
        <f>J95</f>
        <v>0</v>
      </c>
      <c r="K69" s="98"/>
      <c r="L69" s="210"/>
    </row>
    <row r="70" spans="1:47" s="2" customFormat="1" ht="21.7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1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47" s="2" customFormat="1" ht="6.95" customHeight="1">
      <c r="A71" s="36"/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5" spans="1:47" s="2" customFormat="1" ht="6.95" customHeight="1">
      <c r="A75" s="36"/>
      <c r="B75" s="51"/>
      <c r="C75" s="52"/>
      <c r="D75" s="52"/>
      <c r="E75" s="52"/>
      <c r="F75" s="52"/>
      <c r="G75" s="52"/>
      <c r="H75" s="52"/>
      <c r="I75" s="52"/>
      <c r="J75" s="52"/>
      <c r="K75" s="52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47" s="2" customFormat="1" ht="24.95" customHeight="1">
      <c r="A76" s="36"/>
      <c r="B76" s="37"/>
      <c r="C76" s="24" t="s">
        <v>161</v>
      </c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47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47" s="2" customFormat="1" ht="12" customHeight="1">
      <c r="A78" s="36"/>
      <c r="B78" s="37"/>
      <c r="C78" s="30" t="s">
        <v>16</v>
      </c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2" customFormat="1" ht="16.5" customHeight="1">
      <c r="A79" s="36"/>
      <c r="B79" s="37"/>
      <c r="C79" s="38"/>
      <c r="D79" s="38"/>
      <c r="E79" s="390" t="str">
        <f>E7</f>
        <v>Oprava PZS v ŽST Litoměřice horní nádraží_OPRAVA č. 1</v>
      </c>
      <c r="F79" s="391"/>
      <c r="G79" s="391"/>
      <c r="H79" s="391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1" customFormat="1" ht="12" customHeight="1">
      <c r="B80" s="22"/>
      <c r="C80" s="30" t="s">
        <v>150</v>
      </c>
      <c r="D80" s="23"/>
      <c r="E80" s="23"/>
      <c r="F80" s="23"/>
      <c r="G80" s="23"/>
      <c r="H80" s="23"/>
      <c r="I80" s="23"/>
      <c r="J80" s="23"/>
      <c r="K80" s="23"/>
      <c r="L80" s="21"/>
    </row>
    <row r="81" spans="1:65" s="1" customFormat="1" ht="16.5" customHeight="1">
      <c r="B81" s="22"/>
      <c r="C81" s="23"/>
      <c r="D81" s="23"/>
      <c r="E81" s="390" t="s">
        <v>1335</v>
      </c>
      <c r="F81" s="366"/>
      <c r="G81" s="366"/>
      <c r="H81" s="366"/>
      <c r="I81" s="23"/>
      <c r="J81" s="23"/>
      <c r="K81" s="23"/>
      <c r="L81" s="21"/>
    </row>
    <row r="82" spans="1:65" s="1" customFormat="1" ht="12" customHeight="1">
      <c r="B82" s="22"/>
      <c r="C82" s="30" t="s">
        <v>152</v>
      </c>
      <c r="D82" s="23"/>
      <c r="E82" s="23"/>
      <c r="F82" s="23"/>
      <c r="G82" s="23"/>
      <c r="H82" s="23"/>
      <c r="I82" s="23"/>
      <c r="J82" s="23"/>
      <c r="K82" s="23"/>
      <c r="L82" s="21"/>
    </row>
    <row r="83" spans="1:65" s="2" customFormat="1" ht="16.5" customHeight="1">
      <c r="A83" s="36"/>
      <c r="B83" s="37"/>
      <c r="C83" s="38"/>
      <c r="D83" s="38"/>
      <c r="E83" s="392" t="s">
        <v>1336</v>
      </c>
      <c r="F83" s="393"/>
      <c r="G83" s="393"/>
      <c r="H83" s="393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0" t="s">
        <v>1017</v>
      </c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6.5" customHeight="1">
      <c r="A85" s="36"/>
      <c r="B85" s="37"/>
      <c r="C85" s="38"/>
      <c r="D85" s="38"/>
      <c r="E85" s="345" t="str">
        <f>E13</f>
        <v>02 - Stavební část</v>
      </c>
      <c r="F85" s="393"/>
      <c r="G85" s="393"/>
      <c r="H85" s="393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2" customHeight="1">
      <c r="A87" s="36"/>
      <c r="B87" s="37"/>
      <c r="C87" s="30" t="s">
        <v>22</v>
      </c>
      <c r="D87" s="38"/>
      <c r="E87" s="38"/>
      <c r="F87" s="28" t="str">
        <f>F16</f>
        <v xml:space="preserve"> </v>
      </c>
      <c r="G87" s="38"/>
      <c r="H87" s="38"/>
      <c r="I87" s="30" t="s">
        <v>24</v>
      </c>
      <c r="J87" s="61" t="str">
        <f>IF(J16="","",J16)</f>
        <v>28. 2. 2022</v>
      </c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2" customHeight="1">
      <c r="A89" s="36"/>
      <c r="B89" s="37"/>
      <c r="C89" s="30" t="s">
        <v>30</v>
      </c>
      <c r="D89" s="38"/>
      <c r="E89" s="38"/>
      <c r="F89" s="28" t="str">
        <f>E19</f>
        <v xml:space="preserve"> </v>
      </c>
      <c r="G89" s="38"/>
      <c r="H89" s="38"/>
      <c r="I89" s="30" t="s">
        <v>36</v>
      </c>
      <c r="J89" s="34" t="str">
        <f>E25</f>
        <v xml:space="preserve"> </v>
      </c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2" customHeight="1">
      <c r="A90" s="36"/>
      <c r="B90" s="37"/>
      <c r="C90" s="30" t="s">
        <v>34</v>
      </c>
      <c r="D90" s="38"/>
      <c r="E90" s="38"/>
      <c r="F90" s="28" t="str">
        <f>IF(E22="","",E22)</f>
        <v>Vyplň údaj</v>
      </c>
      <c r="G90" s="38"/>
      <c r="H90" s="38"/>
      <c r="I90" s="30" t="s">
        <v>38</v>
      </c>
      <c r="J90" s="34" t="str">
        <f>E28</f>
        <v xml:space="preserve"> </v>
      </c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0.3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10" customFormat="1" ht="29.25" customHeight="1">
      <c r="A92" s="148"/>
      <c r="B92" s="149"/>
      <c r="C92" s="150" t="s">
        <v>162</v>
      </c>
      <c r="D92" s="151" t="s">
        <v>60</v>
      </c>
      <c r="E92" s="151" t="s">
        <v>56</v>
      </c>
      <c r="F92" s="151" t="s">
        <v>57</v>
      </c>
      <c r="G92" s="151" t="s">
        <v>163</v>
      </c>
      <c r="H92" s="151" t="s">
        <v>164</v>
      </c>
      <c r="I92" s="151" t="s">
        <v>165</v>
      </c>
      <c r="J92" s="151" t="s">
        <v>158</v>
      </c>
      <c r="K92" s="152" t="s">
        <v>166</v>
      </c>
      <c r="L92" s="153"/>
      <c r="M92" s="70" t="s">
        <v>32</v>
      </c>
      <c r="N92" s="71" t="s">
        <v>45</v>
      </c>
      <c r="O92" s="71" t="s">
        <v>167</v>
      </c>
      <c r="P92" s="71" t="s">
        <v>168</v>
      </c>
      <c r="Q92" s="71" t="s">
        <v>169</v>
      </c>
      <c r="R92" s="71" t="s">
        <v>170</v>
      </c>
      <c r="S92" s="71" t="s">
        <v>171</v>
      </c>
      <c r="T92" s="72" t="s">
        <v>172</v>
      </c>
      <c r="U92" s="148"/>
      <c r="V92" s="148"/>
      <c r="W92" s="148"/>
      <c r="X92" s="148"/>
      <c r="Y92" s="148"/>
      <c r="Z92" s="148"/>
      <c r="AA92" s="148"/>
      <c r="AB92" s="148"/>
      <c r="AC92" s="148"/>
      <c r="AD92" s="148"/>
      <c r="AE92" s="148"/>
    </row>
    <row r="93" spans="1:65" s="2" customFormat="1" ht="22.9" customHeight="1">
      <c r="A93" s="36"/>
      <c r="B93" s="37"/>
      <c r="C93" s="77" t="s">
        <v>173</v>
      </c>
      <c r="D93" s="38"/>
      <c r="E93" s="38"/>
      <c r="F93" s="38"/>
      <c r="G93" s="38"/>
      <c r="H93" s="38"/>
      <c r="I93" s="38"/>
      <c r="J93" s="154">
        <f>BK93</f>
        <v>0</v>
      </c>
      <c r="K93" s="38"/>
      <c r="L93" s="41"/>
      <c r="M93" s="73"/>
      <c r="N93" s="155"/>
      <c r="O93" s="74"/>
      <c r="P93" s="156">
        <f>P94</f>
        <v>0</v>
      </c>
      <c r="Q93" s="74"/>
      <c r="R93" s="156">
        <f>R94</f>
        <v>9.0800000000000006E-2</v>
      </c>
      <c r="S93" s="74"/>
      <c r="T93" s="157">
        <f>T94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8" t="s">
        <v>74</v>
      </c>
      <c r="AU93" s="18" t="s">
        <v>159</v>
      </c>
      <c r="BK93" s="158">
        <f>BK94</f>
        <v>0</v>
      </c>
    </row>
    <row r="94" spans="1:65" s="11" customFormat="1" ht="25.9" customHeight="1">
      <c r="B94" s="159"/>
      <c r="C94" s="160"/>
      <c r="D94" s="161" t="s">
        <v>74</v>
      </c>
      <c r="E94" s="162" t="s">
        <v>177</v>
      </c>
      <c r="F94" s="162" t="s">
        <v>700</v>
      </c>
      <c r="G94" s="160"/>
      <c r="H94" s="160"/>
      <c r="I94" s="163"/>
      <c r="J94" s="164">
        <f>BK94</f>
        <v>0</v>
      </c>
      <c r="K94" s="160"/>
      <c r="L94" s="165"/>
      <c r="M94" s="166"/>
      <c r="N94" s="167"/>
      <c r="O94" s="167"/>
      <c r="P94" s="168">
        <f>P95</f>
        <v>0</v>
      </c>
      <c r="Q94" s="167"/>
      <c r="R94" s="168">
        <f>R95</f>
        <v>9.0800000000000006E-2</v>
      </c>
      <c r="S94" s="167"/>
      <c r="T94" s="169">
        <f>T95</f>
        <v>0</v>
      </c>
      <c r="AR94" s="170" t="s">
        <v>90</v>
      </c>
      <c r="AT94" s="171" t="s">
        <v>74</v>
      </c>
      <c r="AU94" s="171" t="s">
        <v>75</v>
      </c>
      <c r="AY94" s="170" t="s">
        <v>176</v>
      </c>
      <c r="BK94" s="172">
        <f>BK95</f>
        <v>0</v>
      </c>
    </row>
    <row r="95" spans="1:65" s="11" customFormat="1" ht="22.9" customHeight="1">
      <c r="B95" s="159"/>
      <c r="C95" s="160"/>
      <c r="D95" s="161" t="s">
        <v>74</v>
      </c>
      <c r="E95" s="211" t="s">
        <v>701</v>
      </c>
      <c r="F95" s="211" t="s">
        <v>702</v>
      </c>
      <c r="G95" s="160"/>
      <c r="H95" s="160"/>
      <c r="I95" s="163"/>
      <c r="J95" s="212">
        <f>BK95</f>
        <v>0</v>
      </c>
      <c r="K95" s="160"/>
      <c r="L95" s="165"/>
      <c r="M95" s="166"/>
      <c r="N95" s="167"/>
      <c r="O95" s="167"/>
      <c r="P95" s="168">
        <f>SUM(P96:P106)</f>
        <v>0</v>
      </c>
      <c r="Q95" s="167"/>
      <c r="R95" s="168">
        <f>SUM(R96:R106)</f>
        <v>9.0800000000000006E-2</v>
      </c>
      <c r="S95" s="167"/>
      <c r="T95" s="169">
        <f>SUM(T96:T106)</f>
        <v>0</v>
      </c>
      <c r="AR95" s="170" t="s">
        <v>90</v>
      </c>
      <c r="AT95" s="171" t="s">
        <v>74</v>
      </c>
      <c r="AU95" s="171" t="s">
        <v>82</v>
      </c>
      <c r="AY95" s="170" t="s">
        <v>176</v>
      </c>
      <c r="BK95" s="172">
        <f>SUM(BK96:BK106)</f>
        <v>0</v>
      </c>
    </row>
    <row r="96" spans="1:65" s="2" customFormat="1" ht="37.9" customHeight="1">
      <c r="A96" s="36"/>
      <c r="B96" s="37"/>
      <c r="C96" s="192" t="s">
        <v>82</v>
      </c>
      <c r="D96" s="192" t="s">
        <v>203</v>
      </c>
      <c r="E96" s="193" t="s">
        <v>1371</v>
      </c>
      <c r="F96" s="194" t="s">
        <v>962</v>
      </c>
      <c r="G96" s="195" t="s">
        <v>795</v>
      </c>
      <c r="H96" s="196">
        <v>40</v>
      </c>
      <c r="I96" s="197"/>
      <c r="J96" s="198">
        <f>ROUND(I96*H96,2)</f>
        <v>0</v>
      </c>
      <c r="K96" s="194" t="s">
        <v>646</v>
      </c>
      <c r="L96" s="41"/>
      <c r="M96" s="199" t="s">
        <v>32</v>
      </c>
      <c r="N96" s="200" t="s">
        <v>46</v>
      </c>
      <c r="O96" s="66"/>
      <c r="P96" s="183">
        <f>O96*H96</f>
        <v>0</v>
      </c>
      <c r="Q96" s="183">
        <v>0</v>
      </c>
      <c r="R96" s="183">
        <f>Q96*H96</f>
        <v>0</v>
      </c>
      <c r="S96" s="183">
        <v>0</v>
      </c>
      <c r="T96" s="184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5" t="s">
        <v>206</v>
      </c>
      <c r="AT96" s="185" t="s">
        <v>203</v>
      </c>
      <c r="AU96" s="185" t="s">
        <v>84</v>
      </c>
      <c r="AY96" s="18" t="s">
        <v>176</v>
      </c>
      <c r="BE96" s="186">
        <f>IF(N96="základní",J96,0)</f>
        <v>0</v>
      </c>
      <c r="BF96" s="186">
        <f>IF(N96="snížená",J96,0)</f>
        <v>0</v>
      </c>
      <c r="BG96" s="186">
        <f>IF(N96="zákl. přenesená",J96,0)</f>
        <v>0</v>
      </c>
      <c r="BH96" s="186">
        <f>IF(N96="sníž. přenesená",J96,0)</f>
        <v>0</v>
      </c>
      <c r="BI96" s="186">
        <f>IF(N96="nulová",J96,0)</f>
        <v>0</v>
      </c>
      <c r="BJ96" s="18" t="s">
        <v>82</v>
      </c>
      <c r="BK96" s="186">
        <f>ROUND(I96*H96,2)</f>
        <v>0</v>
      </c>
      <c r="BL96" s="18" t="s">
        <v>206</v>
      </c>
      <c r="BM96" s="185" t="s">
        <v>1372</v>
      </c>
    </row>
    <row r="97" spans="1:65" s="2" customFormat="1" ht="11.25">
      <c r="A97" s="36"/>
      <c r="B97" s="37"/>
      <c r="C97" s="38"/>
      <c r="D97" s="213" t="s">
        <v>648</v>
      </c>
      <c r="E97" s="38"/>
      <c r="F97" s="214" t="s">
        <v>1373</v>
      </c>
      <c r="G97" s="38"/>
      <c r="H97" s="38"/>
      <c r="I97" s="189"/>
      <c r="J97" s="38"/>
      <c r="K97" s="38"/>
      <c r="L97" s="41"/>
      <c r="M97" s="190"/>
      <c r="N97" s="191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8" t="s">
        <v>648</v>
      </c>
      <c r="AU97" s="18" t="s">
        <v>84</v>
      </c>
    </row>
    <row r="98" spans="1:65" s="2" customFormat="1" ht="33" customHeight="1">
      <c r="A98" s="36"/>
      <c r="B98" s="37"/>
      <c r="C98" s="192" t="s">
        <v>84</v>
      </c>
      <c r="D98" s="192" t="s">
        <v>203</v>
      </c>
      <c r="E98" s="193" t="s">
        <v>1374</v>
      </c>
      <c r="F98" s="194" t="s">
        <v>978</v>
      </c>
      <c r="G98" s="195" t="s">
        <v>795</v>
      </c>
      <c r="H98" s="196">
        <v>40</v>
      </c>
      <c r="I98" s="197"/>
      <c r="J98" s="198">
        <f>ROUND(I98*H98,2)</f>
        <v>0</v>
      </c>
      <c r="K98" s="194" t="s">
        <v>646</v>
      </c>
      <c r="L98" s="41"/>
      <c r="M98" s="199" t="s">
        <v>32</v>
      </c>
      <c r="N98" s="200" t="s">
        <v>46</v>
      </c>
      <c r="O98" s="66"/>
      <c r="P98" s="183">
        <f>O98*H98</f>
        <v>0</v>
      </c>
      <c r="Q98" s="183">
        <v>0</v>
      </c>
      <c r="R98" s="183">
        <f>Q98*H98</f>
        <v>0</v>
      </c>
      <c r="S98" s="183">
        <v>0</v>
      </c>
      <c r="T98" s="184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5" t="s">
        <v>206</v>
      </c>
      <c r="AT98" s="185" t="s">
        <v>203</v>
      </c>
      <c r="AU98" s="185" t="s">
        <v>84</v>
      </c>
      <c r="AY98" s="18" t="s">
        <v>176</v>
      </c>
      <c r="BE98" s="186">
        <f>IF(N98="základní",J98,0)</f>
        <v>0</v>
      </c>
      <c r="BF98" s="186">
        <f>IF(N98="snížená",J98,0)</f>
        <v>0</v>
      </c>
      <c r="BG98" s="186">
        <f>IF(N98="zákl. přenesená",J98,0)</f>
        <v>0</v>
      </c>
      <c r="BH98" s="186">
        <f>IF(N98="sníž. přenesená",J98,0)</f>
        <v>0</v>
      </c>
      <c r="BI98" s="186">
        <f>IF(N98="nulová",J98,0)</f>
        <v>0</v>
      </c>
      <c r="BJ98" s="18" t="s">
        <v>82</v>
      </c>
      <c r="BK98" s="186">
        <f>ROUND(I98*H98,2)</f>
        <v>0</v>
      </c>
      <c r="BL98" s="18" t="s">
        <v>206</v>
      </c>
      <c r="BM98" s="185" t="s">
        <v>1375</v>
      </c>
    </row>
    <row r="99" spans="1:65" s="2" customFormat="1" ht="11.25">
      <c r="A99" s="36"/>
      <c r="B99" s="37"/>
      <c r="C99" s="38"/>
      <c r="D99" s="213" t="s">
        <v>648</v>
      </c>
      <c r="E99" s="38"/>
      <c r="F99" s="214" t="s">
        <v>1376</v>
      </c>
      <c r="G99" s="38"/>
      <c r="H99" s="38"/>
      <c r="I99" s="189"/>
      <c r="J99" s="38"/>
      <c r="K99" s="38"/>
      <c r="L99" s="41"/>
      <c r="M99" s="190"/>
      <c r="N99" s="191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8" t="s">
        <v>648</v>
      </c>
      <c r="AU99" s="18" t="s">
        <v>84</v>
      </c>
    </row>
    <row r="100" spans="1:65" s="2" customFormat="1" ht="16.5" customHeight="1">
      <c r="A100" s="36"/>
      <c r="B100" s="37"/>
      <c r="C100" s="173" t="s">
        <v>90</v>
      </c>
      <c r="D100" s="173" t="s">
        <v>177</v>
      </c>
      <c r="E100" s="174" t="s">
        <v>988</v>
      </c>
      <c r="F100" s="175" t="s">
        <v>989</v>
      </c>
      <c r="G100" s="176" t="s">
        <v>795</v>
      </c>
      <c r="H100" s="177">
        <v>20</v>
      </c>
      <c r="I100" s="178"/>
      <c r="J100" s="179">
        <f>ROUND(I100*H100,2)</f>
        <v>0</v>
      </c>
      <c r="K100" s="175" t="s">
        <v>646</v>
      </c>
      <c r="L100" s="180"/>
      <c r="M100" s="181" t="s">
        <v>32</v>
      </c>
      <c r="N100" s="182" t="s">
        <v>46</v>
      </c>
      <c r="O100" s="66"/>
      <c r="P100" s="183">
        <f>O100*H100</f>
        <v>0</v>
      </c>
      <c r="Q100" s="183">
        <v>4.3400000000000001E-3</v>
      </c>
      <c r="R100" s="183">
        <f>Q100*H100</f>
        <v>8.6800000000000002E-2</v>
      </c>
      <c r="S100" s="183">
        <v>0</v>
      </c>
      <c r="T100" s="184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5" t="s">
        <v>439</v>
      </c>
      <c r="AT100" s="185" t="s">
        <v>177</v>
      </c>
      <c r="AU100" s="185" t="s">
        <v>84</v>
      </c>
      <c r="AY100" s="18" t="s">
        <v>176</v>
      </c>
      <c r="BE100" s="186">
        <f>IF(N100="základní",J100,0)</f>
        <v>0</v>
      </c>
      <c r="BF100" s="186">
        <f>IF(N100="snížená",J100,0)</f>
        <v>0</v>
      </c>
      <c r="BG100" s="186">
        <f>IF(N100="zákl. přenesená",J100,0)</f>
        <v>0</v>
      </c>
      <c r="BH100" s="186">
        <f>IF(N100="sníž. přenesená",J100,0)</f>
        <v>0</v>
      </c>
      <c r="BI100" s="186">
        <f>IF(N100="nulová",J100,0)</f>
        <v>0</v>
      </c>
      <c r="BJ100" s="18" t="s">
        <v>82</v>
      </c>
      <c r="BK100" s="186">
        <f>ROUND(I100*H100,2)</f>
        <v>0</v>
      </c>
      <c r="BL100" s="18" t="s">
        <v>206</v>
      </c>
      <c r="BM100" s="185" t="s">
        <v>1377</v>
      </c>
    </row>
    <row r="101" spans="1:65" s="2" customFormat="1" ht="24.2" customHeight="1">
      <c r="A101" s="36"/>
      <c r="B101" s="37"/>
      <c r="C101" s="192" t="s">
        <v>95</v>
      </c>
      <c r="D101" s="192" t="s">
        <v>203</v>
      </c>
      <c r="E101" s="193" t="s">
        <v>981</v>
      </c>
      <c r="F101" s="194" t="s">
        <v>982</v>
      </c>
      <c r="G101" s="195" t="s">
        <v>795</v>
      </c>
      <c r="H101" s="196">
        <v>20</v>
      </c>
      <c r="I101" s="197"/>
      <c r="J101" s="198">
        <f>ROUND(I101*H101,2)</f>
        <v>0</v>
      </c>
      <c r="K101" s="194" t="s">
        <v>646</v>
      </c>
      <c r="L101" s="41"/>
      <c r="M101" s="199" t="s">
        <v>32</v>
      </c>
      <c r="N101" s="200" t="s">
        <v>46</v>
      </c>
      <c r="O101" s="66"/>
      <c r="P101" s="183">
        <f>O101*H101</f>
        <v>0</v>
      </c>
      <c r="Q101" s="183">
        <v>6.0000000000000002E-5</v>
      </c>
      <c r="R101" s="183">
        <f>Q101*H101</f>
        <v>1.2000000000000001E-3</v>
      </c>
      <c r="S101" s="183">
        <v>0</v>
      </c>
      <c r="T101" s="184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5" t="s">
        <v>206</v>
      </c>
      <c r="AT101" s="185" t="s">
        <v>203</v>
      </c>
      <c r="AU101" s="185" t="s">
        <v>84</v>
      </c>
      <c r="AY101" s="18" t="s">
        <v>176</v>
      </c>
      <c r="BE101" s="186">
        <f>IF(N101="základní",J101,0)</f>
        <v>0</v>
      </c>
      <c r="BF101" s="186">
        <f>IF(N101="snížená",J101,0)</f>
        <v>0</v>
      </c>
      <c r="BG101" s="186">
        <f>IF(N101="zákl. přenesená",J101,0)</f>
        <v>0</v>
      </c>
      <c r="BH101" s="186">
        <f>IF(N101="sníž. přenesená",J101,0)</f>
        <v>0</v>
      </c>
      <c r="BI101" s="186">
        <f>IF(N101="nulová",J101,0)</f>
        <v>0</v>
      </c>
      <c r="BJ101" s="18" t="s">
        <v>82</v>
      </c>
      <c r="BK101" s="186">
        <f>ROUND(I101*H101,2)</f>
        <v>0</v>
      </c>
      <c r="BL101" s="18" t="s">
        <v>206</v>
      </c>
      <c r="BM101" s="185" t="s">
        <v>1378</v>
      </c>
    </row>
    <row r="102" spans="1:65" s="2" customFormat="1" ht="11.25">
      <c r="A102" s="36"/>
      <c r="B102" s="37"/>
      <c r="C102" s="38"/>
      <c r="D102" s="213" t="s">
        <v>648</v>
      </c>
      <c r="E102" s="38"/>
      <c r="F102" s="214" t="s">
        <v>984</v>
      </c>
      <c r="G102" s="38"/>
      <c r="H102" s="38"/>
      <c r="I102" s="189"/>
      <c r="J102" s="38"/>
      <c r="K102" s="38"/>
      <c r="L102" s="41"/>
      <c r="M102" s="190"/>
      <c r="N102" s="191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8" t="s">
        <v>648</v>
      </c>
      <c r="AU102" s="18" t="s">
        <v>84</v>
      </c>
    </row>
    <row r="103" spans="1:65" s="2" customFormat="1" ht="24.2" customHeight="1">
      <c r="A103" s="36"/>
      <c r="B103" s="37"/>
      <c r="C103" s="192" t="s">
        <v>198</v>
      </c>
      <c r="D103" s="192" t="s">
        <v>203</v>
      </c>
      <c r="E103" s="193" t="s">
        <v>1379</v>
      </c>
      <c r="F103" s="194" t="s">
        <v>966</v>
      </c>
      <c r="G103" s="195" t="s">
        <v>795</v>
      </c>
      <c r="H103" s="196">
        <v>40</v>
      </c>
      <c r="I103" s="197"/>
      <c r="J103" s="198">
        <f>ROUND(I103*H103,2)</f>
        <v>0</v>
      </c>
      <c r="K103" s="194" t="s">
        <v>646</v>
      </c>
      <c r="L103" s="41"/>
      <c r="M103" s="199" t="s">
        <v>32</v>
      </c>
      <c r="N103" s="200" t="s">
        <v>46</v>
      </c>
      <c r="O103" s="66"/>
      <c r="P103" s="183">
        <f>O103*H103</f>
        <v>0</v>
      </c>
      <c r="Q103" s="183">
        <v>0</v>
      </c>
      <c r="R103" s="183">
        <f>Q103*H103</f>
        <v>0</v>
      </c>
      <c r="S103" s="183">
        <v>0</v>
      </c>
      <c r="T103" s="184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5" t="s">
        <v>206</v>
      </c>
      <c r="AT103" s="185" t="s">
        <v>203</v>
      </c>
      <c r="AU103" s="185" t="s">
        <v>84</v>
      </c>
      <c r="AY103" s="18" t="s">
        <v>176</v>
      </c>
      <c r="BE103" s="186">
        <f>IF(N103="základní",J103,0)</f>
        <v>0</v>
      </c>
      <c r="BF103" s="186">
        <f>IF(N103="snížená",J103,0)</f>
        <v>0</v>
      </c>
      <c r="BG103" s="186">
        <f>IF(N103="zákl. přenesená",J103,0)</f>
        <v>0</v>
      </c>
      <c r="BH103" s="186">
        <f>IF(N103="sníž. přenesená",J103,0)</f>
        <v>0</v>
      </c>
      <c r="BI103" s="186">
        <f>IF(N103="nulová",J103,0)</f>
        <v>0</v>
      </c>
      <c r="BJ103" s="18" t="s">
        <v>82</v>
      </c>
      <c r="BK103" s="186">
        <f>ROUND(I103*H103,2)</f>
        <v>0</v>
      </c>
      <c r="BL103" s="18" t="s">
        <v>206</v>
      </c>
      <c r="BM103" s="185" t="s">
        <v>1380</v>
      </c>
    </row>
    <row r="104" spans="1:65" s="2" customFormat="1" ht="11.25">
      <c r="A104" s="36"/>
      <c r="B104" s="37"/>
      <c r="C104" s="38"/>
      <c r="D104" s="213" t="s">
        <v>648</v>
      </c>
      <c r="E104" s="38"/>
      <c r="F104" s="214" t="s">
        <v>1381</v>
      </c>
      <c r="G104" s="38"/>
      <c r="H104" s="38"/>
      <c r="I104" s="189"/>
      <c r="J104" s="38"/>
      <c r="K104" s="38"/>
      <c r="L104" s="41"/>
      <c r="M104" s="190"/>
      <c r="N104" s="191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8" t="s">
        <v>648</v>
      </c>
      <c r="AU104" s="18" t="s">
        <v>84</v>
      </c>
    </row>
    <row r="105" spans="1:65" s="2" customFormat="1" ht="21.75" customHeight="1">
      <c r="A105" s="36"/>
      <c r="B105" s="37"/>
      <c r="C105" s="192" t="s">
        <v>202</v>
      </c>
      <c r="D105" s="192" t="s">
        <v>203</v>
      </c>
      <c r="E105" s="193" t="s">
        <v>1382</v>
      </c>
      <c r="F105" s="194" t="s">
        <v>974</v>
      </c>
      <c r="G105" s="195" t="s">
        <v>795</v>
      </c>
      <c r="H105" s="196">
        <v>40</v>
      </c>
      <c r="I105" s="197"/>
      <c r="J105" s="198">
        <f>ROUND(I105*H105,2)</f>
        <v>0</v>
      </c>
      <c r="K105" s="194" t="s">
        <v>646</v>
      </c>
      <c r="L105" s="41"/>
      <c r="M105" s="199" t="s">
        <v>32</v>
      </c>
      <c r="N105" s="200" t="s">
        <v>46</v>
      </c>
      <c r="O105" s="66"/>
      <c r="P105" s="183">
        <f>O105*H105</f>
        <v>0</v>
      </c>
      <c r="Q105" s="183">
        <v>6.9999999999999994E-5</v>
      </c>
      <c r="R105" s="183">
        <f>Q105*H105</f>
        <v>2.7999999999999995E-3</v>
      </c>
      <c r="S105" s="183">
        <v>0</v>
      </c>
      <c r="T105" s="184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5" t="s">
        <v>206</v>
      </c>
      <c r="AT105" s="185" t="s">
        <v>203</v>
      </c>
      <c r="AU105" s="185" t="s">
        <v>84</v>
      </c>
      <c r="AY105" s="18" t="s">
        <v>176</v>
      </c>
      <c r="BE105" s="186">
        <f>IF(N105="základní",J105,0)</f>
        <v>0</v>
      </c>
      <c r="BF105" s="186">
        <f>IF(N105="snížená",J105,0)</f>
        <v>0</v>
      </c>
      <c r="BG105" s="186">
        <f>IF(N105="zákl. přenesená",J105,0)</f>
        <v>0</v>
      </c>
      <c r="BH105" s="186">
        <f>IF(N105="sníž. přenesená",J105,0)</f>
        <v>0</v>
      </c>
      <c r="BI105" s="186">
        <f>IF(N105="nulová",J105,0)</f>
        <v>0</v>
      </c>
      <c r="BJ105" s="18" t="s">
        <v>82</v>
      </c>
      <c r="BK105" s="186">
        <f>ROUND(I105*H105,2)</f>
        <v>0</v>
      </c>
      <c r="BL105" s="18" t="s">
        <v>206</v>
      </c>
      <c r="BM105" s="185" t="s">
        <v>1383</v>
      </c>
    </row>
    <row r="106" spans="1:65" s="2" customFormat="1" ht="11.25">
      <c r="A106" s="36"/>
      <c r="B106" s="37"/>
      <c r="C106" s="38"/>
      <c r="D106" s="213" t="s">
        <v>648</v>
      </c>
      <c r="E106" s="38"/>
      <c r="F106" s="214" t="s">
        <v>1384</v>
      </c>
      <c r="G106" s="38"/>
      <c r="H106" s="38"/>
      <c r="I106" s="189"/>
      <c r="J106" s="38"/>
      <c r="K106" s="38"/>
      <c r="L106" s="41"/>
      <c r="M106" s="253"/>
      <c r="N106" s="254"/>
      <c r="O106" s="203"/>
      <c r="P106" s="203"/>
      <c r="Q106" s="203"/>
      <c r="R106" s="203"/>
      <c r="S106" s="203"/>
      <c r="T106" s="255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8" t="s">
        <v>648</v>
      </c>
      <c r="AU106" s="18" t="s">
        <v>84</v>
      </c>
    </row>
    <row r="107" spans="1:65" s="2" customFormat="1" ht="6.95" customHeight="1">
      <c r="A107" s="36"/>
      <c r="B107" s="49"/>
      <c r="C107" s="50"/>
      <c r="D107" s="50"/>
      <c r="E107" s="50"/>
      <c r="F107" s="50"/>
      <c r="G107" s="50"/>
      <c r="H107" s="50"/>
      <c r="I107" s="50"/>
      <c r="J107" s="50"/>
      <c r="K107" s="50"/>
      <c r="L107" s="41"/>
      <c r="M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</sheetData>
  <sheetProtection algorithmName="SHA-512" hashValue="X6nk7qyiyHSY7JxV3mwq600UtZFUqXIdWpeF7QRt58KemxtiYyXk9asPyqceOhekeOrw+EPk1dV+KUWvCBX7ng==" saltValue="GAY1qsmByq57AWnQMK7lzgRmTGPlDyr9FrVg1mj+8Xpl36JAX/UKqOA7NjpcdAGz29P7yzx3Qwm6kF7iE9E6Xg==" spinCount="100000" sheet="1" objects="1" scenarios="1" formatColumns="0" formatRows="0" autoFilter="0"/>
  <autoFilter ref="C92:K106" xr:uid="{00000000-0009-0000-0000-000010000000}"/>
  <mergeCells count="15">
    <mergeCell ref="E79:H79"/>
    <mergeCell ref="E83:H83"/>
    <mergeCell ref="E81:H81"/>
    <mergeCell ref="E85:H85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97" r:id="rId1" xr:uid="{00000000-0004-0000-1000-000000000000}"/>
    <hyperlink ref="F99" r:id="rId2" xr:uid="{00000000-0004-0000-1000-000001000000}"/>
    <hyperlink ref="F102" r:id="rId3" xr:uid="{00000000-0004-0000-1000-000002000000}"/>
    <hyperlink ref="F104" r:id="rId4" xr:uid="{00000000-0004-0000-1000-000003000000}"/>
    <hyperlink ref="F106" r:id="rId5" xr:uid="{00000000-0004-0000-1000-000004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2:BM107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AT2" s="18" t="s">
        <v>144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84</v>
      </c>
    </row>
    <row r="4" spans="1:46" s="1" customFormat="1" ht="24.95" customHeight="1">
      <c r="B4" s="21"/>
      <c r="D4" s="112" t="s">
        <v>149</v>
      </c>
      <c r="L4" s="21"/>
      <c r="M4" s="113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82" t="str">
        <f>'Rekapitulace stavby'!K6</f>
        <v>Oprava PZS v ŽST Litoměřice horní nádraží_OPRAVA č. 1</v>
      </c>
      <c r="F7" s="383"/>
      <c r="G7" s="383"/>
      <c r="H7" s="383"/>
      <c r="L7" s="21"/>
    </row>
    <row r="8" spans="1:46">
      <c r="B8" s="21"/>
      <c r="D8" s="114" t="s">
        <v>150</v>
      </c>
      <c r="L8" s="21"/>
    </row>
    <row r="9" spans="1:46" s="1" customFormat="1" ht="16.5" customHeight="1">
      <c r="B9" s="21"/>
      <c r="E9" s="382" t="s">
        <v>1335</v>
      </c>
      <c r="F9" s="381"/>
      <c r="G9" s="381"/>
      <c r="H9" s="381"/>
      <c r="L9" s="21"/>
    </row>
    <row r="10" spans="1:46" s="1" customFormat="1" ht="12" customHeight="1">
      <c r="B10" s="21"/>
      <c r="D10" s="114" t="s">
        <v>152</v>
      </c>
      <c r="L10" s="21"/>
    </row>
    <row r="11" spans="1:46" s="2" customFormat="1" ht="16.5" customHeight="1">
      <c r="A11" s="36"/>
      <c r="B11" s="41"/>
      <c r="C11" s="36"/>
      <c r="D11" s="36"/>
      <c r="E11" s="384" t="s">
        <v>1385</v>
      </c>
      <c r="F11" s="385"/>
      <c r="G11" s="385"/>
      <c r="H11" s="385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1017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386" t="s">
        <v>1337</v>
      </c>
      <c r="F13" s="385"/>
      <c r="G13" s="385"/>
      <c r="H13" s="385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4" t="s">
        <v>32</v>
      </c>
      <c r="G15" s="36"/>
      <c r="H15" s="36"/>
      <c r="I15" s="114" t="s">
        <v>20</v>
      </c>
      <c r="J15" s="104" t="s">
        <v>32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22</v>
      </c>
      <c r="E16" s="36"/>
      <c r="F16" s="104" t="s">
        <v>23</v>
      </c>
      <c r="G16" s="36"/>
      <c r="H16" s="36"/>
      <c r="I16" s="114" t="s">
        <v>24</v>
      </c>
      <c r="J16" s="117" t="str">
        <f>'Rekapitulace stavby'!AN8</f>
        <v>28. 2. 2022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30</v>
      </c>
      <c r="E18" s="36"/>
      <c r="F18" s="36"/>
      <c r="G18" s="36"/>
      <c r="H18" s="36"/>
      <c r="I18" s="114" t="s">
        <v>31</v>
      </c>
      <c r="J18" s="104" t="str">
        <f>IF('Rekapitulace stavby'!AN10="","",'Rekapitulace stavby'!AN10)</f>
        <v/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tr">
        <f>IF('Rekapitulace stavby'!E11="","",'Rekapitulace stavby'!E11)</f>
        <v xml:space="preserve"> </v>
      </c>
      <c r="F19" s="36"/>
      <c r="G19" s="36"/>
      <c r="H19" s="36"/>
      <c r="I19" s="114" t="s">
        <v>33</v>
      </c>
      <c r="J19" s="104" t="str">
        <f>IF('Rekapitulace stavby'!AN11="","",'Rekapitulace stavby'!AN11)</f>
        <v/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34</v>
      </c>
      <c r="E21" s="36"/>
      <c r="F21" s="36"/>
      <c r="G21" s="36"/>
      <c r="H21" s="36"/>
      <c r="I21" s="114" t="s">
        <v>31</v>
      </c>
      <c r="J21" s="31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387" t="str">
        <f>'Rekapitulace stavby'!E14</f>
        <v>Vyplň údaj</v>
      </c>
      <c r="F22" s="388"/>
      <c r="G22" s="388"/>
      <c r="H22" s="388"/>
      <c r="I22" s="114" t="s">
        <v>33</v>
      </c>
      <c r="J22" s="31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36</v>
      </c>
      <c r="E24" s="36"/>
      <c r="F24" s="36"/>
      <c r="G24" s="36"/>
      <c r="H24" s="36"/>
      <c r="I24" s="114" t="s">
        <v>31</v>
      </c>
      <c r="J24" s="104" t="str">
        <f>IF('Rekapitulace stavby'!AN16="","",'Rekapitulace stavby'!AN16)</f>
        <v/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tr">
        <f>IF('Rekapitulace stavby'!E17="","",'Rekapitulace stavby'!E17)</f>
        <v xml:space="preserve"> </v>
      </c>
      <c r="F25" s="36"/>
      <c r="G25" s="36"/>
      <c r="H25" s="36"/>
      <c r="I25" s="114" t="s">
        <v>33</v>
      </c>
      <c r="J25" s="104" t="str">
        <f>IF('Rekapitulace stavby'!AN17="","",'Rekapitulace stavby'!AN17)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38</v>
      </c>
      <c r="E27" s="36"/>
      <c r="F27" s="36"/>
      <c r="G27" s="36"/>
      <c r="H27" s="36"/>
      <c r="I27" s="114" t="s">
        <v>31</v>
      </c>
      <c r="J27" s="104" t="str">
        <f>IF('Rekapitulace stavby'!AN19="","",'Rekapitulace stavby'!AN19)</f>
        <v/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tr">
        <f>IF('Rekapitulace stavby'!E20="","",'Rekapitulace stavby'!E20)</f>
        <v xml:space="preserve"> </v>
      </c>
      <c r="F28" s="36"/>
      <c r="G28" s="36"/>
      <c r="H28" s="36"/>
      <c r="I28" s="114" t="s">
        <v>33</v>
      </c>
      <c r="J28" s="104" t="str">
        <f>IF('Rekapitulace stavby'!AN20="","",'Rekapitulace stavby'!AN20)</f>
        <v/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39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>
      <c r="A31" s="118"/>
      <c r="B31" s="119"/>
      <c r="C31" s="118"/>
      <c r="D31" s="118"/>
      <c r="E31" s="389" t="s">
        <v>32</v>
      </c>
      <c r="F31" s="389"/>
      <c r="G31" s="389"/>
      <c r="H31" s="389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2" t="s">
        <v>41</v>
      </c>
      <c r="E34" s="36"/>
      <c r="F34" s="36"/>
      <c r="G34" s="36"/>
      <c r="H34" s="36"/>
      <c r="I34" s="36"/>
      <c r="J34" s="123">
        <f>ROUND(J92,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1"/>
      <c r="E35" s="121"/>
      <c r="F35" s="121"/>
      <c r="G35" s="121"/>
      <c r="H35" s="121"/>
      <c r="I35" s="121"/>
      <c r="J35" s="121"/>
      <c r="K35" s="121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4" t="s">
        <v>43</v>
      </c>
      <c r="G36" s="36"/>
      <c r="H36" s="36"/>
      <c r="I36" s="124" t="s">
        <v>42</v>
      </c>
      <c r="J36" s="124" t="s">
        <v>44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5" t="s">
        <v>45</v>
      </c>
      <c r="E37" s="114" t="s">
        <v>46</v>
      </c>
      <c r="F37" s="125">
        <f>ROUND((SUM(BE92:BE106)),  2)</f>
        <v>0</v>
      </c>
      <c r="G37" s="36"/>
      <c r="H37" s="36"/>
      <c r="I37" s="126">
        <v>0.21</v>
      </c>
      <c r="J37" s="125">
        <f>ROUND(((SUM(BE92:BE106))*I37),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47</v>
      </c>
      <c r="F38" s="125">
        <f>ROUND((SUM(BF92:BF106)),  2)</f>
        <v>0</v>
      </c>
      <c r="G38" s="36"/>
      <c r="H38" s="36"/>
      <c r="I38" s="126">
        <v>0.15</v>
      </c>
      <c r="J38" s="125">
        <f>ROUND(((SUM(BF92:BF106))*I38),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ROUND((SUM(BG92:BG106)),  2)</f>
        <v>0</v>
      </c>
      <c r="G39" s="36"/>
      <c r="H39" s="36"/>
      <c r="I39" s="126">
        <v>0.21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49</v>
      </c>
      <c r="F40" s="125">
        <f>ROUND((SUM(BH92:BH106)),  2)</f>
        <v>0</v>
      </c>
      <c r="G40" s="36"/>
      <c r="H40" s="36"/>
      <c r="I40" s="126">
        <v>0.15</v>
      </c>
      <c r="J40" s="125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50</v>
      </c>
      <c r="F41" s="125">
        <f>ROUND((SUM(BI92:BI106)),  2)</f>
        <v>0</v>
      </c>
      <c r="G41" s="36"/>
      <c r="H41" s="36"/>
      <c r="I41" s="126">
        <v>0</v>
      </c>
      <c r="J41" s="125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51</v>
      </c>
      <c r="E43" s="129"/>
      <c r="F43" s="129"/>
      <c r="G43" s="130" t="s">
        <v>52</v>
      </c>
      <c r="H43" s="131" t="s">
        <v>53</v>
      </c>
      <c r="I43" s="129"/>
      <c r="J43" s="132">
        <f>SUM(J34:J41)</f>
        <v>0</v>
      </c>
      <c r="K43" s="133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4" t="s">
        <v>156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0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390" t="str">
        <f>E7</f>
        <v>Oprava PZS v ŽST Litoměřice horní nádraží_OPRAVA č. 1</v>
      </c>
      <c r="F52" s="391"/>
      <c r="G52" s="391"/>
      <c r="H52" s="391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2"/>
      <c r="C53" s="30" t="s">
        <v>150</v>
      </c>
      <c r="D53" s="23"/>
      <c r="E53" s="23"/>
      <c r="F53" s="23"/>
      <c r="G53" s="23"/>
      <c r="H53" s="23"/>
      <c r="I53" s="23"/>
      <c r="J53" s="23"/>
      <c r="K53" s="23"/>
      <c r="L53" s="21"/>
    </row>
    <row r="54" spans="1:31" s="1" customFormat="1" ht="16.5" customHeight="1">
      <c r="B54" s="22"/>
      <c r="C54" s="23"/>
      <c r="D54" s="23"/>
      <c r="E54" s="390" t="s">
        <v>1335</v>
      </c>
      <c r="F54" s="366"/>
      <c r="G54" s="366"/>
      <c r="H54" s="366"/>
      <c r="I54" s="23"/>
      <c r="J54" s="23"/>
      <c r="K54" s="23"/>
      <c r="L54" s="21"/>
    </row>
    <row r="55" spans="1:31" s="1" customFormat="1" ht="12" customHeight="1">
      <c r="B55" s="22"/>
      <c r="C55" s="30" t="s">
        <v>152</v>
      </c>
      <c r="D55" s="23"/>
      <c r="E55" s="23"/>
      <c r="F55" s="23"/>
      <c r="G55" s="23"/>
      <c r="H55" s="23"/>
      <c r="I55" s="23"/>
      <c r="J55" s="23"/>
      <c r="K55" s="23"/>
      <c r="L55" s="21"/>
    </row>
    <row r="56" spans="1:31" s="2" customFormat="1" ht="16.5" customHeight="1">
      <c r="A56" s="36"/>
      <c r="B56" s="37"/>
      <c r="C56" s="38"/>
      <c r="D56" s="38"/>
      <c r="E56" s="392" t="s">
        <v>1385</v>
      </c>
      <c r="F56" s="393"/>
      <c r="G56" s="393"/>
      <c r="H56" s="393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0" t="s">
        <v>1017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45" t="str">
        <f>E13</f>
        <v>01 - Technologická část</v>
      </c>
      <c r="F58" s="393"/>
      <c r="G58" s="393"/>
      <c r="H58" s="393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0" t="s">
        <v>22</v>
      </c>
      <c r="D60" s="38"/>
      <c r="E60" s="38"/>
      <c r="F60" s="28" t="str">
        <f>F16</f>
        <v xml:space="preserve"> </v>
      </c>
      <c r="G60" s="38"/>
      <c r="H60" s="38"/>
      <c r="I60" s="30" t="s">
        <v>24</v>
      </c>
      <c r="J60" s="61" t="str">
        <f>IF(J16="","",J16)</f>
        <v>28. 2. 2022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0" t="s">
        <v>30</v>
      </c>
      <c r="D62" s="38"/>
      <c r="E62" s="38"/>
      <c r="F62" s="28" t="str">
        <f>E19</f>
        <v xml:space="preserve"> </v>
      </c>
      <c r="G62" s="38"/>
      <c r="H62" s="38"/>
      <c r="I62" s="30" t="s">
        <v>36</v>
      </c>
      <c r="J62" s="34" t="str">
        <f>E25</f>
        <v xml:space="preserve"> 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0" t="s">
        <v>34</v>
      </c>
      <c r="D63" s="38"/>
      <c r="E63" s="38"/>
      <c r="F63" s="28" t="str">
        <f>IF(E22="","",E22)</f>
        <v>Vyplň údaj</v>
      </c>
      <c r="G63" s="38"/>
      <c r="H63" s="38"/>
      <c r="I63" s="30" t="s">
        <v>38</v>
      </c>
      <c r="J63" s="34" t="str">
        <f>E28</f>
        <v xml:space="preserve"> 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157</v>
      </c>
      <c r="D65" s="139"/>
      <c r="E65" s="139"/>
      <c r="F65" s="139"/>
      <c r="G65" s="139"/>
      <c r="H65" s="139"/>
      <c r="I65" s="139"/>
      <c r="J65" s="140" t="s">
        <v>158</v>
      </c>
      <c r="K65" s="139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73</v>
      </c>
      <c r="D67" s="38"/>
      <c r="E67" s="38"/>
      <c r="F67" s="38"/>
      <c r="G67" s="38"/>
      <c r="H67" s="38"/>
      <c r="I67" s="38"/>
      <c r="J67" s="79">
        <f>J92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8" t="s">
        <v>159</v>
      </c>
    </row>
    <row r="68" spans="1:47" s="9" customFormat="1" ht="24.95" customHeight="1">
      <c r="B68" s="142"/>
      <c r="C68" s="143"/>
      <c r="D68" s="144" t="s">
        <v>160</v>
      </c>
      <c r="E68" s="145"/>
      <c r="F68" s="145"/>
      <c r="G68" s="145"/>
      <c r="H68" s="145"/>
      <c r="I68" s="145"/>
      <c r="J68" s="146">
        <f>J93</f>
        <v>0</v>
      </c>
      <c r="K68" s="143"/>
      <c r="L68" s="147"/>
    </row>
    <row r="69" spans="1:47" s="2" customFormat="1" ht="21.7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1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47" s="2" customFormat="1" ht="6.95" customHeight="1">
      <c r="A70" s="36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1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pans="1:47" s="2" customFormat="1" ht="6.95" customHeight="1">
      <c r="A74" s="36"/>
      <c r="B74" s="51"/>
      <c r="C74" s="52"/>
      <c r="D74" s="52"/>
      <c r="E74" s="52"/>
      <c r="F74" s="52"/>
      <c r="G74" s="52"/>
      <c r="H74" s="52"/>
      <c r="I74" s="52"/>
      <c r="J74" s="52"/>
      <c r="K74" s="52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47" s="2" customFormat="1" ht="24.95" customHeight="1">
      <c r="A75" s="36"/>
      <c r="B75" s="37"/>
      <c r="C75" s="24" t="s">
        <v>161</v>
      </c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47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47" s="2" customFormat="1" ht="12" customHeight="1">
      <c r="A77" s="36"/>
      <c r="B77" s="37"/>
      <c r="C77" s="30" t="s">
        <v>16</v>
      </c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47" s="2" customFormat="1" ht="16.5" customHeight="1">
      <c r="A78" s="36"/>
      <c r="B78" s="37"/>
      <c r="C78" s="38"/>
      <c r="D78" s="38"/>
      <c r="E78" s="390" t="str">
        <f>E7</f>
        <v>Oprava PZS v ŽST Litoměřice horní nádraží_OPRAVA č. 1</v>
      </c>
      <c r="F78" s="391"/>
      <c r="G78" s="391"/>
      <c r="H78" s="391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1" customFormat="1" ht="12" customHeight="1">
      <c r="B79" s="22"/>
      <c r="C79" s="30" t="s">
        <v>150</v>
      </c>
      <c r="D79" s="23"/>
      <c r="E79" s="23"/>
      <c r="F79" s="23"/>
      <c r="G79" s="23"/>
      <c r="H79" s="23"/>
      <c r="I79" s="23"/>
      <c r="J79" s="23"/>
      <c r="K79" s="23"/>
      <c r="L79" s="21"/>
    </row>
    <row r="80" spans="1:47" s="1" customFormat="1" ht="16.5" customHeight="1">
      <c r="B80" s="22"/>
      <c r="C80" s="23"/>
      <c r="D80" s="23"/>
      <c r="E80" s="390" t="s">
        <v>1335</v>
      </c>
      <c r="F80" s="366"/>
      <c r="G80" s="366"/>
      <c r="H80" s="366"/>
      <c r="I80" s="23"/>
      <c r="J80" s="23"/>
      <c r="K80" s="23"/>
      <c r="L80" s="21"/>
    </row>
    <row r="81" spans="1:65" s="1" customFormat="1" ht="12" customHeight="1">
      <c r="B81" s="22"/>
      <c r="C81" s="30" t="s">
        <v>152</v>
      </c>
      <c r="D81" s="23"/>
      <c r="E81" s="23"/>
      <c r="F81" s="23"/>
      <c r="G81" s="23"/>
      <c r="H81" s="23"/>
      <c r="I81" s="23"/>
      <c r="J81" s="23"/>
      <c r="K81" s="23"/>
      <c r="L81" s="21"/>
    </row>
    <row r="82" spans="1:65" s="2" customFormat="1" ht="16.5" customHeight="1">
      <c r="A82" s="36"/>
      <c r="B82" s="37"/>
      <c r="C82" s="38"/>
      <c r="D82" s="38"/>
      <c r="E82" s="392" t="s">
        <v>1385</v>
      </c>
      <c r="F82" s="393"/>
      <c r="G82" s="393"/>
      <c r="H82" s="393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0" t="s">
        <v>1017</v>
      </c>
      <c r="D83" s="38"/>
      <c r="E83" s="38"/>
      <c r="F83" s="38"/>
      <c r="G83" s="38"/>
      <c r="H83" s="38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6.5" customHeight="1">
      <c r="A84" s="36"/>
      <c r="B84" s="37"/>
      <c r="C84" s="38"/>
      <c r="D84" s="38"/>
      <c r="E84" s="345" t="str">
        <f>E13</f>
        <v>01 - Technologická část</v>
      </c>
      <c r="F84" s="393"/>
      <c r="G84" s="393"/>
      <c r="H84" s="393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2" customHeight="1">
      <c r="A86" s="36"/>
      <c r="B86" s="37"/>
      <c r="C86" s="30" t="s">
        <v>22</v>
      </c>
      <c r="D86" s="38"/>
      <c r="E86" s="38"/>
      <c r="F86" s="28" t="str">
        <f>F16</f>
        <v xml:space="preserve"> </v>
      </c>
      <c r="G86" s="38"/>
      <c r="H86" s="38"/>
      <c r="I86" s="30" t="s">
        <v>24</v>
      </c>
      <c r="J86" s="61" t="str">
        <f>IF(J16="","",J16)</f>
        <v>28. 2. 2022</v>
      </c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5.2" customHeight="1">
      <c r="A88" s="36"/>
      <c r="B88" s="37"/>
      <c r="C88" s="30" t="s">
        <v>30</v>
      </c>
      <c r="D88" s="38"/>
      <c r="E88" s="38"/>
      <c r="F88" s="28" t="str">
        <f>E19</f>
        <v xml:space="preserve"> </v>
      </c>
      <c r="G88" s="38"/>
      <c r="H88" s="38"/>
      <c r="I88" s="30" t="s">
        <v>36</v>
      </c>
      <c r="J88" s="34" t="str">
        <f>E25</f>
        <v xml:space="preserve"> </v>
      </c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2" customHeight="1">
      <c r="A89" s="36"/>
      <c r="B89" s="37"/>
      <c r="C89" s="30" t="s">
        <v>34</v>
      </c>
      <c r="D89" s="38"/>
      <c r="E89" s="38"/>
      <c r="F89" s="28" t="str">
        <f>IF(E22="","",E22)</f>
        <v>Vyplň údaj</v>
      </c>
      <c r="G89" s="38"/>
      <c r="H89" s="38"/>
      <c r="I89" s="30" t="s">
        <v>38</v>
      </c>
      <c r="J89" s="34" t="str">
        <f>E28</f>
        <v xml:space="preserve"> </v>
      </c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0.3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10" customFormat="1" ht="29.25" customHeight="1">
      <c r="A91" s="148"/>
      <c r="B91" s="149"/>
      <c r="C91" s="150" t="s">
        <v>162</v>
      </c>
      <c r="D91" s="151" t="s">
        <v>60</v>
      </c>
      <c r="E91" s="151" t="s">
        <v>56</v>
      </c>
      <c r="F91" s="151" t="s">
        <v>57</v>
      </c>
      <c r="G91" s="151" t="s">
        <v>163</v>
      </c>
      <c r="H91" s="151" t="s">
        <v>164</v>
      </c>
      <c r="I91" s="151" t="s">
        <v>165</v>
      </c>
      <c r="J91" s="151" t="s">
        <v>158</v>
      </c>
      <c r="K91" s="152" t="s">
        <v>166</v>
      </c>
      <c r="L91" s="153"/>
      <c r="M91" s="70" t="s">
        <v>32</v>
      </c>
      <c r="N91" s="71" t="s">
        <v>45</v>
      </c>
      <c r="O91" s="71" t="s">
        <v>167</v>
      </c>
      <c r="P91" s="71" t="s">
        <v>168</v>
      </c>
      <c r="Q91" s="71" t="s">
        <v>169</v>
      </c>
      <c r="R91" s="71" t="s">
        <v>170</v>
      </c>
      <c r="S91" s="71" t="s">
        <v>171</v>
      </c>
      <c r="T91" s="72" t="s">
        <v>172</v>
      </c>
      <c r="U91" s="148"/>
      <c r="V91" s="148"/>
      <c r="W91" s="148"/>
      <c r="X91" s="148"/>
      <c r="Y91" s="148"/>
      <c r="Z91" s="148"/>
      <c r="AA91" s="148"/>
      <c r="AB91" s="148"/>
      <c r="AC91" s="148"/>
      <c r="AD91" s="148"/>
      <c r="AE91" s="148"/>
    </row>
    <row r="92" spans="1:65" s="2" customFormat="1" ht="22.9" customHeight="1">
      <c r="A92" s="36"/>
      <c r="B92" s="37"/>
      <c r="C92" s="77" t="s">
        <v>173</v>
      </c>
      <c r="D92" s="38"/>
      <c r="E92" s="38"/>
      <c r="F92" s="38"/>
      <c r="G92" s="38"/>
      <c r="H92" s="38"/>
      <c r="I92" s="38"/>
      <c r="J92" s="154">
        <f>BK92</f>
        <v>0</v>
      </c>
      <c r="K92" s="38"/>
      <c r="L92" s="41"/>
      <c r="M92" s="73"/>
      <c r="N92" s="155"/>
      <c r="O92" s="74"/>
      <c r="P92" s="156">
        <f>P93</f>
        <v>0</v>
      </c>
      <c r="Q92" s="74"/>
      <c r="R92" s="156">
        <f>R93</f>
        <v>0</v>
      </c>
      <c r="S92" s="74"/>
      <c r="T92" s="157">
        <f>T93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8" t="s">
        <v>74</v>
      </c>
      <c r="AU92" s="18" t="s">
        <v>159</v>
      </c>
      <c r="BK92" s="158">
        <f>BK93</f>
        <v>0</v>
      </c>
    </row>
    <row r="93" spans="1:65" s="11" customFormat="1" ht="25.9" customHeight="1">
      <c r="B93" s="159"/>
      <c r="C93" s="160"/>
      <c r="D93" s="161" t="s">
        <v>74</v>
      </c>
      <c r="E93" s="162" t="s">
        <v>174</v>
      </c>
      <c r="F93" s="162" t="s">
        <v>175</v>
      </c>
      <c r="G93" s="160"/>
      <c r="H93" s="160"/>
      <c r="I93" s="163"/>
      <c r="J93" s="164">
        <f>BK93</f>
        <v>0</v>
      </c>
      <c r="K93" s="160"/>
      <c r="L93" s="165"/>
      <c r="M93" s="166"/>
      <c r="N93" s="167"/>
      <c r="O93" s="167"/>
      <c r="P93" s="168">
        <f>SUM(P94:P106)</f>
        <v>0</v>
      </c>
      <c r="Q93" s="167"/>
      <c r="R93" s="168">
        <f>SUM(R94:R106)</f>
        <v>0</v>
      </c>
      <c r="S93" s="167"/>
      <c r="T93" s="169">
        <f>SUM(T94:T106)</f>
        <v>0</v>
      </c>
      <c r="AR93" s="170" t="s">
        <v>95</v>
      </c>
      <c r="AT93" s="171" t="s">
        <v>74</v>
      </c>
      <c r="AU93" s="171" t="s">
        <v>75</v>
      </c>
      <c r="AY93" s="170" t="s">
        <v>176</v>
      </c>
      <c r="BK93" s="172">
        <f>SUM(BK94:BK106)</f>
        <v>0</v>
      </c>
    </row>
    <row r="94" spans="1:65" s="2" customFormat="1" ht="24.2" customHeight="1">
      <c r="A94" s="36"/>
      <c r="B94" s="37"/>
      <c r="C94" s="192" t="s">
        <v>82</v>
      </c>
      <c r="D94" s="192" t="s">
        <v>203</v>
      </c>
      <c r="E94" s="193" t="s">
        <v>1350</v>
      </c>
      <c r="F94" s="194" t="s">
        <v>1351</v>
      </c>
      <c r="G94" s="195" t="s">
        <v>795</v>
      </c>
      <c r="H94" s="196">
        <v>40</v>
      </c>
      <c r="I94" s="197"/>
      <c r="J94" s="198">
        <f t="shared" ref="J94:J106" si="0">ROUND(I94*H94,2)</f>
        <v>0</v>
      </c>
      <c r="K94" s="194" t="s">
        <v>192</v>
      </c>
      <c r="L94" s="41"/>
      <c r="M94" s="199" t="s">
        <v>32</v>
      </c>
      <c r="N94" s="200" t="s">
        <v>46</v>
      </c>
      <c r="O94" s="66"/>
      <c r="P94" s="183">
        <f t="shared" ref="P94:P106" si="1">O94*H94</f>
        <v>0</v>
      </c>
      <c r="Q94" s="183">
        <v>0</v>
      </c>
      <c r="R94" s="183">
        <f t="shared" ref="R94:R106" si="2">Q94*H94</f>
        <v>0</v>
      </c>
      <c r="S94" s="183">
        <v>0</v>
      </c>
      <c r="T94" s="184">
        <f t="shared" ref="T94:T106" si="3"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5" t="s">
        <v>206</v>
      </c>
      <c r="AT94" s="185" t="s">
        <v>203</v>
      </c>
      <c r="AU94" s="185" t="s">
        <v>82</v>
      </c>
      <c r="AY94" s="18" t="s">
        <v>176</v>
      </c>
      <c r="BE94" s="186">
        <f t="shared" ref="BE94:BE106" si="4">IF(N94="základní",J94,0)</f>
        <v>0</v>
      </c>
      <c r="BF94" s="186">
        <f t="shared" ref="BF94:BF106" si="5">IF(N94="snížená",J94,0)</f>
        <v>0</v>
      </c>
      <c r="BG94" s="186">
        <f t="shared" ref="BG94:BG106" si="6">IF(N94="zákl. přenesená",J94,0)</f>
        <v>0</v>
      </c>
      <c r="BH94" s="186">
        <f t="shared" ref="BH94:BH106" si="7">IF(N94="sníž. přenesená",J94,0)</f>
        <v>0</v>
      </c>
      <c r="BI94" s="186">
        <f t="shared" ref="BI94:BI106" si="8">IF(N94="nulová",J94,0)</f>
        <v>0</v>
      </c>
      <c r="BJ94" s="18" t="s">
        <v>82</v>
      </c>
      <c r="BK94" s="186">
        <f t="shared" ref="BK94:BK106" si="9">ROUND(I94*H94,2)</f>
        <v>0</v>
      </c>
      <c r="BL94" s="18" t="s">
        <v>206</v>
      </c>
      <c r="BM94" s="185" t="s">
        <v>1386</v>
      </c>
    </row>
    <row r="95" spans="1:65" s="2" customFormat="1" ht="44.25" customHeight="1">
      <c r="A95" s="36"/>
      <c r="B95" s="37"/>
      <c r="C95" s="192" t="s">
        <v>84</v>
      </c>
      <c r="D95" s="192" t="s">
        <v>203</v>
      </c>
      <c r="E95" s="193" t="s">
        <v>836</v>
      </c>
      <c r="F95" s="194" t="s">
        <v>837</v>
      </c>
      <c r="G95" s="195" t="s">
        <v>180</v>
      </c>
      <c r="H95" s="196">
        <v>4</v>
      </c>
      <c r="I95" s="197"/>
      <c r="J95" s="198">
        <f t="shared" si="0"/>
        <v>0</v>
      </c>
      <c r="K95" s="194" t="s">
        <v>192</v>
      </c>
      <c r="L95" s="41"/>
      <c r="M95" s="199" t="s">
        <v>32</v>
      </c>
      <c r="N95" s="200" t="s">
        <v>46</v>
      </c>
      <c r="O95" s="66"/>
      <c r="P95" s="183">
        <f t="shared" si="1"/>
        <v>0</v>
      </c>
      <c r="Q95" s="183">
        <v>0</v>
      </c>
      <c r="R95" s="183">
        <f t="shared" si="2"/>
        <v>0</v>
      </c>
      <c r="S95" s="183">
        <v>0</v>
      </c>
      <c r="T95" s="184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5" t="s">
        <v>206</v>
      </c>
      <c r="AT95" s="185" t="s">
        <v>203</v>
      </c>
      <c r="AU95" s="185" t="s">
        <v>82</v>
      </c>
      <c r="AY95" s="18" t="s">
        <v>176</v>
      </c>
      <c r="BE95" s="186">
        <f t="shared" si="4"/>
        <v>0</v>
      </c>
      <c r="BF95" s="186">
        <f t="shared" si="5"/>
        <v>0</v>
      </c>
      <c r="BG95" s="186">
        <f t="shared" si="6"/>
        <v>0</v>
      </c>
      <c r="BH95" s="186">
        <f t="shared" si="7"/>
        <v>0</v>
      </c>
      <c r="BI95" s="186">
        <f t="shared" si="8"/>
        <v>0</v>
      </c>
      <c r="BJ95" s="18" t="s">
        <v>82</v>
      </c>
      <c r="BK95" s="186">
        <f t="shared" si="9"/>
        <v>0</v>
      </c>
      <c r="BL95" s="18" t="s">
        <v>206</v>
      </c>
      <c r="BM95" s="185" t="s">
        <v>1387</v>
      </c>
    </row>
    <row r="96" spans="1:65" s="2" customFormat="1" ht="37.9" customHeight="1">
      <c r="A96" s="36"/>
      <c r="B96" s="37"/>
      <c r="C96" s="192" t="s">
        <v>90</v>
      </c>
      <c r="D96" s="192" t="s">
        <v>203</v>
      </c>
      <c r="E96" s="193" t="s">
        <v>1354</v>
      </c>
      <c r="F96" s="194" t="s">
        <v>1355</v>
      </c>
      <c r="G96" s="195" t="s">
        <v>180</v>
      </c>
      <c r="H96" s="196">
        <v>1</v>
      </c>
      <c r="I96" s="197"/>
      <c r="J96" s="198">
        <f t="shared" si="0"/>
        <v>0</v>
      </c>
      <c r="K96" s="194" t="s">
        <v>192</v>
      </c>
      <c r="L96" s="41"/>
      <c r="M96" s="199" t="s">
        <v>32</v>
      </c>
      <c r="N96" s="200" t="s">
        <v>46</v>
      </c>
      <c r="O96" s="66"/>
      <c r="P96" s="183">
        <f t="shared" si="1"/>
        <v>0</v>
      </c>
      <c r="Q96" s="183">
        <v>0</v>
      </c>
      <c r="R96" s="183">
        <f t="shared" si="2"/>
        <v>0</v>
      </c>
      <c r="S96" s="183">
        <v>0</v>
      </c>
      <c r="T96" s="184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5" t="s">
        <v>206</v>
      </c>
      <c r="AT96" s="185" t="s">
        <v>203</v>
      </c>
      <c r="AU96" s="185" t="s">
        <v>82</v>
      </c>
      <c r="AY96" s="18" t="s">
        <v>176</v>
      </c>
      <c r="BE96" s="186">
        <f t="shared" si="4"/>
        <v>0</v>
      </c>
      <c r="BF96" s="186">
        <f t="shared" si="5"/>
        <v>0</v>
      </c>
      <c r="BG96" s="186">
        <f t="shared" si="6"/>
        <v>0</v>
      </c>
      <c r="BH96" s="186">
        <f t="shared" si="7"/>
        <v>0</v>
      </c>
      <c r="BI96" s="186">
        <f t="shared" si="8"/>
        <v>0</v>
      </c>
      <c r="BJ96" s="18" t="s">
        <v>82</v>
      </c>
      <c r="BK96" s="186">
        <f t="shared" si="9"/>
        <v>0</v>
      </c>
      <c r="BL96" s="18" t="s">
        <v>206</v>
      </c>
      <c r="BM96" s="185" t="s">
        <v>1388</v>
      </c>
    </row>
    <row r="97" spans="1:65" s="2" customFormat="1" ht="24.2" customHeight="1">
      <c r="A97" s="36"/>
      <c r="B97" s="37"/>
      <c r="C97" s="173" t="s">
        <v>95</v>
      </c>
      <c r="D97" s="173" t="s">
        <v>177</v>
      </c>
      <c r="E97" s="174" t="s">
        <v>1357</v>
      </c>
      <c r="F97" s="175" t="s">
        <v>1358</v>
      </c>
      <c r="G97" s="176" t="s">
        <v>180</v>
      </c>
      <c r="H97" s="177">
        <v>1</v>
      </c>
      <c r="I97" s="178"/>
      <c r="J97" s="179">
        <f t="shared" si="0"/>
        <v>0</v>
      </c>
      <c r="K97" s="175" t="s">
        <v>192</v>
      </c>
      <c r="L97" s="180"/>
      <c r="M97" s="181" t="s">
        <v>32</v>
      </c>
      <c r="N97" s="182" t="s">
        <v>46</v>
      </c>
      <c r="O97" s="66"/>
      <c r="P97" s="183">
        <f t="shared" si="1"/>
        <v>0</v>
      </c>
      <c r="Q97" s="183">
        <v>0</v>
      </c>
      <c r="R97" s="183">
        <f t="shared" si="2"/>
        <v>0</v>
      </c>
      <c r="S97" s="183">
        <v>0</v>
      </c>
      <c r="T97" s="184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5" t="s">
        <v>181</v>
      </c>
      <c r="AT97" s="185" t="s">
        <v>177</v>
      </c>
      <c r="AU97" s="185" t="s">
        <v>82</v>
      </c>
      <c r="AY97" s="18" t="s">
        <v>176</v>
      </c>
      <c r="BE97" s="186">
        <f t="shared" si="4"/>
        <v>0</v>
      </c>
      <c r="BF97" s="186">
        <f t="shared" si="5"/>
        <v>0</v>
      </c>
      <c r="BG97" s="186">
        <f t="shared" si="6"/>
        <v>0</v>
      </c>
      <c r="BH97" s="186">
        <f t="shared" si="7"/>
        <v>0</v>
      </c>
      <c r="BI97" s="186">
        <f t="shared" si="8"/>
        <v>0</v>
      </c>
      <c r="BJ97" s="18" t="s">
        <v>82</v>
      </c>
      <c r="BK97" s="186">
        <f t="shared" si="9"/>
        <v>0</v>
      </c>
      <c r="BL97" s="18" t="s">
        <v>181</v>
      </c>
      <c r="BM97" s="185" t="s">
        <v>1389</v>
      </c>
    </row>
    <row r="98" spans="1:65" s="2" customFormat="1" ht="16.5" customHeight="1">
      <c r="A98" s="36"/>
      <c r="B98" s="37"/>
      <c r="C98" s="192" t="s">
        <v>198</v>
      </c>
      <c r="D98" s="192" t="s">
        <v>203</v>
      </c>
      <c r="E98" s="193" t="s">
        <v>225</v>
      </c>
      <c r="F98" s="194" t="s">
        <v>226</v>
      </c>
      <c r="G98" s="195" t="s">
        <v>180</v>
      </c>
      <c r="H98" s="196">
        <v>1</v>
      </c>
      <c r="I98" s="197"/>
      <c r="J98" s="198">
        <f t="shared" si="0"/>
        <v>0</v>
      </c>
      <c r="K98" s="194" t="s">
        <v>192</v>
      </c>
      <c r="L98" s="41"/>
      <c r="M98" s="199" t="s">
        <v>32</v>
      </c>
      <c r="N98" s="200" t="s">
        <v>46</v>
      </c>
      <c r="O98" s="66"/>
      <c r="P98" s="183">
        <f t="shared" si="1"/>
        <v>0</v>
      </c>
      <c r="Q98" s="183">
        <v>0</v>
      </c>
      <c r="R98" s="183">
        <f t="shared" si="2"/>
        <v>0</v>
      </c>
      <c r="S98" s="183">
        <v>0</v>
      </c>
      <c r="T98" s="184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5" t="s">
        <v>206</v>
      </c>
      <c r="AT98" s="185" t="s">
        <v>203</v>
      </c>
      <c r="AU98" s="185" t="s">
        <v>82</v>
      </c>
      <c r="AY98" s="18" t="s">
        <v>176</v>
      </c>
      <c r="BE98" s="186">
        <f t="shared" si="4"/>
        <v>0</v>
      </c>
      <c r="BF98" s="186">
        <f t="shared" si="5"/>
        <v>0</v>
      </c>
      <c r="BG98" s="186">
        <f t="shared" si="6"/>
        <v>0</v>
      </c>
      <c r="BH98" s="186">
        <f t="shared" si="7"/>
        <v>0</v>
      </c>
      <c r="BI98" s="186">
        <f t="shared" si="8"/>
        <v>0</v>
      </c>
      <c r="BJ98" s="18" t="s">
        <v>82</v>
      </c>
      <c r="BK98" s="186">
        <f t="shared" si="9"/>
        <v>0</v>
      </c>
      <c r="BL98" s="18" t="s">
        <v>206</v>
      </c>
      <c r="BM98" s="185" t="s">
        <v>1390</v>
      </c>
    </row>
    <row r="99" spans="1:65" s="2" customFormat="1" ht="16.5" customHeight="1">
      <c r="A99" s="36"/>
      <c r="B99" s="37"/>
      <c r="C99" s="192" t="s">
        <v>202</v>
      </c>
      <c r="D99" s="192" t="s">
        <v>203</v>
      </c>
      <c r="E99" s="193" t="s">
        <v>1361</v>
      </c>
      <c r="F99" s="194" t="s">
        <v>1362</v>
      </c>
      <c r="G99" s="195" t="s">
        <v>180</v>
      </c>
      <c r="H99" s="196">
        <v>1</v>
      </c>
      <c r="I99" s="197"/>
      <c r="J99" s="198">
        <f t="shared" si="0"/>
        <v>0</v>
      </c>
      <c r="K99" s="194" t="s">
        <v>192</v>
      </c>
      <c r="L99" s="41"/>
      <c r="M99" s="199" t="s">
        <v>32</v>
      </c>
      <c r="N99" s="200" t="s">
        <v>46</v>
      </c>
      <c r="O99" s="66"/>
      <c r="P99" s="183">
        <f t="shared" si="1"/>
        <v>0</v>
      </c>
      <c r="Q99" s="183">
        <v>0</v>
      </c>
      <c r="R99" s="183">
        <f t="shared" si="2"/>
        <v>0</v>
      </c>
      <c r="S99" s="183">
        <v>0</v>
      </c>
      <c r="T99" s="184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5" t="s">
        <v>206</v>
      </c>
      <c r="AT99" s="185" t="s">
        <v>203</v>
      </c>
      <c r="AU99" s="185" t="s">
        <v>82</v>
      </c>
      <c r="AY99" s="18" t="s">
        <v>176</v>
      </c>
      <c r="BE99" s="186">
        <f t="shared" si="4"/>
        <v>0</v>
      </c>
      <c r="BF99" s="186">
        <f t="shared" si="5"/>
        <v>0</v>
      </c>
      <c r="BG99" s="186">
        <f t="shared" si="6"/>
        <v>0</v>
      </c>
      <c r="BH99" s="186">
        <f t="shared" si="7"/>
        <v>0</v>
      </c>
      <c r="BI99" s="186">
        <f t="shared" si="8"/>
        <v>0</v>
      </c>
      <c r="BJ99" s="18" t="s">
        <v>82</v>
      </c>
      <c r="BK99" s="186">
        <f t="shared" si="9"/>
        <v>0</v>
      </c>
      <c r="BL99" s="18" t="s">
        <v>206</v>
      </c>
      <c r="BM99" s="185" t="s">
        <v>1391</v>
      </c>
    </row>
    <row r="100" spans="1:65" s="2" customFormat="1" ht="49.15" customHeight="1">
      <c r="A100" s="36"/>
      <c r="B100" s="37"/>
      <c r="C100" s="192" t="s">
        <v>208</v>
      </c>
      <c r="D100" s="192" t="s">
        <v>203</v>
      </c>
      <c r="E100" s="193" t="s">
        <v>1364</v>
      </c>
      <c r="F100" s="194" t="s">
        <v>1365</v>
      </c>
      <c r="G100" s="195" t="s">
        <v>180</v>
      </c>
      <c r="H100" s="196">
        <v>1</v>
      </c>
      <c r="I100" s="197"/>
      <c r="J100" s="198">
        <f t="shared" si="0"/>
        <v>0</v>
      </c>
      <c r="K100" s="194" t="s">
        <v>192</v>
      </c>
      <c r="L100" s="41"/>
      <c r="M100" s="199" t="s">
        <v>32</v>
      </c>
      <c r="N100" s="200" t="s">
        <v>46</v>
      </c>
      <c r="O100" s="66"/>
      <c r="P100" s="183">
        <f t="shared" si="1"/>
        <v>0</v>
      </c>
      <c r="Q100" s="183">
        <v>0</v>
      </c>
      <c r="R100" s="183">
        <f t="shared" si="2"/>
        <v>0</v>
      </c>
      <c r="S100" s="183">
        <v>0</v>
      </c>
      <c r="T100" s="184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5" t="s">
        <v>206</v>
      </c>
      <c r="AT100" s="185" t="s">
        <v>203</v>
      </c>
      <c r="AU100" s="185" t="s">
        <v>82</v>
      </c>
      <c r="AY100" s="18" t="s">
        <v>176</v>
      </c>
      <c r="BE100" s="186">
        <f t="shared" si="4"/>
        <v>0</v>
      </c>
      <c r="BF100" s="186">
        <f t="shared" si="5"/>
        <v>0</v>
      </c>
      <c r="BG100" s="186">
        <f t="shared" si="6"/>
        <v>0</v>
      </c>
      <c r="BH100" s="186">
        <f t="shared" si="7"/>
        <v>0</v>
      </c>
      <c r="BI100" s="186">
        <f t="shared" si="8"/>
        <v>0</v>
      </c>
      <c r="BJ100" s="18" t="s">
        <v>82</v>
      </c>
      <c r="BK100" s="186">
        <f t="shared" si="9"/>
        <v>0</v>
      </c>
      <c r="BL100" s="18" t="s">
        <v>206</v>
      </c>
      <c r="BM100" s="185" t="s">
        <v>1392</v>
      </c>
    </row>
    <row r="101" spans="1:65" s="2" customFormat="1" ht="24.2" customHeight="1">
      <c r="A101" s="36"/>
      <c r="B101" s="37"/>
      <c r="C101" s="173" t="s">
        <v>212</v>
      </c>
      <c r="D101" s="173" t="s">
        <v>177</v>
      </c>
      <c r="E101" s="174" t="s">
        <v>1338</v>
      </c>
      <c r="F101" s="175" t="s">
        <v>1339</v>
      </c>
      <c r="G101" s="176" t="s">
        <v>180</v>
      </c>
      <c r="H101" s="177">
        <v>1</v>
      </c>
      <c r="I101" s="178"/>
      <c r="J101" s="179">
        <f t="shared" si="0"/>
        <v>0</v>
      </c>
      <c r="K101" s="175" t="s">
        <v>192</v>
      </c>
      <c r="L101" s="180"/>
      <c r="M101" s="181" t="s">
        <v>32</v>
      </c>
      <c r="N101" s="182" t="s">
        <v>46</v>
      </c>
      <c r="O101" s="66"/>
      <c r="P101" s="183">
        <f t="shared" si="1"/>
        <v>0</v>
      </c>
      <c r="Q101" s="183">
        <v>0</v>
      </c>
      <c r="R101" s="183">
        <f t="shared" si="2"/>
        <v>0</v>
      </c>
      <c r="S101" s="183">
        <v>0</v>
      </c>
      <c r="T101" s="184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5" t="s">
        <v>181</v>
      </c>
      <c r="AT101" s="185" t="s">
        <v>177</v>
      </c>
      <c r="AU101" s="185" t="s">
        <v>82</v>
      </c>
      <c r="AY101" s="18" t="s">
        <v>176</v>
      </c>
      <c r="BE101" s="186">
        <f t="shared" si="4"/>
        <v>0</v>
      </c>
      <c r="BF101" s="186">
        <f t="shared" si="5"/>
        <v>0</v>
      </c>
      <c r="BG101" s="186">
        <f t="shared" si="6"/>
        <v>0</v>
      </c>
      <c r="BH101" s="186">
        <f t="shared" si="7"/>
        <v>0</v>
      </c>
      <c r="BI101" s="186">
        <f t="shared" si="8"/>
        <v>0</v>
      </c>
      <c r="BJ101" s="18" t="s">
        <v>82</v>
      </c>
      <c r="BK101" s="186">
        <f t="shared" si="9"/>
        <v>0</v>
      </c>
      <c r="BL101" s="18" t="s">
        <v>181</v>
      </c>
      <c r="BM101" s="185" t="s">
        <v>1393</v>
      </c>
    </row>
    <row r="102" spans="1:65" s="2" customFormat="1" ht="21.75" customHeight="1">
      <c r="A102" s="36"/>
      <c r="B102" s="37"/>
      <c r="C102" s="173" t="s">
        <v>216</v>
      </c>
      <c r="D102" s="173" t="s">
        <v>177</v>
      </c>
      <c r="E102" s="174" t="s">
        <v>1344</v>
      </c>
      <c r="F102" s="175" t="s">
        <v>1345</v>
      </c>
      <c r="G102" s="176" t="s">
        <v>795</v>
      </c>
      <c r="H102" s="177">
        <v>150</v>
      </c>
      <c r="I102" s="178"/>
      <c r="J102" s="179">
        <f t="shared" si="0"/>
        <v>0</v>
      </c>
      <c r="K102" s="175" t="s">
        <v>192</v>
      </c>
      <c r="L102" s="180"/>
      <c r="M102" s="181" t="s">
        <v>32</v>
      </c>
      <c r="N102" s="182" t="s">
        <v>46</v>
      </c>
      <c r="O102" s="66"/>
      <c r="P102" s="183">
        <f t="shared" si="1"/>
        <v>0</v>
      </c>
      <c r="Q102" s="183">
        <v>0</v>
      </c>
      <c r="R102" s="183">
        <f t="shared" si="2"/>
        <v>0</v>
      </c>
      <c r="S102" s="183">
        <v>0</v>
      </c>
      <c r="T102" s="184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5" t="s">
        <v>181</v>
      </c>
      <c r="AT102" s="185" t="s">
        <v>177</v>
      </c>
      <c r="AU102" s="185" t="s">
        <v>82</v>
      </c>
      <c r="AY102" s="18" t="s">
        <v>176</v>
      </c>
      <c r="BE102" s="186">
        <f t="shared" si="4"/>
        <v>0</v>
      </c>
      <c r="BF102" s="186">
        <f t="shared" si="5"/>
        <v>0</v>
      </c>
      <c r="BG102" s="186">
        <f t="shared" si="6"/>
        <v>0</v>
      </c>
      <c r="BH102" s="186">
        <f t="shared" si="7"/>
        <v>0</v>
      </c>
      <c r="BI102" s="186">
        <f t="shared" si="8"/>
        <v>0</v>
      </c>
      <c r="BJ102" s="18" t="s">
        <v>82</v>
      </c>
      <c r="BK102" s="186">
        <f t="shared" si="9"/>
        <v>0</v>
      </c>
      <c r="BL102" s="18" t="s">
        <v>181</v>
      </c>
      <c r="BM102" s="185" t="s">
        <v>1394</v>
      </c>
    </row>
    <row r="103" spans="1:65" s="2" customFormat="1" ht="21.75" customHeight="1">
      <c r="A103" s="36"/>
      <c r="B103" s="37"/>
      <c r="C103" s="192" t="s">
        <v>220</v>
      </c>
      <c r="D103" s="192" t="s">
        <v>203</v>
      </c>
      <c r="E103" s="193" t="s">
        <v>806</v>
      </c>
      <c r="F103" s="194" t="s">
        <v>1395</v>
      </c>
      <c r="G103" s="195" t="s">
        <v>795</v>
      </c>
      <c r="H103" s="196">
        <v>150</v>
      </c>
      <c r="I103" s="197"/>
      <c r="J103" s="198">
        <f t="shared" si="0"/>
        <v>0</v>
      </c>
      <c r="K103" s="194" t="s">
        <v>192</v>
      </c>
      <c r="L103" s="41"/>
      <c r="M103" s="199" t="s">
        <v>32</v>
      </c>
      <c r="N103" s="200" t="s">
        <v>46</v>
      </c>
      <c r="O103" s="66"/>
      <c r="P103" s="183">
        <f t="shared" si="1"/>
        <v>0</v>
      </c>
      <c r="Q103" s="183">
        <v>0</v>
      </c>
      <c r="R103" s="183">
        <f t="shared" si="2"/>
        <v>0</v>
      </c>
      <c r="S103" s="183">
        <v>0</v>
      </c>
      <c r="T103" s="184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5" t="s">
        <v>206</v>
      </c>
      <c r="AT103" s="185" t="s">
        <v>203</v>
      </c>
      <c r="AU103" s="185" t="s">
        <v>82</v>
      </c>
      <c r="AY103" s="18" t="s">
        <v>176</v>
      </c>
      <c r="BE103" s="186">
        <f t="shared" si="4"/>
        <v>0</v>
      </c>
      <c r="BF103" s="186">
        <f t="shared" si="5"/>
        <v>0</v>
      </c>
      <c r="BG103" s="186">
        <f t="shared" si="6"/>
        <v>0</v>
      </c>
      <c r="BH103" s="186">
        <f t="shared" si="7"/>
        <v>0</v>
      </c>
      <c r="BI103" s="186">
        <f t="shared" si="8"/>
        <v>0</v>
      </c>
      <c r="BJ103" s="18" t="s">
        <v>82</v>
      </c>
      <c r="BK103" s="186">
        <f t="shared" si="9"/>
        <v>0</v>
      </c>
      <c r="BL103" s="18" t="s">
        <v>206</v>
      </c>
      <c r="BM103" s="185" t="s">
        <v>1396</v>
      </c>
    </row>
    <row r="104" spans="1:65" s="2" customFormat="1" ht="16.5" customHeight="1">
      <c r="A104" s="36"/>
      <c r="B104" s="37"/>
      <c r="C104" s="173" t="s">
        <v>224</v>
      </c>
      <c r="D104" s="173" t="s">
        <v>177</v>
      </c>
      <c r="E104" s="174" t="s">
        <v>1347</v>
      </c>
      <c r="F104" s="175" t="s">
        <v>1348</v>
      </c>
      <c r="G104" s="176" t="s">
        <v>795</v>
      </c>
      <c r="H104" s="177">
        <v>40</v>
      </c>
      <c r="I104" s="178"/>
      <c r="J104" s="179">
        <f t="shared" si="0"/>
        <v>0</v>
      </c>
      <c r="K104" s="175" t="s">
        <v>192</v>
      </c>
      <c r="L104" s="180"/>
      <c r="M104" s="181" t="s">
        <v>32</v>
      </c>
      <c r="N104" s="182" t="s">
        <v>46</v>
      </c>
      <c r="O104" s="66"/>
      <c r="P104" s="183">
        <f t="shared" si="1"/>
        <v>0</v>
      </c>
      <c r="Q104" s="183">
        <v>0</v>
      </c>
      <c r="R104" s="183">
        <f t="shared" si="2"/>
        <v>0</v>
      </c>
      <c r="S104" s="183">
        <v>0</v>
      </c>
      <c r="T104" s="184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5" t="s">
        <v>181</v>
      </c>
      <c r="AT104" s="185" t="s">
        <v>177</v>
      </c>
      <c r="AU104" s="185" t="s">
        <v>82</v>
      </c>
      <c r="AY104" s="18" t="s">
        <v>176</v>
      </c>
      <c r="BE104" s="186">
        <f t="shared" si="4"/>
        <v>0</v>
      </c>
      <c r="BF104" s="186">
        <f t="shared" si="5"/>
        <v>0</v>
      </c>
      <c r="BG104" s="186">
        <f t="shared" si="6"/>
        <v>0</v>
      </c>
      <c r="BH104" s="186">
        <f t="shared" si="7"/>
        <v>0</v>
      </c>
      <c r="BI104" s="186">
        <f t="shared" si="8"/>
        <v>0</v>
      </c>
      <c r="BJ104" s="18" t="s">
        <v>82</v>
      </c>
      <c r="BK104" s="186">
        <f t="shared" si="9"/>
        <v>0</v>
      </c>
      <c r="BL104" s="18" t="s">
        <v>181</v>
      </c>
      <c r="BM104" s="185" t="s">
        <v>1397</v>
      </c>
    </row>
    <row r="105" spans="1:65" s="2" customFormat="1" ht="16.5" customHeight="1">
      <c r="A105" s="36"/>
      <c r="B105" s="37"/>
      <c r="C105" s="173" t="s">
        <v>228</v>
      </c>
      <c r="D105" s="173" t="s">
        <v>177</v>
      </c>
      <c r="E105" s="174" t="s">
        <v>1341</v>
      </c>
      <c r="F105" s="175" t="s">
        <v>1342</v>
      </c>
      <c r="G105" s="176" t="s">
        <v>180</v>
      </c>
      <c r="H105" s="177">
        <v>20</v>
      </c>
      <c r="I105" s="178"/>
      <c r="J105" s="179">
        <f t="shared" si="0"/>
        <v>0</v>
      </c>
      <c r="K105" s="175" t="s">
        <v>192</v>
      </c>
      <c r="L105" s="180"/>
      <c r="M105" s="181" t="s">
        <v>32</v>
      </c>
      <c r="N105" s="182" t="s">
        <v>46</v>
      </c>
      <c r="O105" s="66"/>
      <c r="P105" s="183">
        <f t="shared" si="1"/>
        <v>0</v>
      </c>
      <c r="Q105" s="183">
        <v>0</v>
      </c>
      <c r="R105" s="183">
        <f t="shared" si="2"/>
        <v>0</v>
      </c>
      <c r="S105" s="183">
        <v>0</v>
      </c>
      <c r="T105" s="184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5" t="s">
        <v>181</v>
      </c>
      <c r="AT105" s="185" t="s">
        <v>177</v>
      </c>
      <c r="AU105" s="185" t="s">
        <v>82</v>
      </c>
      <c r="AY105" s="18" t="s">
        <v>176</v>
      </c>
      <c r="BE105" s="186">
        <f t="shared" si="4"/>
        <v>0</v>
      </c>
      <c r="BF105" s="186">
        <f t="shared" si="5"/>
        <v>0</v>
      </c>
      <c r="BG105" s="186">
        <f t="shared" si="6"/>
        <v>0</v>
      </c>
      <c r="BH105" s="186">
        <f t="shared" si="7"/>
        <v>0</v>
      </c>
      <c r="BI105" s="186">
        <f t="shared" si="8"/>
        <v>0</v>
      </c>
      <c r="BJ105" s="18" t="s">
        <v>82</v>
      </c>
      <c r="BK105" s="186">
        <f t="shared" si="9"/>
        <v>0</v>
      </c>
      <c r="BL105" s="18" t="s">
        <v>181</v>
      </c>
      <c r="BM105" s="185" t="s">
        <v>1398</v>
      </c>
    </row>
    <row r="106" spans="1:65" s="2" customFormat="1" ht="62.65" customHeight="1">
      <c r="A106" s="36"/>
      <c r="B106" s="37"/>
      <c r="C106" s="192" t="s">
        <v>232</v>
      </c>
      <c r="D106" s="192" t="s">
        <v>203</v>
      </c>
      <c r="E106" s="193" t="s">
        <v>1367</v>
      </c>
      <c r="F106" s="194" t="s">
        <v>1368</v>
      </c>
      <c r="G106" s="195" t="s">
        <v>180</v>
      </c>
      <c r="H106" s="196">
        <v>1</v>
      </c>
      <c r="I106" s="197"/>
      <c r="J106" s="198">
        <f t="shared" si="0"/>
        <v>0</v>
      </c>
      <c r="K106" s="194" t="s">
        <v>192</v>
      </c>
      <c r="L106" s="41"/>
      <c r="M106" s="201" t="s">
        <v>32</v>
      </c>
      <c r="N106" s="202" t="s">
        <v>46</v>
      </c>
      <c r="O106" s="203"/>
      <c r="P106" s="204">
        <f t="shared" si="1"/>
        <v>0</v>
      </c>
      <c r="Q106" s="204">
        <v>0</v>
      </c>
      <c r="R106" s="204">
        <f t="shared" si="2"/>
        <v>0</v>
      </c>
      <c r="S106" s="204">
        <v>0</v>
      </c>
      <c r="T106" s="205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5" t="s">
        <v>206</v>
      </c>
      <c r="AT106" s="185" t="s">
        <v>203</v>
      </c>
      <c r="AU106" s="185" t="s">
        <v>82</v>
      </c>
      <c r="AY106" s="18" t="s">
        <v>176</v>
      </c>
      <c r="BE106" s="186">
        <f t="shared" si="4"/>
        <v>0</v>
      </c>
      <c r="BF106" s="186">
        <f t="shared" si="5"/>
        <v>0</v>
      </c>
      <c r="BG106" s="186">
        <f t="shared" si="6"/>
        <v>0</v>
      </c>
      <c r="BH106" s="186">
        <f t="shared" si="7"/>
        <v>0</v>
      </c>
      <c r="BI106" s="186">
        <f t="shared" si="8"/>
        <v>0</v>
      </c>
      <c r="BJ106" s="18" t="s">
        <v>82</v>
      </c>
      <c r="BK106" s="186">
        <f t="shared" si="9"/>
        <v>0</v>
      </c>
      <c r="BL106" s="18" t="s">
        <v>206</v>
      </c>
      <c r="BM106" s="185" t="s">
        <v>1399</v>
      </c>
    </row>
    <row r="107" spans="1:65" s="2" customFormat="1" ht="6.95" customHeight="1">
      <c r="A107" s="36"/>
      <c r="B107" s="49"/>
      <c r="C107" s="50"/>
      <c r="D107" s="50"/>
      <c r="E107" s="50"/>
      <c r="F107" s="50"/>
      <c r="G107" s="50"/>
      <c r="H107" s="50"/>
      <c r="I107" s="50"/>
      <c r="J107" s="50"/>
      <c r="K107" s="50"/>
      <c r="L107" s="41"/>
      <c r="M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</sheetData>
  <sheetProtection algorithmName="SHA-512" hashValue="gwveWbezsZ+ya6XUv+LYUmueqHwwwHXiXlTOPd0ES7ang85L+wrcxxy7t0krkgAEI7tzBJrrjLGdAsv0LdoJKA==" saltValue="LCo0TPq6DlHR1taUQrA4oyeAPlh36yiiBOV0j6K/Gs5j4W2DB8p6xs06wXTrmWaRQJlkcd42Is4G2jL/i3hOEA==" spinCount="100000" sheet="1" objects="1" scenarios="1" formatColumns="0" formatRows="0" autoFilter="0"/>
  <autoFilter ref="C91:K106" xr:uid="{00000000-0009-0000-0000-000011000000}"/>
  <mergeCells count="15">
    <mergeCell ref="E78:H78"/>
    <mergeCell ref="E82:H82"/>
    <mergeCell ref="E80:H80"/>
    <mergeCell ref="E84:H84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2:BM107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AT2" s="18" t="s">
        <v>145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84</v>
      </c>
    </row>
    <row r="4" spans="1:46" s="1" customFormat="1" ht="24.95" customHeight="1">
      <c r="B4" s="21"/>
      <c r="D4" s="112" t="s">
        <v>149</v>
      </c>
      <c r="L4" s="21"/>
      <c r="M4" s="113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82" t="str">
        <f>'Rekapitulace stavby'!K6</f>
        <v>Oprava PZS v ŽST Litoměřice horní nádraží_OPRAVA č. 1</v>
      </c>
      <c r="F7" s="383"/>
      <c r="G7" s="383"/>
      <c r="H7" s="383"/>
      <c r="L7" s="21"/>
    </row>
    <row r="8" spans="1:46">
      <c r="B8" s="21"/>
      <c r="D8" s="114" t="s">
        <v>150</v>
      </c>
      <c r="L8" s="21"/>
    </row>
    <row r="9" spans="1:46" s="1" customFormat="1" ht="16.5" customHeight="1">
      <c r="B9" s="21"/>
      <c r="E9" s="382" t="s">
        <v>1335</v>
      </c>
      <c r="F9" s="381"/>
      <c r="G9" s="381"/>
      <c r="H9" s="381"/>
      <c r="L9" s="21"/>
    </row>
    <row r="10" spans="1:46" s="1" customFormat="1" ht="12" customHeight="1">
      <c r="B10" s="21"/>
      <c r="D10" s="114" t="s">
        <v>152</v>
      </c>
      <c r="L10" s="21"/>
    </row>
    <row r="11" spans="1:46" s="2" customFormat="1" ht="16.5" customHeight="1">
      <c r="A11" s="36"/>
      <c r="B11" s="41"/>
      <c r="C11" s="36"/>
      <c r="D11" s="36"/>
      <c r="E11" s="384" t="s">
        <v>1385</v>
      </c>
      <c r="F11" s="385"/>
      <c r="G11" s="385"/>
      <c r="H11" s="385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1017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386" t="s">
        <v>1370</v>
      </c>
      <c r="F13" s="385"/>
      <c r="G13" s="385"/>
      <c r="H13" s="385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4" t="s">
        <v>32</v>
      </c>
      <c r="G15" s="36"/>
      <c r="H15" s="36"/>
      <c r="I15" s="114" t="s">
        <v>20</v>
      </c>
      <c r="J15" s="104" t="s">
        <v>32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22</v>
      </c>
      <c r="E16" s="36"/>
      <c r="F16" s="104" t="s">
        <v>23</v>
      </c>
      <c r="G16" s="36"/>
      <c r="H16" s="36"/>
      <c r="I16" s="114" t="s">
        <v>24</v>
      </c>
      <c r="J16" s="117" t="str">
        <f>'Rekapitulace stavby'!AN8</f>
        <v>28. 2. 2022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30</v>
      </c>
      <c r="E18" s="36"/>
      <c r="F18" s="36"/>
      <c r="G18" s="36"/>
      <c r="H18" s="36"/>
      <c r="I18" s="114" t="s">
        <v>31</v>
      </c>
      <c r="J18" s="104" t="str">
        <f>IF('Rekapitulace stavby'!AN10="","",'Rekapitulace stavby'!AN10)</f>
        <v/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tr">
        <f>IF('Rekapitulace stavby'!E11="","",'Rekapitulace stavby'!E11)</f>
        <v xml:space="preserve"> </v>
      </c>
      <c r="F19" s="36"/>
      <c r="G19" s="36"/>
      <c r="H19" s="36"/>
      <c r="I19" s="114" t="s">
        <v>33</v>
      </c>
      <c r="J19" s="104" t="str">
        <f>IF('Rekapitulace stavby'!AN11="","",'Rekapitulace stavby'!AN11)</f>
        <v/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34</v>
      </c>
      <c r="E21" s="36"/>
      <c r="F21" s="36"/>
      <c r="G21" s="36"/>
      <c r="H21" s="36"/>
      <c r="I21" s="114" t="s">
        <v>31</v>
      </c>
      <c r="J21" s="31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387" t="str">
        <f>'Rekapitulace stavby'!E14</f>
        <v>Vyplň údaj</v>
      </c>
      <c r="F22" s="388"/>
      <c r="G22" s="388"/>
      <c r="H22" s="388"/>
      <c r="I22" s="114" t="s">
        <v>33</v>
      </c>
      <c r="J22" s="31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36</v>
      </c>
      <c r="E24" s="36"/>
      <c r="F24" s="36"/>
      <c r="G24" s="36"/>
      <c r="H24" s="36"/>
      <c r="I24" s="114" t="s">
        <v>31</v>
      </c>
      <c r="J24" s="104" t="str">
        <f>IF('Rekapitulace stavby'!AN16="","",'Rekapitulace stavby'!AN16)</f>
        <v/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tr">
        <f>IF('Rekapitulace stavby'!E17="","",'Rekapitulace stavby'!E17)</f>
        <v xml:space="preserve"> </v>
      </c>
      <c r="F25" s="36"/>
      <c r="G25" s="36"/>
      <c r="H25" s="36"/>
      <c r="I25" s="114" t="s">
        <v>33</v>
      </c>
      <c r="J25" s="104" t="str">
        <f>IF('Rekapitulace stavby'!AN17="","",'Rekapitulace stavby'!AN17)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38</v>
      </c>
      <c r="E27" s="36"/>
      <c r="F27" s="36"/>
      <c r="G27" s="36"/>
      <c r="H27" s="36"/>
      <c r="I27" s="114" t="s">
        <v>31</v>
      </c>
      <c r="J27" s="104" t="str">
        <f>IF('Rekapitulace stavby'!AN19="","",'Rekapitulace stavby'!AN19)</f>
        <v/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tr">
        <f>IF('Rekapitulace stavby'!E20="","",'Rekapitulace stavby'!E20)</f>
        <v xml:space="preserve"> </v>
      </c>
      <c r="F28" s="36"/>
      <c r="G28" s="36"/>
      <c r="H28" s="36"/>
      <c r="I28" s="114" t="s">
        <v>33</v>
      </c>
      <c r="J28" s="104" t="str">
        <f>IF('Rekapitulace stavby'!AN20="","",'Rekapitulace stavby'!AN20)</f>
        <v/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39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>
      <c r="A31" s="118"/>
      <c r="B31" s="119"/>
      <c r="C31" s="118"/>
      <c r="D31" s="118"/>
      <c r="E31" s="389" t="s">
        <v>32</v>
      </c>
      <c r="F31" s="389"/>
      <c r="G31" s="389"/>
      <c r="H31" s="389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2" t="s">
        <v>41</v>
      </c>
      <c r="E34" s="36"/>
      <c r="F34" s="36"/>
      <c r="G34" s="36"/>
      <c r="H34" s="36"/>
      <c r="I34" s="36"/>
      <c r="J34" s="123">
        <f>ROUND(J93,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1"/>
      <c r="E35" s="121"/>
      <c r="F35" s="121"/>
      <c r="G35" s="121"/>
      <c r="H35" s="121"/>
      <c r="I35" s="121"/>
      <c r="J35" s="121"/>
      <c r="K35" s="121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4" t="s">
        <v>43</v>
      </c>
      <c r="G36" s="36"/>
      <c r="H36" s="36"/>
      <c r="I36" s="124" t="s">
        <v>42</v>
      </c>
      <c r="J36" s="124" t="s">
        <v>44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5" t="s">
        <v>45</v>
      </c>
      <c r="E37" s="114" t="s">
        <v>46</v>
      </c>
      <c r="F37" s="125">
        <f>ROUND((SUM(BE93:BE106)),  2)</f>
        <v>0</v>
      </c>
      <c r="G37" s="36"/>
      <c r="H37" s="36"/>
      <c r="I37" s="126">
        <v>0.21</v>
      </c>
      <c r="J37" s="125">
        <f>ROUND(((SUM(BE93:BE106))*I37),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47</v>
      </c>
      <c r="F38" s="125">
        <f>ROUND((SUM(BF93:BF106)),  2)</f>
        <v>0</v>
      </c>
      <c r="G38" s="36"/>
      <c r="H38" s="36"/>
      <c r="I38" s="126">
        <v>0.15</v>
      </c>
      <c r="J38" s="125">
        <f>ROUND(((SUM(BF93:BF106))*I38),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ROUND((SUM(BG93:BG106)),  2)</f>
        <v>0</v>
      </c>
      <c r="G39" s="36"/>
      <c r="H39" s="36"/>
      <c r="I39" s="126">
        <v>0.21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49</v>
      </c>
      <c r="F40" s="125">
        <f>ROUND((SUM(BH93:BH106)),  2)</f>
        <v>0</v>
      </c>
      <c r="G40" s="36"/>
      <c r="H40" s="36"/>
      <c r="I40" s="126">
        <v>0.15</v>
      </c>
      <c r="J40" s="125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50</v>
      </c>
      <c r="F41" s="125">
        <f>ROUND((SUM(BI93:BI106)),  2)</f>
        <v>0</v>
      </c>
      <c r="G41" s="36"/>
      <c r="H41" s="36"/>
      <c r="I41" s="126">
        <v>0</v>
      </c>
      <c r="J41" s="125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51</v>
      </c>
      <c r="E43" s="129"/>
      <c r="F43" s="129"/>
      <c r="G43" s="130" t="s">
        <v>52</v>
      </c>
      <c r="H43" s="131" t="s">
        <v>53</v>
      </c>
      <c r="I43" s="129"/>
      <c r="J43" s="132">
        <f>SUM(J34:J41)</f>
        <v>0</v>
      </c>
      <c r="K43" s="133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4" t="s">
        <v>156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0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390" t="str">
        <f>E7</f>
        <v>Oprava PZS v ŽST Litoměřice horní nádraží_OPRAVA č. 1</v>
      </c>
      <c r="F52" s="391"/>
      <c r="G52" s="391"/>
      <c r="H52" s="391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2"/>
      <c r="C53" s="30" t="s">
        <v>150</v>
      </c>
      <c r="D53" s="23"/>
      <c r="E53" s="23"/>
      <c r="F53" s="23"/>
      <c r="G53" s="23"/>
      <c r="H53" s="23"/>
      <c r="I53" s="23"/>
      <c r="J53" s="23"/>
      <c r="K53" s="23"/>
      <c r="L53" s="21"/>
    </row>
    <row r="54" spans="1:31" s="1" customFormat="1" ht="16.5" customHeight="1">
      <c r="B54" s="22"/>
      <c r="C54" s="23"/>
      <c r="D54" s="23"/>
      <c r="E54" s="390" t="s">
        <v>1335</v>
      </c>
      <c r="F54" s="366"/>
      <c r="G54" s="366"/>
      <c r="H54" s="366"/>
      <c r="I54" s="23"/>
      <c r="J54" s="23"/>
      <c r="K54" s="23"/>
      <c r="L54" s="21"/>
    </row>
    <row r="55" spans="1:31" s="1" customFormat="1" ht="12" customHeight="1">
      <c r="B55" s="22"/>
      <c r="C55" s="30" t="s">
        <v>152</v>
      </c>
      <c r="D55" s="23"/>
      <c r="E55" s="23"/>
      <c r="F55" s="23"/>
      <c r="G55" s="23"/>
      <c r="H55" s="23"/>
      <c r="I55" s="23"/>
      <c r="J55" s="23"/>
      <c r="K55" s="23"/>
      <c r="L55" s="21"/>
    </row>
    <row r="56" spans="1:31" s="2" customFormat="1" ht="16.5" customHeight="1">
      <c r="A56" s="36"/>
      <c r="B56" s="37"/>
      <c r="C56" s="38"/>
      <c r="D56" s="38"/>
      <c r="E56" s="392" t="s">
        <v>1385</v>
      </c>
      <c r="F56" s="393"/>
      <c r="G56" s="393"/>
      <c r="H56" s="393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0" t="s">
        <v>1017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45" t="str">
        <f>E13</f>
        <v>02 - Stavební část</v>
      </c>
      <c r="F58" s="393"/>
      <c r="G58" s="393"/>
      <c r="H58" s="393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0" t="s">
        <v>22</v>
      </c>
      <c r="D60" s="38"/>
      <c r="E60" s="38"/>
      <c r="F60" s="28" t="str">
        <f>F16</f>
        <v xml:space="preserve"> </v>
      </c>
      <c r="G60" s="38"/>
      <c r="H60" s="38"/>
      <c r="I60" s="30" t="s">
        <v>24</v>
      </c>
      <c r="J60" s="61" t="str">
        <f>IF(J16="","",J16)</f>
        <v>28. 2. 2022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0" t="s">
        <v>30</v>
      </c>
      <c r="D62" s="38"/>
      <c r="E62" s="38"/>
      <c r="F62" s="28" t="str">
        <f>E19</f>
        <v xml:space="preserve"> </v>
      </c>
      <c r="G62" s="38"/>
      <c r="H62" s="38"/>
      <c r="I62" s="30" t="s">
        <v>36</v>
      </c>
      <c r="J62" s="34" t="str">
        <f>E25</f>
        <v xml:space="preserve"> 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0" t="s">
        <v>34</v>
      </c>
      <c r="D63" s="38"/>
      <c r="E63" s="38"/>
      <c r="F63" s="28" t="str">
        <f>IF(E22="","",E22)</f>
        <v>Vyplň údaj</v>
      </c>
      <c r="G63" s="38"/>
      <c r="H63" s="38"/>
      <c r="I63" s="30" t="s">
        <v>38</v>
      </c>
      <c r="J63" s="34" t="str">
        <f>E28</f>
        <v xml:space="preserve"> 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157</v>
      </c>
      <c r="D65" s="139"/>
      <c r="E65" s="139"/>
      <c r="F65" s="139"/>
      <c r="G65" s="139"/>
      <c r="H65" s="139"/>
      <c r="I65" s="139"/>
      <c r="J65" s="140" t="s">
        <v>158</v>
      </c>
      <c r="K65" s="139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73</v>
      </c>
      <c r="D67" s="38"/>
      <c r="E67" s="38"/>
      <c r="F67" s="38"/>
      <c r="G67" s="38"/>
      <c r="H67" s="38"/>
      <c r="I67" s="38"/>
      <c r="J67" s="79">
        <f>J93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8" t="s">
        <v>159</v>
      </c>
    </row>
    <row r="68" spans="1:47" s="9" customFormat="1" ht="24.95" customHeight="1">
      <c r="B68" s="142"/>
      <c r="C68" s="143"/>
      <c r="D68" s="144" t="s">
        <v>638</v>
      </c>
      <c r="E68" s="145"/>
      <c r="F68" s="145"/>
      <c r="G68" s="145"/>
      <c r="H68" s="145"/>
      <c r="I68" s="145"/>
      <c r="J68" s="146">
        <f>J94</f>
        <v>0</v>
      </c>
      <c r="K68" s="143"/>
      <c r="L68" s="147"/>
    </row>
    <row r="69" spans="1:47" s="12" customFormat="1" ht="19.899999999999999" customHeight="1">
      <c r="B69" s="206"/>
      <c r="C69" s="98"/>
      <c r="D69" s="207" t="s">
        <v>639</v>
      </c>
      <c r="E69" s="208"/>
      <c r="F69" s="208"/>
      <c r="G69" s="208"/>
      <c r="H69" s="208"/>
      <c r="I69" s="208"/>
      <c r="J69" s="209">
        <f>J95</f>
        <v>0</v>
      </c>
      <c r="K69" s="98"/>
      <c r="L69" s="210"/>
    </row>
    <row r="70" spans="1:47" s="2" customFormat="1" ht="21.7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1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47" s="2" customFormat="1" ht="6.95" customHeight="1">
      <c r="A71" s="36"/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5" spans="1:47" s="2" customFormat="1" ht="6.95" customHeight="1">
      <c r="A75" s="36"/>
      <c r="B75" s="51"/>
      <c r="C75" s="52"/>
      <c r="D75" s="52"/>
      <c r="E75" s="52"/>
      <c r="F75" s="52"/>
      <c r="G75" s="52"/>
      <c r="H75" s="52"/>
      <c r="I75" s="52"/>
      <c r="J75" s="52"/>
      <c r="K75" s="52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47" s="2" customFormat="1" ht="24.95" customHeight="1">
      <c r="A76" s="36"/>
      <c r="B76" s="37"/>
      <c r="C76" s="24" t="s">
        <v>161</v>
      </c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47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47" s="2" customFormat="1" ht="12" customHeight="1">
      <c r="A78" s="36"/>
      <c r="B78" s="37"/>
      <c r="C78" s="30" t="s">
        <v>16</v>
      </c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2" customFormat="1" ht="16.5" customHeight="1">
      <c r="A79" s="36"/>
      <c r="B79" s="37"/>
      <c r="C79" s="38"/>
      <c r="D79" s="38"/>
      <c r="E79" s="390" t="str">
        <f>E7</f>
        <v>Oprava PZS v ŽST Litoměřice horní nádraží_OPRAVA č. 1</v>
      </c>
      <c r="F79" s="391"/>
      <c r="G79" s="391"/>
      <c r="H79" s="391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1" customFormat="1" ht="12" customHeight="1">
      <c r="B80" s="22"/>
      <c r="C80" s="30" t="s">
        <v>150</v>
      </c>
      <c r="D80" s="23"/>
      <c r="E80" s="23"/>
      <c r="F80" s="23"/>
      <c r="G80" s="23"/>
      <c r="H80" s="23"/>
      <c r="I80" s="23"/>
      <c r="J80" s="23"/>
      <c r="K80" s="23"/>
      <c r="L80" s="21"/>
    </row>
    <row r="81" spans="1:65" s="1" customFormat="1" ht="16.5" customHeight="1">
      <c r="B81" s="22"/>
      <c r="C81" s="23"/>
      <c r="D81" s="23"/>
      <c r="E81" s="390" t="s">
        <v>1335</v>
      </c>
      <c r="F81" s="366"/>
      <c r="G81" s="366"/>
      <c r="H81" s="366"/>
      <c r="I81" s="23"/>
      <c r="J81" s="23"/>
      <c r="K81" s="23"/>
      <c r="L81" s="21"/>
    </row>
    <row r="82" spans="1:65" s="1" customFormat="1" ht="12" customHeight="1">
      <c r="B82" s="22"/>
      <c r="C82" s="30" t="s">
        <v>152</v>
      </c>
      <c r="D82" s="23"/>
      <c r="E82" s="23"/>
      <c r="F82" s="23"/>
      <c r="G82" s="23"/>
      <c r="H82" s="23"/>
      <c r="I82" s="23"/>
      <c r="J82" s="23"/>
      <c r="K82" s="23"/>
      <c r="L82" s="21"/>
    </row>
    <row r="83" spans="1:65" s="2" customFormat="1" ht="16.5" customHeight="1">
      <c r="A83" s="36"/>
      <c r="B83" s="37"/>
      <c r="C83" s="38"/>
      <c r="D83" s="38"/>
      <c r="E83" s="392" t="s">
        <v>1385</v>
      </c>
      <c r="F83" s="393"/>
      <c r="G83" s="393"/>
      <c r="H83" s="393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0" t="s">
        <v>1017</v>
      </c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6.5" customHeight="1">
      <c r="A85" s="36"/>
      <c r="B85" s="37"/>
      <c r="C85" s="38"/>
      <c r="D85" s="38"/>
      <c r="E85" s="345" t="str">
        <f>E13</f>
        <v>02 - Stavební část</v>
      </c>
      <c r="F85" s="393"/>
      <c r="G85" s="393"/>
      <c r="H85" s="393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2" customHeight="1">
      <c r="A87" s="36"/>
      <c r="B87" s="37"/>
      <c r="C87" s="30" t="s">
        <v>22</v>
      </c>
      <c r="D87" s="38"/>
      <c r="E87" s="38"/>
      <c r="F87" s="28" t="str">
        <f>F16</f>
        <v xml:space="preserve"> </v>
      </c>
      <c r="G87" s="38"/>
      <c r="H87" s="38"/>
      <c r="I87" s="30" t="s">
        <v>24</v>
      </c>
      <c r="J87" s="61" t="str">
        <f>IF(J16="","",J16)</f>
        <v>28. 2. 2022</v>
      </c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2" customHeight="1">
      <c r="A89" s="36"/>
      <c r="B89" s="37"/>
      <c r="C89" s="30" t="s">
        <v>30</v>
      </c>
      <c r="D89" s="38"/>
      <c r="E89" s="38"/>
      <c r="F89" s="28" t="str">
        <f>E19</f>
        <v xml:space="preserve"> </v>
      </c>
      <c r="G89" s="38"/>
      <c r="H89" s="38"/>
      <c r="I89" s="30" t="s">
        <v>36</v>
      </c>
      <c r="J89" s="34" t="str">
        <f>E25</f>
        <v xml:space="preserve"> </v>
      </c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2" customHeight="1">
      <c r="A90" s="36"/>
      <c r="B90" s="37"/>
      <c r="C90" s="30" t="s">
        <v>34</v>
      </c>
      <c r="D90" s="38"/>
      <c r="E90" s="38"/>
      <c r="F90" s="28" t="str">
        <f>IF(E22="","",E22)</f>
        <v>Vyplň údaj</v>
      </c>
      <c r="G90" s="38"/>
      <c r="H90" s="38"/>
      <c r="I90" s="30" t="s">
        <v>38</v>
      </c>
      <c r="J90" s="34" t="str">
        <f>E28</f>
        <v xml:space="preserve"> </v>
      </c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0.3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10" customFormat="1" ht="29.25" customHeight="1">
      <c r="A92" s="148"/>
      <c r="B92" s="149"/>
      <c r="C92" s="150" t="s">
        <v>162</v>
      </c>
      <c r="D92" s="151" t="s">
        <v>60</v>
      </c>
      <c r="E92" s="151" t="s">
        <v>56</v>
      </c>
      <c r="F92" s="151" t="s">
        <v>57</v>
      </c>
      <c r="G92" s="151" t="s">
        <v>163</v>
      </c>
      <c r="H92" s="151" t="s">
        <v>164</v>
      </c>
      <c r="I92" s="151" t="s">
        <v>165</v>
      </c>
      <c r="J92" s="151" t="s">
        <v>158</v>
      </c>
      <c r="K92" s="152" t="s">
        <v>166</v>
      </c>
      <c r="L92" s="153"/>
      <c r="M92" s="70" t="s">
        <v>32</v>
      </c>
      <c r="N92" s="71" t="s">
        <v>45</v>
      </c>
      <c r="O92" s="71" t="s">
        <v>167</v>
      </c>
      <c r="P92" s="71" t="s">
        <v>168</v>
      </c>
      <c r="Q92" s="71" t="s">
        <v>169</v>
      </c>
      <c r="R92" s="71" t="s">
        <v>170</v>
      </c>
      <c r="S92" s="71" t="s">
        <v>171</v>
      </c>
      <c r="T92" s="72" t="s">
        <v>172</v>
      </c>
      <c r="U92" s="148"/>
      <c r="V92" s="148"/>
      <c r="W92" s="148"/>
      <c r="X92" s="148"/>
      <c r="Y92" s="148"/>
      <c r="Z92" s="148"/>
      <c r="AA92" s="148"/>
      <c r="AB92" s="148"/>
      <c r="AC92" s="148"/>
      <c r="AD92" s="148"/>
      <c r="AE92" s="148"/>
    </row>
    <row r="93" spans="1:65" s="2" customFormat="1" ht="22.9" customHeight="1">
      <c r="A93" s="36"/>
      <c r="B93" s="37"/>
      <c r="C93" s="77" t="s">
        <v>173</v>
      </c>
      <c r="D93" s="38"/>
      <c r="E93" s="38"/>
      <c r="F93" s="38"/>
      <c r="G93" s="38"/>
      <c r="H93" s="38"/>
      <c r="I93" s="38"/>
      <c r="J93" s="154">
        <f>BK93</f>
        <v>0</v>
      </c>
      <c r="K93" s="38"/>
      <c r="L93" s="41"/>
      <c r="M93" s="73"/>
      <c r="N93" s="155"/>
      <c r="O93" s="74"/>
      <c r="P93" s="156">
        <f>P94</f>
        <v>0</v>
      </c>
      <c r="Q93" s="74"/>
      <c r="R93" s="156">
        <f>R94</f>
        <v>7.1400000000000005E-2</v>
      </c>
      <c r="S93" s="74"/>
      <c r="T93" s="157">
        <f>T94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8" t="s">
        <v>74</v>
      </c>
      <c r="AU93" s="18" t="s">
        <v>159</v>
      </c>
      <c r="BK93" s="158">
        <f>BK94</f>
        <v>0</v>
      </c>
    </row>
    <row r="94" spans="1:65" s="11" customFormat="1" ht="25.9" customHeight="1">
      <c r="B94" s="159"/>
      <c r="C94" s="160"/>
      <c r="D94" s="161" t="s">
        <v>74</v>
      </c>
      <c r="E94" s="162" t="s">
        <v>177</v>
      </c>
      <c r="F94" s="162" t="s">
        <v>700</v>
      </c>
      <c r="G94" s="160"/>
      <c r="H94" s="160"/>
      <c r="I94" s="163"/>
      <c r="J94" s="164">
        <f>BK94</f>
        <v>0</v>
      </c>
      <c r="K94" s="160"/>
      <c r="L94" s="165"/>
      <c r="M94" s="166"/>
      <c r="N94" s="167"/>
      <c r="O94" s="167"/>
      <c r="P94" s="168">
        <f>P95</f>
        <v>0</v>
      </c>
      <c r="Q94" s="167"/>
      <c r="R94" s="168">
        <f>R95</f>
        <v>7.1400000000000005E-2</v>
      </c>
      <c r="S94" s="167"/>
      <c r="T94" s="169">
        <f>T95</f>
        <v>0</v>
      </c>
      <c r="AR94" s="170" t="s">
        <v>90</v>
      </c>
      <c r="AT94" s="171" t="s">
        <v>74</v>
      </c>
      <c r="AU94" s="171" t="s">
        <v>75</v>
      </c>
      <c r="AY94" s="170" t="s">
        <v>176</v>
      </c>
      <c r="BK94" s="172">
        <f>BK95</f>
        <v>0</v>
      </c>
    </row>
    <row r="95" spans="1:65" s="11" customFormat="1" ht="22.9" customHeight="1">
      <c r="B95" s="159"/>
      <c r="C95" s="160"/>
      <c r="D95" s="161" t="s">
        <v>74</v>
      </c>
      <c r="E95" s="211" t="s">
        <v>701</v>
      </c>
      <c r="F95" s="211" t="s">
        <v>702</v>
      </c>
      <c r="G95" s="160"/>
      <c r="H95" s="160"/>
      <c r="I95" s="163"/>
      <c r="J95" s="212">
        <f>BK95</f>
        <v>0</v>
      </c>
      <c r="K95" s="160"/>
      <c r="L95" s="165"/>
      <c r="M95" s="166"/>
      <c r="N95" s="167"/>
      <c r="O95" s="167"/>
      <c r="P95" s="168">
        <f>SUM(P96:P106)</f>
        <v>0</v>
      </c>
      <c r="Q95" s="167"/>
      <c r="R95" s="168">
        <f>SUM(R96:R106)</f>
        <v>7.1400000000000005E-2</v>
      </c>
      <c r="S95" s="167"/>
      <c r="T95" s="169">
        <f>SUM(T96:T106)</f>
        <v>0</v>
      </c>
      <c r="AR95" s="170" t="s">
        <v>90</v>
      </c>
      <c r="AT95" s="171" t="s">
        <v>74</v>
      </c>
      <c r="AU95" s="171" t="s">
        <v>82</v>
      </c>
      <c r="AY95" s="170" t="s">
        <v>176</v>
      </c>
      <c r="BK95" s="172">
        <f>SUM(BK96:BK106)</f>
        <v>0</v>
      </c>
    </row>
    <row r="96" spans="1:65" s="2" customFormat="1" ht="37.9" customHeight="1">
      <c r="A96" s="36"/>
      <c r="B96" s="37"/>
      <c r="C96" s="192" t="s">
        <v>82</v>
      </c>
      <c r="D96" s="192" t="s">
        <v>203</v>
      </c>
      <c r="E96" s="193" t="s">
        <v>1371</v>
      </c>
      <c r="F96" s="194" t="s">
        <v>962</v>
      </c>
      <c r="G96" s="195" t="s">
        <v>795</v>
      </c>
      <c r="H96" s="196">
        <v>140</v>
      </c>
      <c r="I96" s="197"/>
      <c r="J96" s="198">
        <f>ROUND(I96*H96,2)</f>
        <v>0</v>
      </c>
      <c r="K96" s="194" t="s">
        <v>646</v>
      </c>
      <c r="L96" s="41"/>
      <c r="M96" s="199" t="s">
        <v>32</v>
      </c>
      <c r="N96" s="200" t="s">
        <v>46</v>
      </c>
      <c r="O96" s="66"/>
      <c r="P96" s="183">
        <f>O96*H96</f>
        <v>0</v>
      </c>
      <c r="Q96" s="183">
        <v>0</v>
      </c>
      <c r="R96" s="183">
        <f>Q96*H96</f>
        <v>0</v>
      </c>
      <c r="S96" s="183">
        <v>0</v>
      </c>
      <c r="T96" s="184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5" t="s">
        <v>206</v>
      </c>
      <c r="AT96" s="185" t="s">
        <v>203</v>
      </c>
      <c r="AU96" s="185" t="s">
        <v>84</v>
      </c>
      <c r="AY96" s="18" t="s">
        <v>176</v>
      </c>
      <c r="BE96" s="186">
        <f>IF(N96="základní",J96,0)</f>
        <v>0</v>
      </c>
      <c r="BF96" s="186">
        <f>IF(N96="snížená",J96,0)</f>
        <v>0</v>
      </c>
      <c r="BG96" s="186">
        <f>IF(N96="zákl. přenesená",J96,0)</f>
        <v>0</v>
      </c>
      <c r="BH96" s="186">
        <f>IF(N96="sníž. přenesená",J96,0)</f>
        <v>0</v>
      </c>
      <c r="BI96" s="186">
        <f>IF(N96="nulová",J96,0)</f>
        <v>0</v>
      </c>
      <c r="BJ96" s="18" t="s">
        <v>82</v>
      </c>
      <c r="BK96" s="186">
        <f>ROUND(I96*H96,2)</f>
        <v>0</v>
      </c>
      <c r="BL96" s="18" t="s">
        <v>206</v>
      </c>
      <c r="BM96" s="185" t="s">
        <v>1372</v>
      </c>
    </row>
    <row r="97" spans="1:65" s="2" customFormat="1" ht="11.25">
      <c r="A97" s="36"/>
      <c r="B97" s="37"/>
      <c r="C97" s="38"/>
      <c r="D97" s="213" t="s">
        <v>648</v>
      </c>
      <c r="E97" s="38"/>
      <c r="F97" s="214" t="s">
        <v>1373</v>
      </c>
      <c r="G97" s="38"/>
      <c r="H97" s="38"/>
      <c r="I97" s="189"/>
      <c r="J97" s="38"/>
      <c r="K97" s="38"/>
      <c r="L97" s="41"/>
      <c r="M97" s="190"/>
      <c r="N97" s="191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8" t="s">
        <v>648</v>
      </c>
      <c r="AU97" s="18" t="s">
        <v>84</v>
      </c>
    </row>
    <row r="98" spans="1:65" s="2" customFormat="1" ht="33" customHeight="1">
      <c r="A98" s="36"/>
      <c r="B98" s="37"/>
      <c r="C98" s="192" t="s">
        <v>84</v>
      </c>
      <c r="D98" s="192" t="s">
        <v>203</v>
      </c>
      <c r="E98" s="193" t="s">
        <v>1374</v>
      </c>
      <c r="F98" s="194" t="s">
        <v>978</v>
      </c>
      <c r="G98" s="195" t="s">
        <v>795</v>
      </c>
      <c r="H98" s="196">
        <v>140</v>
      </c>
      <c r="I98" s="197"/>
      <c r="J98" s="198">
        <f>ROUND(I98*H98,2)</f>
        <v>0</v>
      </c>
      <c r="K98" s="194" t="s">
        <v>646</v>
      </c>
      <c r="L98" s="41"/>
      <c r="M98" s="199" t="s">
        <v>32</v>
      </c>
      <c r="N98" s="200" t="s">
        <v>46</v>
      </c>
      <c r="O98" s="66"/>
      <c r="P98" s="183">
        <f>O98*H98</f>
        <v>0</v>
      </c>
      <c r="Q98" s="183">
        <v>0</v>
      </c>
      <c r="R98" s="183">
        <f>Q98*H98</f>
        <v>0</v>
      </c>
      <c r="S98" s="183">
        <v>0</v>
      </c>
      <c r="T98" s="184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5" t="s">
        <v>206</v>
      </c>
      <c r="AT98" s="185" t="s">
        <v>203</v>
      </c>
      <c r="AU98" s="185" t="s">
        <v>84</v>
      </c>
      <c r="AY98" s="18" t="s">
        <v>176</v>
      </c>
      <c r="BE98" s="186">
        <f>IF(N98="základní",J98,0)</f>
        <v>0</v>
      </c>
      <c r="BF98" s="186">
        <f>IF(N98="snížená",J98,0)</f>
        <v>0</v>
      </c>
      <c r="BG98" s="186">
        <f>IF(N98="zákl. přenesená",J98,0)</f>
        <v>0</v>
      </c>
      <c r="BH98" s="186">
        <f>IF(N98="sníž. přenesená",J98,0)</f>
        <v>0</v>
      </c>
      <c r="BI98" s="186">
        <f>IF(N98="nulová",J98,0)</f>
        <v>0</v>
      </c>
      <c r="BJ98" s="18" t="s">
        <v>82</v>
      </c>
      <c r="BK98" s="186">
        <f>ROUND(I98*H98,2)</f>
        <v>0</v>
      </c>
      <c r="BL98" s="18" t="s">
        <v>206</v>
      </c>
      <c r="BM98" s="185" t="s">
        <v>1375</v>
      </c>
    </row>
    <row r="99" spans="1:65" s="2" customFormat="1" ht="11.25">
      <c r="A99" s="36"/>
      <c r="B99" s="37"/>
      <c r="C99" s="38"/>
      <c r="D99" s="213" t="s">
        <v>648</v>
      </c>
      <c r="E99" s="38"/>
      <c r="F99" s="214" t="s">
        <v>1376</v>
      </c>
      <c r="G99" s="38"/>
      <c r="H99" s="38"/>
      <c r="I99" s="189"/>
      <c r="J99" s="38"/>
      <c r="K99" s="38"/>
      <c r="L99" s="41"/>
      <c r="M99" s="190"/>
      <c r="N99" s="191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8" t="s">
        <v>648</v>
      </c>
      <c r="AU99" s="18" t="s">
        <v>84</v>
      </c>
    </row>
    <row r="100" spans="1:65" s="2" customFormat="1" ht="16.5" customHeight="1">
      <c r="A100" s="36"/>
      <c r="B100" s="37"/>
      <c r="C100" s="173" t="s">
        <v>90</v>
      </c>
      <c r="D100" s="173" t="s">
        <v>177</v>
      </c>
      <c r="E100" s="174" t="s">
        <v>988</v>
      </c>
      <c r="F100" s="175" t="s">
        <v>989</v>
      </c>
      <c r="G100" s="176" t="s">
        <v>795</v>
      </c>
      <c r="H100" s="177">
        <v>14</v>
      </c>
      <c r="I100" s="178"/>
      <c r="J100" s="179">
        <f>ROUND(I100*H100,2)</f>
        <v>0</v>
      </c>
      <c r="K100" s="175" t="s">
        <v>646</v>
      </c>
      <c r="L100" s="180"/>
      <c r="M100" s="181" t="s">
        <v>32</v>
      </c>
      <c r="N100" s="182" t="s">
        <v>46</v>
      </c>
      <c r="O100" s="66"/>
      <c r="P100" s="183">
        <f>O100*H100</f>
        <v>0</v>
      </c>
      <c r="Q100" s="183">
        <v>4.3400000000000001E-3</v>
      </c>
      <c r="R100" s="183">
        <f>Q100*H100</f>
        <v>6.0760000000000002E-2</v>
      </c>
      <c r="S100" s="183">
        <v>0</v>
      </c>
      <c r="T100" s="184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5" t="s">
        <v>439</v>
      </c>
      <c r="AT100" s="185" t="s">
        <v>177</v>
      </c>
      <c r="AU100" s="185" t="s">
        <v>84</v>
      </c>
      <c r="AY100" s="18" t="s">
        <v>176</v>
      </c>
      <c r="BE100" s="186">
        <f>IF(N100="základní",J100,0)</f>
        <v>0</v>
      </c>
      <c r="BF100" s="186">
        <f>IF(N100="snížená",J100,0)</f>
        <v>0</v>
      </c>
      <c r="BG100" s="186">
        <f>IF(N100="zákl. přenesená",J100,0)</f>
        <v>0</v>
      </c>
      <c r="BH100" s="186">
        <f>IF(N100="sníž. přenesená",J100,0)</f>
        <v>0</v>
      </c>
      <c r="BI100" s="186">
        <f>IF(N100="nulová",J100,0)</f>
        <v>0</v>
      </c>
      <c r="BJ100" s="18" t="s">
        <v>82</v>
      </c>
      <c r="BK100" s="186">
        <f>ROUND(I100*H100,2)</f>
        <v>0</v>
      </c>
      <c r="BL100" s="18" t="s">
        <v>206</v>
      </c>
      <c r="BM100" s="185" t="s">
        <v>1377</v>
      </c>
    </row>
    <row r="101" spans="1:65" s="2" customFormat="1" ht="24.2" customHeight="1">
      <c r="A101" s="36"/>
      <c r="B101" s="37"/>
      <c r="C101" s="192" t="s">
        <v>95</v>
      </c>
      <c r="D101" s="192" t="s">
        <v>203</v>
      </c>
      <c r="E101" s="193" t="s">
        <v>981</v>
      </c>
      <c r="F101" s="194" t="s">
        <v>982</v>
      </c>
      <c r="G101" s="195" t="s">
        <v>795</v>
      </c>
      <c r="H101" s="196">
        <v>14</v>
      </c>
      <c r="I101" s="197"/>
      <c r="J101" s="198">
        <f>ROUND(I101*H101,2)</f>
        <v>0</v>
      </c>
      <c r="K101" s="194" t="s">
        <v>646</v>
      </c>
      <c r="L101" s="41"/>
      <c r="M101" s="199" t="s">
        <v>32</v>
      </c>
      <c r="N101" s="200" t="s">
        <v>46</v>
      </c>
      <c r="O101" s="66"/>
      <c r="P101" s="183">
        <f>O101*H101</f>
        <v>0</v>
      </c>
      <c r="Q101" s="183">
        <v>6.0000000000000002E-5</v>
      </c>
      <c r="R101" s="183">
        <f>Q101*H101</f>
        <v>8.4000000000000003E-4</v>
      </c>
      <c r="S101" s="183">
        <v>0</v>
      </c>
      <c r="T101" s="184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5" t="s">
        <v>206</v>
      </c>
      <c r="AT101" s="185" t="s">
        <v>203</v>
      </c>
      <c r="AU101" s="185" t="s">
        <v>84</v>
      </c>
      <c r="AY101" s="18" t="s">
        <v>176</v>
      </c>
      <c r="BE101" s="186">
        <f>IF(N101="základní",J101,0)</f>
        <v>0</v>
      </c>
      <c r="BF101" s="186">
        <f>IF(N101="snížená",J101,0)</f>
        <v>0</v>
      </c>
      <c r="BG101" s="186">
        <f>IF(N101="zákl. přenesená",J101,0)</f>
        <v>0</v>
      </c>
      <c r="BH101" s="186">
        <f>IF(N101="sníž. přenesená",J101,0)</f>
        <v>0</v>
      </c>
      <c r="BI101" s="186">
        <f>IF(N101="nulová",J101,0)</f>
        <v>0</v>
      </c>
      <c r="BJ101" s="18" t="s">
        <v>82</v>
      </c>
      <c r="BK101" s="186">
        <f>ROUND(I101*H101,2)</f>
        <v>0</v>
      </c>
      <c r="BL101" s="18" t="s">
        <v>206</v>
      </c>
      <c r="BM101" s="185" t="s">
        <v>1378</v>
      </c>
    </row>
    <row r="102" spans="1:65" s="2" customFormat="1" ht="11.25">
      <c r="A102" s="36"/>
      <c r="B102" s="37"/>
      <c r="C102" s="38"/>
      <c r="D102" s="213" t="s">
        <v>648</v>
      </c>
      <c r="E102" s="38"/>
      <c r="F102" s="214" t="s">
        <v>984</v>
      </c>
      <c r="G102" s="38"/>
      <c r="H102" s="38"/>
      <c r="I102" s="189"/>
      <c r="J102" s="38"/>
      <c r="K102" s="38"/>
      <c r="L102" s="41"/>
      <c r="M102" s="190"/>
      <c r="N102" s="191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8" t="s">
        <v>648</v>
      </c>
      <c r="AU102" s="18" t="s">
        <v>84</v>
      </c>
    </row>
    <row r="103" spans="1:65" s="2" customFormat="1" ht="24.2" customHeight="1">
      <c r="A103" s="36"/>
      <c r="B103" s="37"/>
      <c r="C103" s="192" t="s">
        <v>198</v>
      </c>
      <c r="D103" s="192" t="s">
        <v>203</v>
      </c>
      <c r="E103" s="193" t="s">
        <v>1379</v>
      </c>
      <c r="F103" s="194" t="s">
        <v>966</v>
      </c>
      <c r="G103" s="195" t="s">
        <v>795</v>
      </c>
      <c r="H103" s="196">
        <v>140</v>
      </c>
      <c r="I103" s="197"/>
      <c r="J103" s="198">
        <f>ROUND(I103*H103,2)</f>
        <v>0</v>
      </c>
      <c r="K103" s="194" t="s">
        <v>646</v>
      </c>
      <c r="L103" s="41"/>
      <c r="M103" s="199" t="s">
        <v>32</v>
      </c>
      <c r="N103" s="200" t="s">
        <v>46</v>
      </c>
      <c r="O103" s="66"/>
      <c r="P103" s="183">
        <f>O103*H103</f>
        <v>0</v>
      </c>
      <c r="Q103" s="183">
        <v>0</v>
      </c>
      <c r="R103" s="183">
        <f>Q103*H103</f>
        <v>0</v>
      </c>
      <c r="S103" s="183">
        <v>0</v>
      </c>
      <c r="T103" s="184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5" t="s">
        <v>206</v>
      </c>
      <c r="AT103" s="185" t="s">
        <v>203</v>
      </c>
      <c r="AU103" s="185" t="s">
        <v>84</v>
      </c>
      <c r="AY103" s="18" t="s">
        <v>176</v>
      </c>
      <c r="BE103" s="186">
        <f>IF(N103="základní",J103,0)</f>
        <v>0</v>
      </c>
      <c r="BF103" s="186">
        <f>IF(N103="snížená",J103,0)</f>
        <v>0</v>
      </c>
      <c r="BG103" s="186">
        <f>IF(N103="zákl. přenesená",J103,0)</f>
        <v>0</v>
      </c>
      <c r="BH103" s="186">
        <f>IF(N103="sníž. přenesená",J103,0)</f>
        <v>0</v>
      </c>
      <c r="BI103" s="186">
        <f>IF(N103="nulová",J103,0)</f>
        <v>0</v>
      </c>
      <c r="BJ103" s="18" t="s">
        <v>82</v>
      </c>
      <c r="BK103" s="186">
        <f>ROUND(I103*H103,2)</f>
        <v>0</v>
      </c>
      <c r="BL103" s="18" t="s">
        <v>206</v>
      </c>
      <c r="BM103" s="185" t="s">
        <v>1380</v>
      </c>
    </row>
    <row r="104" spans="1:65" s="2" customFormat="1" ht="11.25">
      <c r="A104" s="36"/>
      <c r="B104" s="37"/>
      <c r="C104" s="38"/>
      <c r="D104" s="213" t="s">
        <v>648</v>
      </c>
      <c r="E104" s="38"/>
      <c r="F104" s="214" t="s">
        <v>1381</v>
      </c>
      <c r="G104" s="38"/>
      <c r="H104" s="38"/>
      <c r="I104" s="189"/>
      <c r="J104" s="38"/>
      <c r="K104" s="38"/>
      <c r="L104" s="41"/>
      <c r="M104" s="190"/>
      <c r="N104" s="191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8" t="s">
        <v>648</v>
      </c>
      <c r="AU104" s="18" t="s">
        <v>84</v>
      </c>
    </row>
    <row r="105" spans="1:65" s="2" customFormat="1" ht="21.75" customHeight="1">
      <c r="A105" s="36"/>
      <c r="B105" s="37"/>
      <c r="C105" s="192" t="s">
        <v>202</v>
      </c>
      <c r="D105" s="192" t="s">
        <v>203</v>
      </c>
      <c r="E105" s="193" t="s">
        <v>1382</v>
      </c>
      <c r="F105" s="194" t="s">
        <v>974</v>
      </c>
      <c r="G105" s="195" t="s">
        <v>795</v>
      </c>
      <c r="H105" s="196">
        <v>140</v>
      </c>
      <c r="I105" s="197"/>
      <c r="J105" s="198">
        <f>ROUND(I105*H105,2)</f>
        <v>0</v>
      </c>
      <c r="K105" s="194" t="s">
        <v>646</v>
      </c>
      <c r="L105" s="41"/>
      <c r="M105" s="199" t="s">
        <v>32</v>
      </c>
      <c r="N105" s="200" t="s">
        <v>46</v>
      </c>
      <c r="O105" s="66"/>
      <c r="P105" s="183">
        <f>O105*H105</f>
        <v>0</v>
      </c>
      <c r="Q105" s="183">
        <v>6.9999999999999994E-5</v>
      </c>
      <c r="R105" s="183">
        <f>Q105*H105</f>
        <v>9.7999999999999997E-3</v>
      </c>
      <c r="S105" s="183">
        <v>0</v>
      </c>
      <c r="T105" s="184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5" t="s">
        <v>206</v>
      </c>
      <c r="AT105" s="185" t="s">
        <v>203</v>
      </c>
      <c r="AU105" s="185" t="s">
        <v>84</v>
      </c>
      <c r="AY105" s="18" t="s">
        <v>176</v>
      </c>
      <c r="BE105" s="186">
        <f>IF(N105="základní",J105,0)</f>
        <v>0</v>
      </c>
      <c r="BF105" s="186">
        <f>IF(N105="snížená",J105,0)</f>
        <v>0</v>
      </c>
      <c r="BG105" s="186">
        <f>IF(N105="zákl. přenesená",J105,0)</f>
        <v>0</v>
      </c>
      <c r="BH105" s="186">
        <f>IF(N105="sníž. přenesená",J105,0)</f>
        <v>0</v>
      </c>
      <c r="BI105" s="186">
        <f>IF(N105="nulová",J105,0)</f>
        <v>0</v>
      </c>
      <c r="BJ105" s="18" t="s">
        <v>82</v>
      </c>
      <c r="BK105" s="186">
        <f>ROUND(I105*H105,2)</f>
        <v>0</v>
      </c>
      <c r="BL105" s="18" t="s">
        <v>206</v>
      </c>
      <c r="BM105" s="185" t="s">
        <v>1383</v>
      </c>
    </row>
    <row r="106" spans="1:65" s="2" customFormat="1" ht="11.25">
      <c r="A106" s="36"/>
      <c r="B106" s="37"/>
      <c r="C106" s="38"/>
      <c r="D106" s="213" t="s">
        <v>648</v>
      </c>
      <c r="E106" s="38"/>
      <c r="F106" s="214" t="s">
        <v>1384</v>
      </c>
      <c r="G106" s="38"/>
      <c r="H106" s="38"/>
      <c r="I106" s="189"/>
      <c r="J106" s="38"/>
      <c r="K106" s="38"/>
      <c r="L106" s="41"/>
      <c r="M106" s="253"/>
      <c r="N106" s="254"/>
      <c r="O106" s="203"/>
      <c r="P106" s="203"/>
      <c r="Q106" s="203"/>
      <c r="R106" s="203"/>
      <c r="S106" s="203"/>
      <c r="T106" s="255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8" t="s">
        <v>648</v>
      </c>
      <c r="AU106" s="18" t="s">
        <v>84</v>
      </c>
    </row>
    <row r="107" spans="1:65" s="2" customFormat="1" ht="6.95" customHeight="1">
      <c r="A107" s="36"/>
      <c r="B107" s="49"/>
      <c r="C107" s="50"/>
      <c r="D107" s="50"/>
      <c r="E107" s="50"/>
      <c r="F107" s="50"/>
      <c r="G107" s="50"/>
      <c r="H107" s="50"/>
      <c r="I107" s="50"/>
      <c r="J107" s="50"/>
      <c r="K107" s="50"/>
      <c r="L107" s="41"/>
      <c r="M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</sheetData>
  <sheetProtection algorithmName="SHA-512" hashValue="+E9TFpdM3nhluAOviECXXr137qvSsirw/LtP4ti/T5vJ5t9QvWfUUH3pOMYAV9cHi+aDgG3ae4ebsEJWg10mEg==" saltValue="7meybhePPGnfeFDB/iPYEFsWERLbKV1d9kfXklStVafdyHjQBmEzOEkH1+tg5FNVEPV9s446kKdRkOqirDehPQ==" spinCount="100000" sheet="1" objects="1" scenarios="1" formatColumns="0" formatRows="0" autoFilter="0"/>
  <autoFilter ref="C92:K106" xr:uid="{00000000-0009-0000-0000-000012000000}"/>
  <mergeCells count="15">
    <mergeCell ref="E79:H79"/>
    <mergeCell ref="E83:H83"/>
    <mergeCell ref="E81:H81"/>
    <mergeCell ref="E85:H85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97" r:id="rId1" xr:uid="{00000000-0004-0000-1200-000000000000}"/>
    <hyperlink ref="F99" r:id="rId2" xr:uid="{00000000-0004-0000-1200-000001000000}"/>
    <hyperlink ref="F102" r:id="rId3" xr:uid="{00000000-0004-0000-1200-000002000000}"/>
    <hyperlink ref="F104" r:id="rId4" xr:uid="{00000000-0004-0000-1200-000003000000}"/>
    <hyperlink ref="F106" r:id="rId5" xr:uid="{00000000-0004-0000-1200-000004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2:BM102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AT2" s="18" t="s">
        <v>148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84</v>
      </c>
    </row>
    <row r="4" spans="1:46" s="1" customFormat="1" ht="24.95" customHeight="1">
      <c r="B4" s="21"/>
      <c r="D4" s="112" t="s">
        <v>149</v>
      </c>
      <c r="L4" s="21"/>
      <c r="M4" s="113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82" t="str">
        <f>'Rekapitulace stavby'!K6</f>
        <v>Oprava PZS v ŽST Litoměřice horní nádraží_OPRAVA č. 1</v>
      </c>
      <c r="F7" s="383"/>
      <c r="G7" s="383"/>
      <c r="H7" s="383"/>
      <c r="L7" s="21"/>
    </row>
    <row r="8" spans="1:46" s="2" customFormat="1" ht="12" customHeight="1">
      <c r="A8" s="36"/>
      <c r="B8" s="41"/>
      <c r="C8" s="36"/>
      <c r="D8" s="114" t="s">
        <v>150</v>
      </c>
      <c r="E8" s="36"/>
      <c r="F8" s="36"/>
      <c r="G8" s="36"/>
      <c r="H8" s="36"/>
      <c r="I8" s="36"/>
      <c r="J8" s="36"/>
      <c r="K8" s="36"/>
      <c r="L8" s="11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6" t="s">
        <v>1400</v>
      </c>
      <c r="F9" s="385"/>
      <c r="G9" s="385"/>
      <c r="H9" s="385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4" t="s">
        <v>18</v>
      </c>
      <c r="E11" s="36"/>
      <c r="F11" s="104" t="s">
        <v>32</v>
      </c>
      <c r="G11" s="36"/>
      <c r="H11" s="36"/>
      <c r="I11" s="114" t="s">
        <v>20</v>
      </c>
      <c r="J11" s="104" t="s">
        <v>32</v>
      </c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22</v>
      </c>
      <c r="E12" s="36"/>
      <c r="F12" s="104" t="s">
        <v>23</v>
      </c>
      <c r="G12" s="36"/>
      <c r="H12" s="36"/>
      <c r="I12" s="114" t="s">
        <v>24</v>
      </c>
      <c r="J12" s="117" t="str">
        <f>'Rekapitulace stavby'!AN8</f>
        <v>28. 2. 2022</v>
      </c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30</v>
      </c>
      <c r="E14" s="36"/>
      <c r="F14" s="36"/>
      <c r="G14" s="36"/>
      <c r="H14" s="36"/>
      <c r="I14" s="114" t="s">
        <v>31</v>
      </c>
      <c r="J14" s="104" t="s">
        <v>32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4" t="s">
        <v>23</v>
      </c>
      <c r="F15" s="36"/>
      <c r="G15" s="36"/>
      <c r="H15" s="36"/>
      <c r="I15" s="114" t="s">
        <v>33</v>
      </c>
      <c r="J15" s="104" t="s">
        <v>32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4" t="s">
        <v>34</v>
      </c>
      <c r="E17" s="36"/>
      <c r="F17" s="36"/>
      <c r="G17" s="36"/>
      <c r="H17" s="36"/>
      <c r="I17" s="114" t="s">
        <v>31</v>
      </c>
      <c r="J17" s="31" t="str">
        <f>'Rekapitulace stavby'!AN13</f>
        <v>Vyplň údaj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7" t="str">
        <f>'Rekapitulace stavby'!E14</f>
        <v>Vyplň údaj</v>
      </c>
      <c r="F18" s="388"/>
      <c r="G18" s="388"/>
      <c r="H18" s="388"/>
      <c r="I18" s="114" t="s">
        <v>33</v>
      </c>
      <c r="J18" s="31" t="str">
        <f>'Rekapitulace stavby'!AN14</f>
        <v>Vyplň údaj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4" t="s">
        <v>36</v>
      </c>
      <c r="E20" s="36"/>
      <c r="F20" s="36"/>
      <c r="G20" s="36"/>
      <c r="H20" s="36"/>
      <c r="I20" s="114" t="s">
        <v>31</v>
      </c>
      <c r="J20" s="104" t="s">
        <v>32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4" t="s">
        <v>23</v>
      </c>
      <c r="F21" s="36"/>
      <c r="G21" s="36"/>
      <c r="H21" s="36"/>
      <c r="I21" s="114" t="s">
        <v>33</v>
      </c>
      <c r="J21" s="104" t="s">
        <v>32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4" t="s">
        <v>38</v>
      </c>
      <c r="E23" s="36"/>
      <c r="F23" s="36"/>
      <c r="G23" s="36"/>
      <c r="H23" s="36"/>
      <c r="I23" s="114" t="s">
        <v>31</v>
      </c>
      <c r="J23" s="104" t="s">
        <v>32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4" t="s">
        <v>23</v>
      </c>
      <c r="F24" s="36"/>
      <c r="G24" s="36"/>
      <c r="H24" s="36"/>
      <c r="I24" s="114" t="s">
        <v>33</v>
      </c>
      <c r="J24" s="104" t="s">
        <v>32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4" t="s">
        <v>39</v>
      </c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8"/>
      <c r="B27" s="119"/>
      <c r="C27" s="118"/>
      <c r="D27" s="118"/>
      <c r="E27" s="389" t="s">
        <v>32</v>
      </c>
      <c r="F27" s="389"/>
      <c r="G27" s="389"/>
      <c r="H27" s="389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1"/>
      <c r="E29" s="121"/>
      <c r="F29" s="121"/>
      <c r="G29" s="121"/>
      <c r="H29" s="121"/>
      <c r="I29" s="121"/>
      <c r="J29" s="121"/>
      <c r="K29" s="121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2" t="s">
        <v>41</v>
      </c>
      <c r="E30" s="36"/>
      <c r="F30" s="36"/>
      <c r="G30" s="36"/>
      <c r="H30" s="36"/>
      <c r="I30" s="36"/>
      <c r="J30" s="123">
        <f>ROUND(J84, 2)</f>
        <v>0</v>
      </c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4" t="s">
        <v>43</v>
      </c>
      <c r="G32" s="36"/>
      <c r="H32" s="36"/>
      <c r="I32" s="124" t="s">
        <v>42</v>
      </c>
      <c r="J32" s="124" t="s">
        <v>44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5" t="s">
        <v>45</v>
      </c>
      <c r="E33" s="114" t="s">
        <v>46</v>
      </c>
      <c r="F33" s="125">
        <f>ROUND((SUM(BE84:BE101)),  2)</f>
        <v>0</v>
      </c>
      <c r="G33" s="36"/>
      <c r="H33" s="36"/>
      <c r="I33" s="126">
        <v>0.21</v>
      </c>
      <c r="J33" s="125">
        <f>ROUND(((SUM(BE84:BE101))*I33),  2)</f>
        <v>0</v>
      </c>
      <c r="K33" s="36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14" t="s">
        <v>47</v>
      </c>
      <c r="F34" s="125">
        <f>ROUND((SUM(BF84:BF101)),  2)</f>
        <v>0</v>
      </c>
      <c r="G34" s="36"/>
      <c r="H34" s="36"/>
      <c r="I34" s="126">
        <v>0.15</v>
      </c>
      <c r="J34" s="125">
        <f>ROUND(((SUM(BF84:BF101))*I34), 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14" t="s">
        <v>48</v>
      </c>
      <c r="F35" s="125">
        <f>ROUND((SUM(BG84:BG101)),  2)</f>
        <v>0</v>
      </c>
      <c r="G35" s="36"/>
      <c r="H35" s="36"/>
      <c r="I35" s="126">
        <v>0.21</v>
      </c>
      <c r="J35" s="125">
        <f>0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14" t="s">
        <v>49</v>
      </c>
      <c r="F36" s="125">
        <f>ROUND((SUM(BH84:BH101)),  2)</f>
        <v>0</v>
      </c>
      <c r="G36" s="36"/>
      <c r="H36" s="36"/>
      <c r="I36" s="126">
        <v>0.15</v>
      </c>
      <c r="J36" s="125">
        <f>0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50</v>
      </c>
      <c r="F37" s="125">
        <f>ROUND((SUM(BI84:BI101)),  2)</f>
        <v>0</v>
      </c>
      <c r="G37" s="36"/>
      <c r="H37" s="36"/>
      <c r="I37" s="126">
        <v>0</v>
      </c>
      <c r="J37" s="125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7"/>
      <c r="D39" s="128" t="s">
        <v>51</v>
      </c>
      <c r="E39" s="129"/>
      <c r="F39" s="129"/>
      <c r="G39" s="130" t="s">
        <v>52</v>
      </c>
      <c r="H39" s="131" t="s">
        <v>53</v>
      </c>
      <c r="I39" s="129"/>
      <c r="J39" s="132">
        <f>SUM(J30:J37)</f>
        <v>0</v>
      </c>
      <c r="K39" s="133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4" t="s">
        <v>156</v>
      </c>
      <c r="D45" s="38"/>
      <c r="E45" s="38"/>
      <c r="F45" s="38"/>
      <c r="G45" s="38"/>
      <c r="H45" s="38"/>
      <c r="I45" s="38"/>
      <c r="J45" s="38"/>
      <c r="K45" s="38"/>
      <c r="L45" s="11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90" t="str">
        <f>E7</f>
        <v>Oprava PZS v ŽST Litoměřice horní nádraží_OPRAVA č. 1</v>
      </c>
      <c r="F48" s="391"/>
      <c r="G48" s="391"/>
      <c r="H48" s="391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150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5" t="str">
        <f>E9</f>
        <v>VON - Vedlejší a ostatní rozpočtové náklady</v>
      </c>
      <c r="F50" s="393"/>
      <c r="G50" s="393"/>
      <c r="H50" s="393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0" t="s">
        <v>22</v>
      </c>
      <c r="D52" s="38"/>
      <c r="E52" s="38"/>
      <c r="F52" s="28" t="str">
        <f>F12</f>
        <v xml:space="preserve"> </v>
      </c>
      <c r="G52" s="38"/>
      <c r="H52" s="38"/>
      <c r="I52" s="30" t="s">
        <v>24</v>
      </c>
      <c r="J52" s="61" t="str">
        <f>IF(J12="","",J12)</f>
        <v>28. 2. 2022</v>
      </c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0" t="s">
        <v>30</v>
      </c>
      <c r="D54" s="38"/>
      <c r="E54" s="38"/>
      <c r="F54" s="28" t="str">
        <f>E15</f>
        <v xml:space="preserve"> </v>
      </c>
      <c r="G54" s="38"/>
      <c r="H54" s="38"/>
      <c r="I54" s="30" t="s">
        <v>36</v>
      </c>
      <c r="J54" s="34" t="str">
        <f>E21</f>
        <v xml:space="preserve"> </v>
      </c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0" t="s">
        <v>34</v>
      </c>
      <c r="D55" s="38"/>
      <c r="E55" s="38"/>
      <c r="F55" s="28" t="str">
        <f>IF(E18="","",E18)</f>
        <v>Vyplň údaj</v>
      </c>
      <c r="G55" s="38"/>
      <c r="H55" s="38"/>
      <c r="I55" s="30" t="s">
        <v>38</v>
      </c>
      <c r="J55" s="34" t="str">
        <f>E24</f>
        <v xml:space="preserve"> </v>
      </c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8" t="s">
        <v>157</v>
      </c>
      <c r="D57" s="139"/>
      <c r="E57" s="139"/>
      <c r="F57" s="139"/>
      <c r="G57" s="139"/>
      <c r="H57" s="139"/>
      <c r="I57" s="139"/>
      <c r="J57" s="140" t="s">
        <v>158</v>
      </c>
      <c r="K57" s="139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41" t="s">
        <v>73</v>
      </c>
      <c r="D59" s="38"/>
      <c r="E59" s="38"/>
      <c r="F59" s="38"/>
      <c r="G59" s="38"/>
      <c r="H59" s="38"/>
      <c r="I59" s="38"/>
      <c r="J59" s="79">
        <f>J84</f>
        <v>0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159</v>
      </c>
    </row>
    <row r="60" spans="1:47" s="9" customFormat="1" ht="24.95" customHeight="1">
      <c r="B60" s="142"/>
      <c r="C60" s="143"/>
      <c r="D60" s="144" t="s">
        <v>160</v>
      </c>
      <c r="E60" s="145"/>
      <c r="F60" s="145"/>
      <c r="G60" s="145"/>
      <c r="H60" s="145"/>
      <c r="I60" s="145"/>
      <c r="J60" s="146">
        <f>J85</f>
        <v>0</v>
      </c>
      <c r="K60" s="143"/>
      <c r="L60" s="147"/>
    </row>
    <row r="61" spans="1:47" s="9" customFormat="1" ht="24.95" customHeight="1">
      <c r="B61" s="142"/>
      <c r="C61" s="143"/>
      <c r="D61" s="144" t="s">
        <v>861</v>
      </c>
      <c r="E61" s="145"/>
      <c r="F61" s="145"/>
      <c r="G61" s="145"/>
      <c r="H61" s="145"/>
      <c r="I61" s="145"/>
      <c r="J61" s="146">
        <f>J91</f>
        <v>0</v>
      </c>
      <c r="K61" s="143"/>
      <c r="L61" s="147"/>
    </row>
    <row r="62" spans="1:47" s="12" customFormat="1" ht="19.899999999999999" customHeight="1">
      <c r="B62" s="206"/>
      <c r="C62" s="98"/>
      <c r="D62" s="207" t="s">
        <v>1401</v>
      </c>
      <c r="E62" s="208"/>
      <c r="F62" s="208"/>
      <c r="G62" s="208"/>
      <c r="H62" s="208"/>
      <c r="I62" s="208"/>
      <c r="J62" s="209">
        <f>J95</f>
        <v>0</v>
      </c>
      <c r="K62" s="98"/>
      <c r="L62" s="210"/>
    </row>
    <row r="63" spans="1:47" s="12" customFormat="1" ht="19.899999999999999" customHeight="1">
      <c r="B63" s="206"/>
      <c r="C63" s="98"/>
      <c r="D63" s="207" t="s">
        <v>1402</v>
      </c>
      <c r="E63" s="208"/>
      <c r="F63" s="208"/>
      <c r="G63" s="208"/>
      <c r="H63" s="208"/>
      <c r="I63" s="208"/>
      <c r="J63" s="209">
        <f>J98</f>
        <v>0</v>
      </c>
      <c r="K63" s="98"/>
      <c r="L63" s="210"/>
    </row>
    <row r="64" spans="1:47" s="12" customFormat="1" ht="19.899999999999999" customHeight="1">
      <c r="B64" s="206"/>
      <c r="C64" s="98"/>
      <c r="D64" s="207" t="s">
        <v>1403</v>
      </c>
      <c r="E64" s="208"/>
      <c r="F64" s="208"/>
      <c r="G64" s="208"/>
      <c r="H64" s="208"/>
      <c r="I64" s="208"/>
      <c r="J64" s="209">
        <f>J100</f>
        <v>0</v>
      </c>
      <c r="K64" s="98"/>
      <c r="L64" s="210"/>
    </row>
    <row r="65" spans="1:31" s="2" customFormat="1" ht="21.75" customHeight="1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s="2" customFormat="1" ht="6.95" customHeight="1">
      <c r="A66" s="36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pans="1:31" s="2" customFormat="1" ht="6.95" customHeight="1">
      <c r="A70" s="36"/>
      <c r="B70" s="51"/>
      <c r="C70" s="52"/>
      <c r="D70" s="52"/>
      <c r="E70" s="52"/>
      <c r="F70" s="52"/>
      <c r="G70" s="52"/>
      <c r="H70" s="52"/>
      <c r="I70" s="52"/>
      <c r="J70" s="52"/>
      <c r="K70" s="52"/>
      <c r="L70" s="11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24.95" customHeight="1">
      <c r="A71" s="36"/>
      <c r="B71" s="37"/>
      <c r="C71" s="24" t="s">
        <v>161</v>
      </c>
      <c r="D71" s="38"/>
      <c r="E71" s="38"/>
      <c r="F71" s="38"/>
      <c r="G71" s="38"/>
      <c r="H71" s="38"/>
      <c r="I71" s="38"/>
      <c r="J71" s="38"/>
      <c r="K71" s="38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0" t="s">
        <v>16</v>
      </c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90" t="str">
        <f>E7</f>
        <v>Oprava PZS v ŽST Litoměřice horní nádraží_OPRAVA č. 1</v>
      </c>
      <c r="F74" s="391"/>
      <c r="G74" s="391"/>
      <c r="H74" s="391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0" t="s">
        <v>150</v>
      </c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45" t="str">
        <f>E9</f>
        <v>VON - Vedlejší a ostatní rozpočtové náklady</v>
      </c>
      <c r="F76" s="393"/>
      <c r="G76" s="393"/>
      <c r="H76" s="393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0" t="s">
        <v>22</v>
      </c>
      <c r="D78" s="38"/>
      <c r="E78" s="38"/>
      <c r="F78" s="28" t="str">
        <f>F12</f>
        <v xml:space="preserve"> </v>
      </c>
      <c r="G78" s="38"/>
      <c r="H78" s="38"/>
      <c r="I78" s="30" t="s">
        <v>24</v>
      </c>
      <c r="J78" s="61" t="str">
        <f>IF(J12="","",J12)</f>
        <v>28. 2. 2022</v>
      </c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5.2" customHeight="1">
      <c r="A80" s="36"/>
      <c r="B80" s="37"/>
      <c r="C80" s="30" t="s">
        <v>30</v>
      </c>
      <c r="D80" s="38"/>
      <c r="E80" s="38"/>
      <c r="F80" s="28" t="str">
        <f>E15</f>
        <v xml:space="preserve"> </v>
      </c>
      <c r="G80" s="38"/>
      <c r="H80" s="38"/>
      <c r="I80" s="30" t="s">
        <v>36</v>
      </c>
      <c r="J80" s="34" t="str">
        <f>E21</f>
        <v xml:space="preserve"> </v>
      </c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5.2" customHeight="1">
      <c r="A81" s="36"/>
      <c r="B81" s="37"/>
      <c r="C81" s="30" t="s">
        <v>34</v>
      </c>
      <c r="D81" s="38"/>
      <c r="E81" s="38"/>
      <c r="F81" s="28" t="str">
        <f>IF(E18="","",E18)</f>
        <v>Vyplň údaj</v>
      </c>
      <c r="G81" s="38"/>
      <c r="H81" s="38"/>
      <c r="I81" s="30" t="s">
        <v>38</v>
      </c>
      <c r="J81" s="34" t="str">
        <f>E24</f>
        <v xml:space="preserve"> </v>
      </c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0.3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10" customFormat="1" ht="29.25" customHeight="1">
      <c r="A83" s="148"/>
      <c r="B83" s="149"/>
      <c r="C83" s="150" t="s">
        <v>162</v>
      </c>
      <c r="D83" s="151" t="s">
        <v>60</v>
      </c>
      <c r="E83" s="151" t="s">
        <v>56</v>
      </c>
      <c r="F83" s="151" t="s">
        <v>57</v>
      </c>
      <c r="G83" s="151" t="s">
        <v>163</v>
      </c>
      <c r="H83" s="151" t="s">
        <v>164</v>
      </c>
      <c r="I83" s="151" t="s">
        <v>165</v>
      </c>
      <c r="J83" s="151" t="s">
        <v>158</v>
      </c>
      <c r="K83" s="152" t="s">
        <v>166</v>
      </c>
      <c r="L83" s="153"/>
      <c r="M83" s="70" t="s">
        <v>32</v>
      </c>
      <c r="N83" s="71" t="s">
        <v>45</v>
      </c>
      <c r="O83" s="71" t="s">
        <v>167</v>
      </c>
      <c r="P83" s="71" t="s">
        <v>168</v>
      </c>
      <c r="Q83" s="71" t="s">
        <v>169</v>
      </c>
      <c r="R83" s="71" t="s">
        <v>170</v>
      </c>
      <c r="S83" s="71" t="s">
        <v>171</v>
      </c>
      <c r="T83" s="72" t="s">
        <v>172</v>
      </c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</row>
    <row r="84" spans="1:65" s="2" customFormat="1" ht="22.9" customHeight="1">
      <c r="A84" s="36"/>
      <c r="B84" s="37"/>
      <c r="C84" s="77" t="s">
        <v>173</v>
      </c>
      <c r="D84" s="38"/>
      <c r="E84" s="38"/>
      <c r="F84" s="38"/>
      <c r="G84" s="38"/>
      <c r="H84" s="38"/>
      <c r="I84" s="38"/>
      <c r="J84" s="154">
        <f>BK84</f>
        <v>0</v>
      </c>
      <c r="K84" s="38"/>
      <c r="L84" s="41"/>
      <c r="M84" s="73"/>
      <c r="N84" s="155"/>
      <c r="O84" s="74"/>
      <c r="P84" s="156">
        <f>P85+P91</f>
        <v>0</v>
      </c>
      <c r="Q84" s="74"/>
      <c r="R84" s="156">
        <f>R85+R91</f>
        <v>0</v>
      </c>
      <c r="S84" s="74"/>
      <c r="T84" s="157">
        <f>T85+T91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T84" s="18" t="s">
        <v>74</v>
      </c>
      <c r="AU84" s="18" t="s">
        <v>159</v>
      </c>
      <c r="BK84" s="158">
        <f>BK85+BK91</f>
        <v>0</v>
      </c>
    </row>
    <row r="85" spans="1:65" s="11" customFormat="1" ht="25.9" customHeight="1">
      <c r="B85" s="159"/>
      <c r="C85" s="160"/>
      <c r="D85" s="161" t="s">
        <v>74</v>
      </c>
      <c r="E85" s="162" t="s">
        <v>174</v>
      </c>
      <c r="F85" s="162" t="s">
        <v>175</v>
      </c>
      <c r="G85" s="160"/>
      <c r="H85" s="160"/>
      <c r="I85" s="163"/>
      <c r="J85" s="164">
        <f>BK85</f>
        <v>0</v>
      </c>
      <c r="K85" s="160"/>
      <c r="L85" s="165"/>
      <c r="M85" s="166"/>
      <c r="N85" s="167"/>
      <c r="O85" s="167"/>
      <c r="P85" s="168">
        <f>SUM(P86:P90)</f>
        <v>0</v>
      </c>
      <c r="Q85" s="167"/>
      <c r="R85" s="168">
        <f>SUM(R86:R90)</f>
        <v>0</v>
      </c>
      <c r="S85" s="167"/>
      <c r="T85" s="169">
        <f>SUM(T86:T90)</f>
        <v>0</v>
      </c>
      <c r="AR85" s="170" t="s">
        <v>95</v>
      </c>
      <c r="AT85" s="171" t="s">
        <v>74</v>
      </c>
      <c r="AU85" s="171" t="s">
        <v>75</v>
      </c>
      <c r="AY85" s="170" t="s">
        <v>176</v>
      </c>
      <c r="BK85" s="172">
        <f>SUM(BK86:BK90)</f>
        <v>0</v>
      </c>
    </row>
    <row r="86" spans="1:65" s="2" customFormat="1" ht="16.5" customHeight="1">
      <c r="A86" s="36"/>
      <c r="B86" s="37"/>
      <c r="C86" s="192" t="s">
        <v>82</v>
      </c>
      <c r="D86" s="192" t="s">
        <v>203</v>
      </c>
      <c r="E86" s="193" t="s">
        <v>1178</v>
      </c>
      <c r="F86" s="194" t="s">
        <v>1404</v>
      </c>
      <c r="G86" s="195" t="s">
        <v>1180</v>
      </c>
      <c r="H86" s="196">
        <v>105</v>
      </c>
      <c r="I86" s="197"/>
      <c r="J86" s="198">
        <f>ROUND(I86*H86,2)</f>
        <v>0</v>
      </c>
      <c r="K86" s="194" t="s">
        <v>192</v>
      </c>
      <c r="L86" s="41"/>
      <c r="M86" s="199" t="s">
        <v>32</v>
      </c>
      <c r="N86" s="200" t="s">
        <v>46</v>
      </c>
      <c r="O86" s="66"/>
      <c r="P86" s="183">
        <f>O86*H86</f>
        <v>0</v>
      </c>
      <c r="Q86" s="183">
        <v>0</v>
      </c>
      <c r="R86" s="183">
        <f>Q86*H86</f>
        <v>0</v>
      </c>
      <c r="S86" s="183">
        <v>0</v>
      </c>
      <c r="T86" s="184">
        <f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85" t="s">
        <v>206</v>
      </c>
      <c r="AT86" s="185" t="s">
        <v>203</v>
      </c>
      <c r="AU86" s="185" t="s">
        <v>82</v>
      </c>
      <c r="AY86" s="18" t="s">
        <v>176</v>
      </c>
      <c r="BE86" s="186">
        <f>IF(N86="základní",J86,0)</f>
        <v>0</v>
      </c>
      <c r="BF86" s="186">
        <f>IF(N86="snížená",J86,0)</f>
        <v>0</v>
      </c>
      <c r="BG86" s="186">
        <f>IF(N86="zákl. přenesená",J86,0)</f>
        <v>0</v>
      </c>
      <c r="BH86" s="186">
        <f>IF(N86="sníž. přenesená",J86,0)</f>
        <v>0</v>
      </c>
      <c r="BI86" s="186">
        <f>IF(N86="nulová",J86,0)</f>
        <v>0</v>
      </c>
      <c r="BJ86" s="18" t="s">
        <v>82</v>
      </c>
      <c r="BK86" s="186">
        <f>ROUND(I86*H86,2)</f>
        <v>0</v>
      </c>
      <c r="BL86" s="18" t="s">
        <v>206</v>
      </c>
      <c r="BM86" s="185" t="s">
        <v>1405</v>
      </c>
    </row>
    <row r="87" spans="1:65" s="2" customFormat="1" ht="16.5" customHeight="1">
      <c r="A87" s="36"/>
      <c r="B87" s="37"/>
      <c r="C87" s="192" t="s">
        <v>84</v>
      </c>
      <c r="D87" s="192" t="s">
        <v>203</v>
      </c>
      <c r="E87" s="193" t="s">
        <v>1406</v>
      </c>
      <c r="F87" s="194" t="s">
        <v>1407</v>
      </c>
      <c r="G87" s="195" t="s">
        <v>1180</v>
      </c>
      <c r="H87" s="196">
        <v>1600</v>
      </c>
      <c r="I87" s="197"/>
      <c r="J87" s="198">
        <f>ROUND(I87*H87,2)</f>
        <v>0</v>
      </c>
      <c r="K87" s="194" t="s">
        <v>192</v>
      </c>
      <c r="L87" s="41"/>
      <c r="M87" s="199" t="s">
        <v>32</v>
      </c>
      <c r="N87" s="200" t="s">
        <v>46</v>
      </c>
      <c r="O87" s="66"/>
      <c r="P87" s="183">
        <f>O87*H87</f>
        <v>0</v>
      </c>
      <c r="Q87" s="183">
        <v>0</v>
      </c>
      <c r="R87" s="183">
        <f>Q87*H87</f>
        <v>0</v>
      </c>
      <c r="S87" s="183">
        <v>0</v>
      </c>
      <c r="T87" s="184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5" t="s">
        <v>206</v>
      </c>
      <c r="AT87" s="185" t="s">
        <v>203</v>
      </c>
      <c r="AU87" s="185" t="s">
        <v>82</v>
      </c>
      <c r="AY87" s="18" t="s">
        <v>176</v>
      </c>
      <c r="BE87" s="186">
        <f>IF(N87="základní",J87,0)</f>
        <v>0</v>
      </c>
      <c r="BF87" s="186">
        <f>IF(N87="snížená",J87,0)</f>
        <v>0</v>
      </c>
      <c r="BG87" s="186">
        <f>IF(N87="zákl. přenesená",J87,0)</f>
        <v>0</v>
      </c>
      <c r="BH87" s="186">
        <f>IF(N87="sníž. přenesená",J87,0)</f>
        <v>0</v>
      </c>
      <c r="BI87" s="186">
        <f>IF(N87="nulová",J87,0)</f>
        <v>0</v>
      </c>
      <c r="BJ87" s="18" t="s">
        <v>82</v>
      </c>
      <c r="BK87" s="186">
        <f>ROUND(I87*H87,2)</f>
        <v>0</v>
      </c>
      <c r="BL87" s="18" t="s">
        <v>206</v>
      </c>
      <c r="BM87" s="185" t="s">
        <v>1408</v>
      </c>
    </row>
    <row r="88" spans="1:65" s="2" customFormat="1" ht="19.5">
      <c r="A88" s="36"/>
      <c r="B88" s="37"/>
      <c r="C88" s="38"/>
      <c r="D88" s="187" t="s">
        <v>183</v>
      </c>
      <c r="E88" s="38"/>
      <c r="F88" s="188" t="s">
        <v>1409</v>
      </c>
      <c r="G88" s="38"/>
      <c r="H88" s="38"/>
      <c r="I88" s="189"/>
      <c r="J88" s="38"/>
      <c r="K88" s="38"/>
      <c r="L88" s="41"/>
      <c r="M88" s="190"/>
      <c r="N88" s="191"/>
      <c r="O88" s="66"/>
      <c r="P88" s="66"/>
      <c r="Q88" s="66"/>
      <c r="R88" s="66"/>
      <c r="S88" s="66"/>
      <c r="T88" s="67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8" t="s">
        <v>183</v>
      </c>
      <c r="AU88" s="18" t="s">
        <v>82</v>
      </c>
    </row>
    <row r="89" spans="1:65" s="2" customFormat="1" ht="16.5" customHeight="1">
      <c r="A89" s="36"/>
      <c r="B89" s="37"/>
      <c r="C89" s="192" t="s">
        <v>90</v>
      </c>
      <c r="D89" s="192" t="s">
        <v>203</v>
      </c>
      <c r="E89" s="193" t="s">
        <v>1410</v>
      </c>
      <c r="F89" s="194" t="s">
        <v>1411</v>
      </c>
      <c r="G89" s="195" t="s">
        <v>1180</v>
      </c>
      <c r="H89" s="196">
        <v>470</v>
      </c>
      <c r="I89" s="197"/>
      <c r="J89" s="198">
        <f>ROUND(I89*H89,2)</f>
        <v>0</v>
      </c>
      <c r="K89" s="194" t="s">
        <v>192</v>
      </c>
      <c r="L89" s="41"/>
      <c r="M89" s="199" t="s">
        <v>32</v>
      </c>
      <c r="N89" s="200" t="s">
        <v>46</v>
      </c>
      <c r="O89" s="66"/>
      <c r="P89" s="183">
        <f>O89*H89</f>
        <v>0</v>
      </c>
      <c r="Q89" s="183">
        <v>0</v>
      </c>
      <c r="R89" s="183">
        <f>Q89*H89</f>
        <v>0</v>
      </c>
      <c r="S89" s="183">
        <v>0</v>
      </c>
      <c r="T89" s="184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5" t="s">
        <v>206</v>
      </c>
      <c r="AT89" s="185" t="s">
        <v>203</v>
      </c>
      <c r="AU89" s="185" t="s">
        <v>82</v>
      </c>
      <c r="AY89" s="18" t="s">
        <v>176</v>
      </c>
      <c r="BE89" s="186">
        <f>IF(N89="základní",J89,0)</f>
        <v>0</v>
      </c>
      <c r="BF89" s="186">
        <f>IF(N89="snížená",J89,0)</f>
        <v>0</v>
      </c>
      <c r="BG89" s="186">
        <f>IF(N89="zákl. přenesená",J89,0)</f>
        <v>0</v>
      </c>
      <c r="BH89" s="186">
        <f>IF(N89="sníž. přenesená",J89,0)</f>
        <v>0</v>
      </c>
      <c r="BI89" s="186">
        <f>IF(N89="nulová",J89,0)</f>
        <v>0</v>
      </c>
      <c r="BJ89" s="18" t="s">
        <v>82</v>
      </c>
      <c r="BK89" s="186">
        <f>ROUND(I89*H89,2)</f>
        <v>0</v>
      </c>
      <c r="BL89" s="18" t="s">
        <v>206</v>
      </c>
      <c r="BM89" s="185" t="s">
        <v>1412</v>
      </c>
    </row>
    <row r="90" spans="1:65" s="2" customFormat="1" ht="19.5">
      <c r="A90" s="36"/>
      <c r="B90" s="37"/>
      <c r="C90" s="38"/>
      <c r="D90" s="187" t="s">
        <v>183</v>
      </c>
      <c r="E90" s="38"/>
      <c r="F90" s="188" t="s">
        <v>1409</v>
      </c>
      <c r="G90" s="38"/>
      <c r="H90" s="38"/>
      <c r="I90" s="189"/>
      <c r="J90" s="38"/>
      <c r="K90" s="38"/>
      <c r="L90" s="41"/>
      <c r="M90" s="190"/>
      <c r="N90" s="191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8" t="s">
        <v>183</v>
      </c>
      <c r="AU90" s="18" t="s">
        <v>82</v>
      </c>
    </row>
    <row r="91" spans="1:65" s="11" customFormat="1" ht="25.9" customHeight="1">
      <c r="B91" s="159"/>
      <c r="C91" s="160"/>
      <c r="D91" s="161" t="s">
        <v>74</v>
      </c>
      <c r="E91" s="162" t="s">
        <v>1002</v>
      </c>
      <c r="F91" s="162" t="s">
        <v>1003</v>
      </c>
      <c r="G91" s="160"/>
      <c r="H91" s="160"/>
      <c r="I91" s="163"/>
      <c r="J91" s="164">
        <f>BK91</f>
        <v>0</v>
      </c>
      <c r="K91" s="160"/>
      <c r="L91" s="165"/>
      <c r="M91" s="166"/>
      <c r="N91" s="167"/>
      <c r="O91" s="167"/>
      <c r="P91" s="168">
        <f>P92+SUM(P93:P95)+P98+P100</f>
        <v>0</v>
      </c>
      <c r="Q91" s="167"/>
      <c r="R91" s="168">
        <f>R92+SUM(R93:R95)+R98+R100</f>
        <v>0</v>
      </c>
      <c r="S91" s="167"/>
      <c r="T91" s="169">
        <f>T92+SUM(T93:T95)+T98+T100</f>
        <v>0</v>
      </c>
      <c r="AR91" s="170" t="s">
        <v>198</v>
      </c>
      <c r="AT91" s="171" t="s">
        <v>74</v>
      </c>
      <c r="AU91" s="171" t="s">
        <v>75</v>
      </c>
      <c r="AY91" s="170" t="s">
        <v>176</v>
      </c>
      <c r="BK91" s="172">
        <f>BK92+SUM(BK93:BK95)+BK98+BK100</f>
        <v>0</v>
      </c>
    </row>
    <row r="92" spans="1:65" s="2" customFormat="1" ht="16.5" customHeight="1">
      <c r="A92" s="36"/>
      <c r="B92" s="37"/>
      <c r="C92" s="192" t="s">
        <v>95</v>
      </c>
      <c r="D92" s="192" t="s">
        <v>203</v>
      </c>
      <c r="E92" s="193" t="s">
        <v>1413</v>
      </c>
      <c r="F92" s="194" t="s">
        <v>1414</v>
      </c>
      <c r="G92" s="195" t="s">
        <v>1008</v>
      </c>
      <c r="H92" s="252"/>
      <c r="I92" s="197"/>
      <c r="J92" s="198">
        <f>ROUND(I92*H92,2)</f>
        <v>0</v>
      </c>
      <c r="K92" s="194" t="s">
        <v>192</v>
      </c>
      <c r="L92" s="41"/>
      <c r="M92" s="199" t="s">
        <v>32</v>
      </c>
      <c r="N92" s="200" t="s">
        <v>46</v>
      </c>
      <c r="O92" s="66"/>
      <c r="P92" s="183">
        <f>O92*H92</f>
        <v>0</v>
      </c>
      <c r="Q92" s="183">
        <v>0</v>
      </c>
      <c r="R92" s="183">
        <f>Q92*H92</f>
        <v>0</v>
      </c>
      <c r="S92" s="183">
        <v>0</v>
      </c>
      <c r="T92" s="184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5" t="s">
        <v>95</v>
      </c>
      <c r="AT92" s="185" t="s">
        <v>203</v>
      </c>
      <c r="AU92" s="185" t="s">
        <v>82</v>
      </c>
      <c r="AY92" s="18" t="s">
        <v>176</v>
      </c>
      <c r="BE92" s="186">
        <f>IF(N92="základní",J92,0)</f>
        <v>0</v>
      </c>
      <c r="BF92" s="186">
        <f>IF(N92="snížená",J92,0)</f>
        <v>0</v>
      </c>
      <c r="BG92" s="186">
        <f>IF(N92="zákl. přenesená",J92,0)</f>
        <v>0</v>
      </c>
      <c r="BH92" s="186">
        <f>IF(N92="sníž. přenesená",J92,0)</f>
        <v>0</v>
      </c>
      <c r="BI92" s="186">
        <f>IF(N92="nulová",J92,0)</f>
        <v>0</v>
      </c>
      <c r="BJ92" s="18" t="s">
        <v>82</v>
      </c>
      <c r="BK92" s="186">
        <f>ROUND(I92*H92,2)</f>
        <v>0</v>
      </c>
      <c r="BL92" s="18" t="s">
        <v>95</v>
      </c>
      <c r="BM92" s="185" t="s">
        <v>1415</v>
      </c>
    </row>
    <row r="93" spans="1:65" s="2" customFormat="1" ht="16.5" customHeight="1">
      <c r="A93" s="36"/>
      <c r="B93" s="37"/>
      <c r="C93" s="192" t="s">
        <v>198</v>
      </c>
      <c r="D93" s="192" t="s">
        <v>203</v>
      </c>
      <c r="E93" s="193" t="s">
        <v>1416</v>
      </c>
      <c r="F93" s="194" t="s">
        <v>1417</v>
      </c>
      <c r="G93" s="195" t="s">
        <v>1008</v>
      </c>
      <c r="H93" s="252"/>
      <c r="I93" s="197"/>
      <c r="J93" s="198">
        <f>ROUND(I93*H93,2)</f>
        <v>0</v>
      </c>
      <c r="K93" s="194" t="s">
        <v>192</v>
      </c>
      <c r="L93" s="41"/>
      <c r="M93" s="199" t="s">
        <v>32</v>
      </c>
      <c r="N93" s="200" t="s">
        <v>46</v>
      </c>
      <c r="O93" s="66"/>
      <c r="P93" s="183">
        <f>O93*H93</f>
        <v>0</v>
      </c>
      <c r="Q93" s="183">
        <v>0</v>
      </c>
      <c r="R93" s="183">
        <f>Q93*H93</f>
        <v>0</v>
      </c>
      <c r="S93" s="183">
        <v>0</v>
      </c>
      <c r="T93" s="184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5" t="s">
        <v>95</v>
      </c>
      <c r="AT93" s="185" t="s">
        <v>203</v>
      </c>
      <c r="AU93" s="185" t="s">
        <v>82</v>
      </c>
      <c r="AY93" s="18" t="s">
        <v>176</v>
      </c>
      <c r="BE93" s="186">
        <f>IF(N93="základní",J93,0)</f>
        <v>0</v>
      </c>
      <c r="BF93" s="186">
        <f>IF(N93="snížená",J93,0)</f>
        <v>0</v>
      </c>
      <c r="BG93" s="186">
        <f>IF(N93="zákl. přenesená",J93,0)</f>
        <v>0</v>
      </c>
      <c r="BH93" s="186">
        <f>IF(N93="sníž. přenesená",J93,0)</f>
        <v>0</v>
      </c>
      <c r="BI93" s="186">
        <f>IF(N93="nulová",J93,0)</f>
        <v>0</v>
      </c>
      <c r="BJ93" s="18" t="s">
        <v>82</v>
      </c>
      <c r="BK93" s="186">
        <f>ROUND(I93*H93,2)</f>
        <v>0</v>
      </c>
      <c r="BL93" s="18" t="s">
        <v>95</v>
      </c>
      <c r="BM93" s="185" t="s">
        <v>1418</v>
      </c>
    </row>
    <row r="94" spans="1:65" s="2" customFormat="1" ht="16.5" customHeight="1">
      <c r="A94" s="36"/>
      <c r="B94" s="37"/>
      <c r="C94" s="192" t="s">
        <v>202</v>
      </c>
      <c r="D94" s="192" t="s">
        <v>203</v>
      </c>
      <c r="E94" s="193" t="s">
        <v>1419</v>
      </c>
      <c r="F94" s="194" t="s">
        <v>1420</v>
      </c>
      <c r="G94" s="195" t="s">
        <v>1008</v>
      </c>
      <c r="H94" s="252"/>
      <c r="I94" s="197"/>
      <c r="J94" s="198">
        <f>ROUND(I94*H94,2)</f>
        <v>0</v>
      </c>
      <c r="K94" s="194" t="s">
        <v>192</v>
      </c>
      <c r="L94" s="41"/>
      <c r="M94" s="199" t="s">
        <v>32</v>
      </c>
      <c r="N94" s="200" t="s">
        <v>46</v>
      </c>
      <c r="O94" s="66"/>
      <c r="P94" s="183">
        <f>O94*H94</f>
        <v>0</v>
      </c>
      <c r="Q94" s="183">
        <v>0</v>
      </c>
      <c r="R94" s="183">
        <f>Q94*H94</f>
        <v>0</v>
      </c>
      <c r="S94" s="183">
        <v>0</v>
      </c>
      <c r="T94" s="184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5" t="s">
        <v>95</v>
      </c>
      <c r="AT94" s="185" t="s">
        <v>203</v>
      </c>
      <c r="AU94" s="185" t="s">
        <v>82</v>
      </c>
      <c r="AY94" s="18" t="s">
        <v>176</v>
      </c>
      <c r="BE94" s="186">
        <f>IF(N94="základní",J94,0)</f>
        <v>0</v>
      </c>
      <c r="BF94" s="186">
        <f>IF(N94="snížená",J94,0)</f>
        <v>0</v>
      </c>
      <c r="BG94" s="186">
        <f>IF(N94="zákl. přenesená",J94,0)</f>
        <v>0</v>
      </c>
      <c r="BH94" s="186">
        <f>IF(N94="sníž. přenesená",J94,0)</f>
        <v>0</v>
      </c>
      <c r="BI94" s="186">
        <f>IF(N94="nulová",J94,0)</f>
        <v>0</v>
      </c>
      <c r="BJ94" s="18" t="s">
        <v>82</v>
      </c>
      <c r="BK94" s="186">
        <f>ROUND(I94*H94,2)</f>
        <v>0</v>
      </c>
      <c r="BL94" s="18" t="s">
        <v>95</v>
      </c>
      <c r="BM94" s="185" t="s">
        <v>1421</v>
      </c>
    </row>
    <row r="95" spans="1:65" s="11" customFormat="1" ht="22.9" customHeight="1">
      <c r="B95" s="159"/>
      <c r="C95" s="160"/>
      <c r="D95" s="161" t="s">
        <v>74</v>
      </c>
      <c r="E95" s="211" t="s">
        <v>1422</v>
      </c>
      <c r="F95" s="211" t="s">
        <v>1423</v>
      </c>
      <c r="G95" s="160"/>
      <c r="H95" s="160"/>
      <c r="I95" s="163"/>
      <c r="J95" s="212">
        <f>BK95</f>
        <v>0</v>
      </c>
      <c r="K95" s="160"/>
      <c r="L95" s="165"/>
      <c r="M95" s="166"/>
      <c r="N95" s="167"/>
      <c r="O95" s="167"/>
      <c r="P95" s="168">
        <f>SUM(P96:P97)</f>
        <v>0</v>
      </c>
      <c r="Q95" s="167"/>
      <c r="R95" s="168">
        <f>SUM(R96:R97)</f>
        <v>0</v>
      </c>
      <c r="S95" s="167"/>
      <c r="T95" s="169">
        <f>SUM(T96:T97)</f>
        <v>0</v>
      </c>
      <c r="AR95" s="170" t="s">
        <v>198</v>
      </c>
      <c r="AT95" s="171" t="s">
        <v>74</v>
      </c>
      <c r="AU95" s="171" t="s">
        <v>82</v>
      </c>
      <c r="AY95" s="170" t="s">
        <v>176</v>
      </c>
      <c r="BK95" s="172">
        <f>SUM(BK96:BK97)</f>
        <v>0</v>
      </c>
    </row>
    <row r="96" spans="1:65" s="2" customFormat="1" ht="16.5" customHeight="1">
      <c r="A96" s="36"/>
      <c r="B96" s="37"/>
      <c r="C96" s="192" t="s">
        <v>208</v>
      </c>
      <c r="D96" s="192" t="s">
        <v>203</v>
      </c>
      <c r="E96" s="193" t="s">
        <v>1424</v>
      </c>
      <c r="F96" s="194" t="s">
        <v>1425</v>
      </c>
      <c r="G96" s="195" t="s">
        <v>1008</v>
      </c>
      <c r="H96" s="252"/>
      <c r="I96" s="197"/>
      <c r="J96" s="198">
        <f>ROUND(I96*H96,2)</f>
        <v>0</v>
      </c>
      <c r="K96" s="194" t="s">
        <v>32</v>
      </c>
      <c r="L96" s="41"/>
      <c r="M96" s="199" t="s">
        <v>32</v>
      </c>
      <c r="N96" s="200" t="s">
        <v>46</v>
      </c>
      <c r="O96" s="66"/>
      <c r="P96" s="183">
        <f>O96*H96</f>
        <v>0</v>
      </c>
      <c r="Q96" s="183">
        <v>0</v>
      </c>
      <c r="R96" s="183">
        <f>Q96*H96</f>
        <v>0</v>
      </c>
      <c r="S96" s="183">
        <v>0</v>
      </c>
      <c r="T96" s="184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5" t="s">
        <v>1009</v>
      </c>
      <c r="AT96" s="185" t="s">
        <v>203</v>
      </c>
      <c r="AU96" s="185" t="s">
        <v>84</v>
      </c>
      <c r="AY96" s="18" t="s">
        <v>176</v>
      </c>
      <c r="BE96" s="186">
        <f>IF(N96="základní",J96,0)</f>
        <v>0</v>
      </c>
      <c r="BF96" s="186">
        <f>IF(N96="snížená",J96,0)</f>
        <v>0</v>
      </c>
      <c r="BG96" s="186">
        <f>IF(N96="zákl. přenesená",J96,0)</f>
        <v>0</v>
      </c>
      <c r="BH96" s="186">
        <f>IF(N96="sníž. přenesená",J96,0)</f>
        <v>0</v>
      </c>
      <c r="BI96" s="186">
        <f>IF(N96="nulová",J96,0)</f>
        <v>0</v>
      </c>
      <c r="BJ96" s="18" t="s">
        <v>82</v>
      </c>
      <c r="BK96" s="186">
        <f>ROUND(I96*H96,2)</f>
        <v>0</v>
      </c>
      <c r="BL96" s="18" t="s">
        <v>1009</v>
      </c>
      <c r="BM96" s="185" t="s">
        <v>1426</v>
      </c>
    </row>
    <row r="97" spans="1:65" s="2" customFormat="1" ht="16.5" customHeight="1">
      <c r="A97" s="36"/>
      <c r="B97" s="37"/>
      <c r="C97" s="192" t="s">
        <v>212</v>
      </c>
      <c r="D97" s="192" t="s">
        <v>203</v>
      </c>
      <c r="E97" s="193" t="s">
        <v>1427</v>
      </c>
      <c r="F97" s="194" t="s">
        <v>1428</v>
      </c>
      <c r="G97" s="195" t="s">
        <v>1008</v>
      </c>
      <c r="H97" s="252"/>
      <c r="I97" s="197"/>
      <c r="J97" s="198">
        <f>ROUND(I97*H97,2)</f>
        <v>0</v>
      </c>
      <c r="K97" s="194" t="s">
        <v>32</v>
      </c>
      <c r="L97" s="41"/>
      <c r="M97" s="199" t="s">
        <v>32</v>
      </c>
      <c r="N97" s="200" t="s">
        <v>46</v>
      </c>
      <c r="O97" s="66"/>
      <c r="P97" s="183">
        <f>O97*H97</f>
        <v>0</v>
      </c>
      <c r="Q97" s="183">
        <v>0</v>
      </c>
      <c r="R97" s="183">
        <f>Q97*H97</f>
        <v>0</v>
      </c>
      <c r="S97" s="183">
        <v>0</v>
      </c>
      <c r="T97" s="184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5" t="s">
        <v>1009</v>
      </c>
      <c r="AT97" s="185" t="s">
        <v>203</v>
      </c>
      <c r="AU97" s="185" t="s">
        <v>84</v>
      </c>
      <c r="AY97" s="18" t="s">
        <v>176</v>
      </c>
      <c r="BE97" s="186">
        <f>IF(N97="základní",J97,0)</f>
        <v>0</v>
      </c>
      <c r="BF97" s="186">
        <f>IF(N97="snížená",J97,0)</f>
        <v>0</v>
      </c>
      <c r="BG97" s="186">
        <f>IF(N97="zákl. přenesená",J97,0)</f>
        <v>0</v>
      </c>
      <c r="BH97" s="186">
        <f>IF(N97="sníž. přenesená",J97,0)</f>
        <v>0</v>
      </c>
      <c r="BI97" s="186">
        <f>IF(N97="nulová",J97,0)</f>
        <v>0</v>
      </c>
      <c r="BJ97" s="18" t="s">
        <v>82</v>
      </c>
      <c r="BK97" s="186">
        <f>ROUND(I97*H97,2)</f>
        <v>0</v>
      </c>
      <c r="BL97" s="18" t="s">
        <v>1009</v>
      </c>
      <c r="BM97" s="185" t="s">
        <v>1429</v>
      </c>
    </row>
    <row r="98" spans="1:65" s="11" customFormat="1" ht="22.9" customHeight="1">
      <c r="B98" s="159"/>
      <c r="C98" s="160"/>
      <c r="D98" s="161" t="s">
        <v>74</v>
      </c>
      <c r="E98" s="211" t="s">
        <v>1430</v>
      </c>
      <c r="F98" s="211" t="s">
        <v>1431</v>
      </c>
      <c r="G98" s="160"/>
      <c r="H98" s="160"/>
      <c r="I98" s="163"/>
      <c r="J98" s="212">
        <f>BK98</f>
        <v>0</v>
      </c>
      <c r="K98" s="160"/>
      <c r="L98" s="165"/>
      <c r="M98" s="166"/>
      <c r="N98" s="167"/>
      <c r="O98" s="167"/>
      <c r="P98" s="168">
        <f>P99</f>
        <v>0</v>
      </c>
      <c r="Q98" s="167"/>
      <c r="R98" s="168">
        <f>R99</f>
        <v>0</v>
      </c>
      <c r="S98" s="167"/>
      <c r="T98" s="169">
        <f>T99</f>
        <v>0</v>
      </c>
      <c r="AR98" s="170" t="s">
        <v>198</v>
      </c>
      <c r="AT98" s="171" t="s">
        <v>74</v>
      </c>
      <c r="AU98" s="171" t="s">
        <v>82</v>
      </c>
      <c r="AY98" s="170" t="s">
        <v>176</v>
      </c>
      <c r="BK98" s="172">
        <f>BK99</f>
        <v>0</v>
      </c>
    </row>
    <row r="99" spans="1:65" s="2" customFormat="1" ht="16.5" customHeight="1">
      <c r="A99" s="36"/>
      <c r="B99" s="37"/>
      <c r="C99" s="192" t="s">
        <v>216</v>
      </c>
      <c r="D99" s="192" t="s">
        <v>203</v>
      </c>
      <c r="E99" s="193" t="s">
        <v>1432</v>
      </c>
      <c r="F99" s="194" t="s">
        <v>1433</v>
      </c>
      <c r="G99" s="195" t="s">
        <v>1434</v>
      </c>
      <c r="H99" s="196">
        <v>1</v>
      </c>
      <c r="I99" s="197"/>
      <c r="J99" s="198">
        <f>ROUND(I99*H99,2)</f>
        <v>0</v>
      </c>
      <c r="K99" s="194" t="s">
        <v>32</v>
      </c>
      <c r="L99" s="41"/>
      <c r="M99" s="199" t="s">
        <v>32</v>
      </c>
      <c r="N99" s="200" t="s">
        <v>46</v>
      </c>
      <c r="O99" s="66"/>
      <c r="P99" s="183">
        <f>O99*H99</f>
        <v>0</v>
      </c>
      <c r="Q99" s="183">
        <v>0</v>
      </c>
      <c r="R99" s="183">
        <f>Q99*H99</f>
        <v>0</v>
      </c>
      <c r="S99" s="183">
        <v>0</v>
      </c>
      <c r="T99" s="184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5" t="s">
        <v>1009</v>
      </c>
      <c r="AT99" s="185" t="s">
        <v>203</v>
      </c>
      <c r="AU99" s="185" t="s">
        <v>84</v>
      </c>
      <c r="AY99" s="18" t="s">
        <v>176</v>
      </c>
      <c r="BE99" s="186">
        <f>IF(N99="základní",J99,0)</f>
        <v>0</v>
      </c>
      <c r="BF99" s="186">
        <f>IF(N99="snížená",J99,0)</f>
        <v>0</v>
      </c>
      <c r="BG99" s="186">
        <f>IF(N99="zákl. přenesená",J99,0)</f>
        <v>0</v>
      </c>
      <c r="BH99" s="186">
        <f>IF(N99="sníž. přenesená",J99,0)</f>
        <v>0</v>
      </c>
      <c r="BI99" s="186">
        <f>IF(N99="nulová",J99,0)</f>
        <v>0</v>
      </c>
      <c r="BJ99" s="18" t="s">
        <v>82</v>
      </c>
      <c r="BK99" s="186">
        <f>ROUND(I99*H99,2)</f>
        <v>0</v>
      </c>
      <c r="BL99" s="18" t="s">
        <v>1009</v>
      </c>
      <c r="BM99" s="185" t="s">
        <v>1435</v>
      </c>
    </row>
    <row r="100" spans="1:65" s="11" customFormat="1" ht="22.9" customHeight="1">
      <c r="B100" s="159"/>
      <c r="C100" s="160"/>
      <c r="D100" s="161" t="s">
        <v>74</v>
      </c>
      <c r="E100" s="211" t="s">
        <v>1436</v>
      </c>
      <c r="F100" s="211" t="s">
        <v>1437</v>
      </c>
      <c r="G100" s="160"/>
      <c r="H100" s="160"/>
      <c r="I100" s="163"/>
      <c r="J100" s="212">
        <f>BK100</f>
        <v>0</v>
      </c>
      <c r="K100" s="160"/>
      <c r="L100" s="165"/>
      <c r="M100" s="166"/>
      <c r="N100" s="167"/>
      <c r="O100" s="167"/>
      <c r="P100" s="168">
        <f>P101</f>
        <v>0</v>
      </c>
      <c r="Q100" s="167"/>
      <c r="R100" s="168">
        <f>R101</f>
        <v>0</v>
      </c>
      <c r="S100" s="167"/>
      <c r="T100" s="169">
        <f>T101</f>
        <v>0</v>
      </c>
      <c r="AR100" s="170" t="s">
        <v>198</v>
      </c>
      <c r="AT100" s="171" t="s">
        <v>74</v>
      </c>
      <c r="AU100" s="171" t="s">
        <v>82</v>
      </c>
      <c r="AY100" s="170" t="s">
        <v>176</v>
      </c>
      <c r="BK100" s="172">
        <f>BK101</f>
        <v>0</v>
      </c>
    </row>
    <row r="101" spans="1:65" s="2" customFormat="1" ht="16.5" customHeight="1">
      <c r="A101" s="36"/>
      <c r="B101" s="37"/>
      <c r="C101" s="192" t="s">
        <v>220</v>
      </c>
      <c r="D101" s="192" t="s">
        <v>203</v>
      </c>
      <c r="E101" s="193" t="s">
        <v>1438</v>
      </c>
      <c r="F101" s="194" t="s">
        <v>1439</v>
      </c>
      <c r="G101" s="195" t="s">
        <v>1434</v>
      </c>
      <c r="H101" s="196">
        <v>1</v>
      </c>
      <c r="I101" s="197"/>
      <c r="J101" s="198">
        <f>ROUND(I101*H101,2)</f>
        <v>0</v>
      </c>
      <c r="K101" s="194" t="s">
        <v>32</v>
      </c>
      <c r="L101" s="41"/>
      <c r="M101" s="201" t="s">
        <v>32</v>
      </c>
      <c r="N101" s="202" t="s">
        <v>46</v>
      </c>
      <c r="O101" s="203"/>
      <c r="P101" s="204">
        <f>O101*H101</f>
        <v>0</v>
      </c>
      <c r="Q101" s="204">
        <v>0</v>
      </c>
      <c r="R101" s="204">
        <f>Q101*H101</f>
        <v>0</v>
      </c>
      <c r="S101" s="204">
        <v>0</v>
      </c>
      <c r="T101" s="205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5" t="s">
        <v>1009</v>
      </c>
      <c r="AT101" s="185" t="s">
        <v>203</v>
      </c>
      <c r="AU101" s="185" t="s">
        <v>84</v>
      </c>
      <c r="AY101" s="18" t="s">
        <v>176</v>
      </c>
      <c r="BE101" s="186">
        <f>IF(N101="základní",J101,0)</f>
        <v>0</v>
      </c>
      <c r="BF101" s="186">
        <f>IF(N101="snížená",J101,0)</f>
        <v>0</v>
      </c>
      <c r="BG101" s="186">
        <f>IF(N101="zákl. přenesená",J101,0)</f>
        <v>0</v>
      </c>
      <c r="BH101" s="186">
        <f>IF(N101="sníž. přenesená",J101,0)</f>
        <v>0</v>
      </c>
      <c r="BI101" s="186">
        <f>IF(N101="nulová",J101,0)</f>
        <v>0</v>
      </c>
      <c r="BJ101" s="18" t="s">
        <v>82</v>
      </c>
      <c r="BK101" s="186">
        <f>ROUND(I101*H101,2)</f>
        <v>0</v>
      </c>
      <c r="BL101" s="18" t="s">
        <v>1009</v>
      </c>
      <c r="BM101" s="185" t="s">
        <v>1440</v>
      </c>
    </row>
    <row r="102" spans="1:65" s="2" customFormat="1" ht="6.95" customHeight="1">
      <c r="A102" s="36"/>
      <c r="B102" s="49"/>
      <c r="C102" s="50"/>
      <c r="D102" s="50"/>
      <c r="E102" s="50"/>
      <c r="F102" s="50"/>
      <c r="G102" s="50"/>
      <c r="H102" s="50"/>
      <c r="I102" s="50"/>
      <c r="J102" s="50"/>
      <c r="K102" s="50"/>
      <c r="L102" s="41"/>
      <c r="M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</sheetData>
  <sheetProtection algorithmName="SHA-512" hashValue="Fy5Flqy4C3Nz1V1sMuEjsfR6mgOIF2QFQbHcctfi/XB75nc6nEEOcVm8dlpGtWwRFySd3pA3+zZzqe7EwUTRHg==" saltValue="DaxrmqHkZW9GNATaiskvFe28n3hpTZRtaAOxi2RSqRomfnYtGalZyeA1JnCq15RwZj77e2E6RIPTiPwMg9ePsg==" spinCount="100000" sheet="1" objects="1" scenarios="1" formatColumns="0" formatRows="0" autoFilter="0"/>
  <autoFilter ref="C83:K101" xr:uid="{00000000-0009-0000-0000-000013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K218"/>
  <sheetViews>
    <sheetView showGridLines="0" zoomScale="110" zoomScaleNormal="110" workbookViewId="0"/>
  </sheetViews>
  <sheetFormatPr defaultRowHeight="12.75"/>
  <cols>
    <col min="1" max="1" width="8.33203125" style="256" customWidth="1"/>
    <col min="2" max="2" width="1.6640625" style="256" customWidth="1"/>
    <col min="3" max="4" width="5" style="256" customWidth="1"/>
    <col min="5" max="5" width="11.6640625" style="256" customWidth="1"/>
    <col min="6" max="6" width="9.1640625" style="256" customWidth="1"/>
    <col min="7" max="7" width="5" style="256" customWidth="1"/>
    <col min="8" max="8" width="77.83203125" style="256" customWidth="1"/>
    <col min="9" max="10" width="20" style="256" customWidth="1"/>
    <col min="11" max="11" width="1.6640625" style="256" customWidth="1"/>
  </cols>
  <sheetData>
    <row r="1" spans="2:11" s="1" customFormat="1" ht="37.5" customHeight="1"/>
    <row r="2" spans="2:11" s="1" customFormat="1" ht="7.5" customHeight="1">
      <c r="B2" s="257"/>
      <c r="C2" s="258"/>
      <c r="D2" s="258"/>
      <c r="E2" s="258"/>
      <c r="F2" s="258"/>
      <c r="G2" s="258"/>
      <c r="H2" s="258"/>
      <c r="I2" s="258"/>
      <c r="J2" s="258"/>
      <c r="K2" s="259"/>
    </row>
    <row r="3" spans="2:11" s="16" customFormat="1" ht="45" customHeight="1">
      <c r="B3" s="260"/>
      <c r="C3" s="395" t="s">
        <v>1441</v>
      </c>
      <c r="D3" s="395"/>
      <c r="E3" s="395"/>
      <c r="F3" s="395"/>
      <c r="G3" s="395"/>
      <c r="H3" s="395"/>
      <c r="I3" s="395"/>
      <c r="J3" s="395"/>
      <c r="K3" s="261"/>
    </row>
    <row r="4" spans="2:11" s="1" customFormat="1" ht="25.5" customHeight="1">
      <c r="B4" s="262"/>
      <c r="C4" s="400" t="s">
        <v>1442</v>
      </c>
      <c r="D4" s="400"/>
      <c r="E4" s="400"/>
      <c r="F4" s="400"/>
      <c r="G4" s="400"/>
      <c r="H4" s="400"/>
      <c r="I4" s="400"/>
      <c r="J4" s="400"/>
      <c r="K4" s="263"/>
    </row>
    <row r="5" spans="2:11" s="1" customFormat="1" ht="5.25" customHeight="1">
      <c r="B5" s="262"/>
      <c r="C5" s="264"/>
      <c r="D5" s="264"/>
      <c r="E5" s="264"/>
      <c r="F5" s="264"/>
      <c r="G5" s="264"/>
      <c r="H5" s="264"/>
      <c r="I5" s="264"/>
      <c r="J5" s="264"/>
      <c r="K5" s="263"/>
    </row>
    <row r="6" spans="2:11" s="1" customFormat="1" ht="15" customHeight="1">
      <c r="B6" s="262"/>
      <c r="C6" s="399" t="s">
        <v>1443</v>
      </c>
      <c r="D6" s="399"/>
      <c r="E6" s="399"/>
      <c r="F6" s="399"/>
      <c r="G6" s="399"/>
      <c r="H6" s="399"/>
      <c r="I6" s="399"/>
      <c r="J6" s="399"/>
      <c r="K6" s="263"/>
    </row>
    <row r="7" spans="2:11" s="1" customFormat="1" ht="15" customHeight="1">
      <c r="B7" s="266"/>
      <c r="C7" s="399" t="s">
        <v>1444</v>
      </c>
      <c r="D7" s="399"/>
      <c r="E7" s="399"/>
      <c r="F7" s="399"/>
      <c r="G7" s="399"/>
      <c r="H7" s="399"/>
      <c r="I7" s="399"/>
      <c r="J7" s="399"/>
      <c r="K7" s="263"/>
    </row>
    <row r="8" spans="2:11" s="1" customFormat="1" ht="12.75" customHeight="1">
      <c r="B8" s="266"/>
      <c r="C8" s="265"/>
      <c r="D8" s="265"/>
      <c r="E8" s="265"/>
      <c r="F8" s="265"/>
      <c r="G8" s="265"/>
      <c r="H8" s="265"/>
      <c r="I8" s="265"/>
      <c r="J8" s="265"/>
      <c r="K8" s="263"/>
    </row>
    <row r="9" spans="2:11" s="1" customFormat="1" ht="15" customHeight="1">
      <c r="B9" s="266"/>
      <c r="C9" s="399" t="s">
        <v>1445</v>
      </c>
      <c r="D9" s="399"/>
      <c r="E9" s="399"/>
      <c r="F9" s="399"/>
      <c r="G9" s="399"/>
      <c r="H9" s="399"/>
      <c r="I9" s="399"/>
      <c r="J9" s="399"/>
      <c r="K9" s="263"/>
    </row>
    <row r="10" spans="2:11" s="1" customFormat="1" ht="15" customHeight="1">
      <c r="B10" s="266"/>
      <c r="C10" s="265"/>
      <c r="D10" s="399" t="s">
        <v>1446</v>
      </c>
      <c r="E10" s="399"/>
      <c r="F10" s="399"/>
      <c r="G10" s="399"/>
      <c r="H10" s="399"/>
      <c r="I10" s="399"/>
      <c r="J10" s="399"/>
      <c r="K10" s="263"/>
    </row>
    <row r="11" spans="2:11" s="1" customFormat="1" ht="15" customHeight="1">
      <c r="B11" s="266"/>
      <c r="C11" s="267"/>
      <c r="D11" s="399" t="s">
        <v>1447</v>
      </c>
      <c r="E11" s="399"/>
      <c r="F11" s="399"/>
      <c r="G11" s="399"/>
      <c r="H11" s="399"/>
      <c r="I11" s="399"/>
      <c r="J11" s="399"/>
      <c r="K11" s="263"/>
    </row>
    <row r="12" spans="2:11" s="1" customFormat="1" ht="15" customHeight="1">
      <c r="B12" s="266"/>
      <c r="C12" s="267"/>
      <c r="D12" s="265"/>
      <c r="E12" s="265"/>
      <c r="F12" s="265"/>
      <c r="G12" s="265"/>
      <c r="H12" s="265"/>
      <c r="I12" s="265"/>
      <c r="J12" s="265"/>
      <c r="K12" s="263"/>
    </row>
    <row r="13" spans="2:11" s="1" customFormat="1" ht="15" customHeight="1">
      <c r="B13" s="266"/>
      <c r="C13" s="267"/>
      <c r="D13" s="268" t="s">
        <v>1448</v>
      </c>
      <c r="E13" s="265"/>
      <c r="F13" s="265"/>
      <c r="G13" s="265"/>
      <c r="H13" s="265"/>
      <c r="I13" s="265"/>
      <c r="J13" s="265"/>
      <c r="K13" s="263"/>
    </row>
    <row r="14" spans="2:11" s="1" customFormat="1" ht="12.75" customHeight="1">
      <c r="B14" s="266"/>
      <c r="C14" s="267"/>
      <c r="D14" s="267"/>
      <c r="E14" s="267"/>
      <c r="F14" s="267"/>
      <c r="G14" s="267"/>
      <c r="H14" s="267"/>
      <c r="I14" s="267"/>
      <c r="J14" s="267"/>
      <c r="K14" s="263"/>
    </row>
    <row r="15" spans="2:11" s="1" customFormat="1" ht="15" customHeight="1">
      <c r="B15" s="266"/>
      <c r="C15" s="267"/>
      <c r="D15" s="399" t="s">
        <v>1449</v>
      </c>
      <c r="E15" s="399"/>
      <c r="F15" s="399"/>
      <c r="G15" s="399"/>
      <c r="H15" s="399"/>
      <c r="I15" s="399"/>
      <c r="J15" s="399"/>
      <c r="K15" s="263"/>
    </row>
    <row r="16" spans="2:11" s="1" customFormat="1" ht="15" customHeight="1">
      <c r="B16" s="266"/>
      <c r="C16" s="267"/>
      <c r="D16" s="399" t="s">
        <v>1450</v>
      </c>
      <c r="E16" s="399"/>
      <c r="F16" s="399"/>
      <c r="G16" s="399"/>
      <c r="H16" s="399"/>
      <c r="I16" s="399"/>
      <c r="J16" s="399"/>
      <c r="K16" s="263"/>
    </row>
    <row r="17" spans="2:11" s="1" customFormat="1" ht="15" customHeight="1">
      <c r="B17" s="266"/>
      <c r="C17" s="267"/>
      <c r="D17" s="399" t="s">
        <v>1451</v>
      </c>
      <c r="E17" s="399"/>
      <c r="F17" s="399"/>
      <c r="G17" s="399"/>
      <c r="H17" s="399"/>
      <c r="I17" s="399"/>
      <c r="J17" s="399"/>
      <c r="K17" s="263"/>
    </row>
    <row r="18" spans="2:11" s="1" customFormat="1" ht="15" customHeight="1">
      <c r="B18" s="266"/>
      <c r="C18" s="267"/>
      <c r="D18" s="267"/>
      <c r="E18" s="269" t="s">
        <v>133</v>
      </c>
      <c r="F18" s="399" t="s">
        <v>1452</v>
      </c>
      <c r="G18" s="399"/>
      <c r="H18" s="399"/>
      <c r="I18" s="399"/>
      <c r="J18" s="399"/>
      <c r="K18" s="263"/>
    </row>
    <row r="19" spans="2:11" s="1" customFormat="1" ht="15" customHeight="1">
      <c r="B19" s="266"/>
      <c r="C19" s="267"/>
      <c r="D19" s="267"/>
      <c r="E19" s="269" t="s">
        <v>1453</v>
      </c>
      <c r="F19" s="399" t="s">
        <v>1454</v>
      </c>
      <c r="G19" s="399"/>
      <c r="H19" s="399"/>
      <c r="I19" s="399"/>
      <c r="J19" s="399"/>
      <c r="K19" s="263"/>
    </row>
    <row r="20" spans="2:11" s="1" customFormat="1" ht="15" customHeight="1">
      <c r="B20" s="266"/>
      <c r="C20" s="267"/>
      <c r="D20" s="267"/>
      <c r="E20" s="269" t="s">
        <v>81</v>
      </c>
      <c r="F20" s="399" t="s">
        <v>1455</v>
      </c>
      <c r="G20" s="399"/>
      <c r="H20" s="399"/>
      <c r="I20" s="399"/>
      <c r="J20" s="399"/>
      <c r="K20" s="263"/>
    </row>
    <row r="21" spans="2:11" s="1" customFormat="1" ht="15" customHeight="1">
      <c r="B21" s="266"/>
      <c r="C21" s="267"/>
      <c r="D21" s="267"/>
      <c r="E21" s="269" t="s">
        <v>146</v>
      </c>
      <c r="F21" s="399" t="s">
        <v>1456</v>
      </c>
      <c r="G21" s="399"/>
      <c r="H21" s="399"/>
      <c r="I21" s="399"/>
      <c r="J21" s="399"/>
      <c r="K21" s="263"/>
    </row>
    <row r="22" spans="2:11" s="1" customFormat="1" ht="15" customHeight="1">
      <c r="B22" s="266"/>
      <c r="C22" s="267"/>
      <c r="D22" s="267"/>
      <c r="E22" s="269" t="s">
        <v>174</v>
      </c>
      <c r="F22" s="399" t="s">
        <v>175</v>
      </c>
      <c r="G22" s="399"/>
      <c r="H22" s="399"/>
      <c r="I22" s="399"/>
      <c r="J22" s="399"/>
      <c r="K22" s="263"/>
    </row>
    <row r="23" spans="2:11" s="1" customFormat="1" ht="15" customHeight="1">
      <c r="B23" s="266"/>
      <c r="C23" s="267"/>
      <c r="D23" s="267"/>
      <c r="E23" s="269" t="s">
        <v>87</v>
      </c>
      <c r="F23" s="399" t="s">
        <v>1457</v>
      </c>
      <c r="G23" s="399"/>
      <c r="H23" s="399"/>
      <c r="I23" s="399"/>
      <c r="J23" s="399"/>
      <c r="K23" s="263"/>
    </row>
    <row r="24" spans="2:11" s="1" customFormat="1" ht="12.75" customHeight="1">
      <c r="B24" s="266"/>
      <c r="C24" s="267"/>
      <c r="D24" s="267"/>
      <c r="E24" s="267"/>
      <c r="F24" s="267"/>
      <c r="G24" s="267"/>
      <c r="H24" s="267"/>
      <c r="I24" s="267"/>
      <c r="J24" s="267"/>
      <c r="K24" s="263"/>
    </row>
    <row r="25" spans="2:11" s="1" customFormat="1" ht="15" customHeight="1">
      <c r="B25" s="266"/>
      <c r="C25" s="399" t="s">
        <v>1458</v>
      </c>
      <c r="D25" s="399"/>
      <c r="E25" s="399"/>
      <c r="F25" s="399"/>
      <c r="G25" s="399"/>
      <c r="H25" s="399"/>
      <c r="I25" s="399"/>
      <c r="J25" s="399"/>
      <c r="K25" s="263"/>
    </row>
    <row r="26" spans="2:11" s="1" customFormat="1" ht="15" customHeight="1">
      <c r="B26" s="266"/>
      <c r="C26" s="399" t="s">
        <v>1459</v>
      </c>
      <c r="D26" s="399"/>
      <c r="E26" s="399"/>
      <c r="F26" s="399"/>
      <c r="G26" s="399"/>
      <c r="H26" s="399"/>
      <c r="I26" s="399"/>
      <c r="J26" s="399"/>
      <c r="K26" s="263"/>
    </row>
    <row r="27" spans="2:11" s="1" customFormat="1" ht="15" customHeight="1">
      <c r="B27" s="266"/>
      <c r="C27" s="265"/>
      <c r="D27" s="399" t="s">
        <v>1460</v>
      </c>
      <c r="E27" s="399"/>
      <c r="F27" s="399"/>
      <c r="G27" s="399"/>
      <c r="H27" s="399"/>
      <c r="I27" s="399"/>
      <c r="J27" s="399"/>
      <c r="K27" s="263"/>
    </row>
    <row r="28" spans="2:11" s="1" customFormat="1" ht="15" customHeight="1">
      <c r="B28" s="266"/>
      <c r="C28" s="267"/>
      <c r="D28" s="399" t="s">
        <v>1461</v>
      </c>
      <c r="E28" s="399"/>
      <c r="F28" s="399"/>
      <c r="G28" s="399"/>
      <c r="H28" s="399"/>
      <c r="I28" s="399"/>
      <c r="J28" s="399"/>
      <c r="K28" s="263"/>
    </row>
    <row r="29" spans="2:11" s="1" customFormat="1" ht="12.75" customHeight="1">
      <c r="B29" s="266"/>
      <c r="C29" s="267"/>
      <c r="D29" s="267"/>
      <c r="E29" s="267"/>
      <c r="F29" s="267"/>
      <c r="G29" s="267"/>
      <c r="H29" s="267"/>
      <c r="I29" s="267"/>
      <c r="J29" s="267"/>
      <c r="K29" s="263"/>
    </row>
    <row r="30" spans="2:11" s="1" customFormat="1" ht="15" customHeight="1">
      <c r="B30" s="266"/>
      <c r="C30" s="267"/>
      <c r="D30" s="399" t="s">
        <v>1462</v>
      </c>
      <c r="E30" s="399"/>
      <c r="F30" s="399"/>
      <c r="G30" s="399"/>
      <c r="H30" s="399"/>
      <c r="I30" s="399"/>
      <c r="J30" s="399"/>
      <c r="K30" s="263"/>
    </row>
    <row r="31" spans="2:11" s="1" customFormat="1" ht="15" customHeight="1">
      <c r="B31" s="266"/>
      <c r="C31" s="267"/>
      <c r="D31" s="399" t="s">
        <v>1463</v>
      </c>
      <c r="E31" s="399"/>
      <c r="F31" s="399"/>
      <c r="G31" s="399"/>
      <c r="H31" s="399"/>
      <c r="I31" s="399"/>
      <c r="J31" s="399"/>
      <c r="K31" s="263"/>
    </row>
    <row r="32" spans="2:11" s="1" customFormat="1" ht="12.75" customHeight="1">
      <c r="B32" s="266"/>
      <c r="C32" s="267"/>
      <c r="D32" s="267"/>
      <c r="E32" s="267"/>
      <c r="F32" s="267"/>
      <c r="G32" s="267"/>
      <c r="H32" s="267"/>
      <c r="I32" s="267"/>
      <c r="J32" s="267"/>
      <c r="K32" s="263"/>
    </row>
    <row r="33" spans="2:11" s="1" customFormat="1" ht="15" customHeight="1">
      <c r="B33" s="266"/>
      <c r="C33" s="267"/>
      <c r="D33" s="399" t="s">
        <v>1464</v>
      </c>
      <c r="E33" s="399"/>
      <c r="F33" s="399"/>
      <c r="G33" s="399"/>
      <c r="H33" s="399"/>
      <c r="I33" s="399"/>
      <c r="J33" s="399"/>
      <c r="K33" s="263"/>
    </row>
    <row r="34" spans="2:11" s="1" customFormat="1" ht="15" customHeight="1">
      <c r="B34" s="266"/>
      <c r="C34" s="267"/>
      <c r="D34" s="399" t="s">
        <v>1465</v>
      </c>
      <c r="E34" s="399"/>
      <c r="F34" s="399"/>
      <c r="G34" s="399"/>
      <c r="H34" s="399"/>
      <c r="I34" s="399"/>
      <c r="J34" s="399"/>
      <c r="K34" s="263"/>
    </row>
    <row r="35" spans="2:11" s="1" customFormat="1" ht="15" customHeight="1">
      <c r="B35" s="266"/>
      <c r="C35" s="267"/>
      <c r="D35" s="399" t="s">
        <v>1466</v>
      </c>
      <c r="E35" s="399"/>
      <c r="F35" s="399"/>
      <c r="G35" s="399"/>
      <c r="H35" s="399"/>
      <c r="I35" s="399"/>
      <c r="J35" s="399"/>
      <c r="K35" s="263"/>
    </row>
    <row r="36" spans="2:11" s="1" customFormat="1" ht="15" customHeight="1">
      <c r="B36" s="266"/>
      <c r="C36" s="267"/>
      <c r="D36" s="265"/>
      <c r="E36" s="268" t="s">
        <v>162</v>
      </c>
      <c r="F36" s="265"/>
      <c r="G36" s="399" t="s">
        <v>1467</v>
      </c>
      <c r="H36" s="399"/>
      <c r="I36" s="399"/>
      <c r="J36" s="399"/>
      <c r="K36" s="263"/>
    </row>
    <row r="37" spans="2:11" s="1" customFormat="1" ht="30.75" customHeight="1">
      <c r="B37" s="266"/>
      <c r="C37" s="267"/>
      <c r="D37" s="265"/>
      <c r="E37" s="268" t="s">
        <v>1468</v>
      </c>
      <c r="F37" s="265"/>
      <c r="G37" s="399" t="s">
        <v>1469</v>
      </c>
      <c r="H37" s="399"/>
      <c r="I37" s="399"/>
      <c r="J37" s="399"/>
      <c r="K37" s="263"/>
    </row>
    <row r="38" spans="2:11" s="1" customFormat="1" ht="15" customHeight="1">
      <c r="B38" s="266"/>
      <c r="C38" s="267"/>
      <c r="D38" s="265"/>
      <c r="E38" s="268" t="s">
        <v>56</v>
      </c>
      <c r="F38" s="265"/>
      <c r="G38" s="399" t="s">
        <v>1470</v>
      </c>
      <c r="H38" s="399"/>
      <c r="I38" s="399"/>
      <c r="J38" s="399"/>
      <c r="K38" s="263"/>
    </row>
    <row r="39" spans="2:11" s="1" customFormat="1" ht="15" customHeight="1">
      <c r="B39" s="266"/>
      <c r="C39" s="267"/>
      <c r="D39" s="265"/>
      <c r="E39" s="268" t="s">
        <v>57</v>
      </c>
      <c r="F39" s="265"/>
      <c r="G39" s="399" t="s">
        <v>1471</v>
      </c>
      <c r="H39" s="399"/>
      <c r="I39" s="399"/>
      <c r="J39" s="399"/>
      <c r="K39" s="263"/>
    </row>
    <row r="40" spans="2:11" s="1" customFormat="1" ht="15" customHeight="1">
      <c r="B40" s="266"/>
      <c r="C40" s="267"/>
      <c r="D40" s="265"/>
      <c r="E40" s="268" t="s">
        <v>163</v>
      </c>
      <c r="F40" s="265"/>
      <c r="G40" s="399" t="s">
        <v>1472</v>
      </c>
      <c r="H40" s="399"/>
      <c r="I40" s="399"/>
      <c r="J40" s="399"/>
      <c r="K40" s="263"/>
    </row>
    <row r="41" spans="2:11" s="1" customFormat="1" ht="15" customHeight="1">
      <c r="B41" s="266"/>
      <c r="C41" s="267"/>
      <c r="D41" s="265"/>
      <c r="E41" s="268" t="s">
        <v>164</v>
      </c>
      <c r="F41" s="265"/>
      <c r="G41" s="399" t="s">
        <v>1473</v>
      </c>
      <c r="H41" s="399"/>
      <c r="I41" s="399"/>
      <c r="J41" s="399"/>
      <c r="K41" s="263"/>
    </row>
    <row r="42" spans="2:11" s="1" customFormat="1" ht="15" customHeight="1">
      <c r="B42" s="266"/>
      <c r="C42" s="267"/>
      <c r="D42" s="265"/>
      <c r="E42" s="268" t="s">
        <v>1474</v>
      </c>
      <c r="F42" s="265"/>
      <c r="G42" s="399" t="s">
        <v>1475</v>
      </c>
      <c r="H42" s="399"/>
      <c r="I42" s="399"/>
      <c r="J42" s="399"/>
      <c r="K42" s="263"/>
    </row>
    <row r="43" spans="2:11" s="1" customFormat="1" ht="15" customHeight="1">
      <c r="B43" s="266"/>
      <c r="C43" s="267"/>
      <c r="D43" s="265"/>
      <c r="E43" s="268"/>
      <c r="F43" s="265"/>
      <c r="G43" s="399" t="s">
        <v>1476</v>
      </c>
      <c r="H43" s="399"/>
      <c r="I43" s="399"/>
      <c r="J43" s="399"/>
      <c r="K43" s="263"/>
    </row>
    <row r="44" spans="2:11" s="1" customFormat="1" ht="15" customHeight="1">
      <c r="B44" s="266"/>
      <c r="C44" s="267"/>
      <c r="D44" s="265"/>
      <c r="E44" s="268" t="s">
        <v>1477</v>
      </c>
      <c r="F44" s="265"/>
      <c r="G44" s="399" t="s">
        <v>1478</v>
      </c>
      <c r="H44" s="399"/>
      <c r="I44" s="399"/>
      <c r="J44" s="399"/>
      <c r="K44" s="263"/>
    </row>
    <row r="45" spans="2:11" s="1" customFormat="1" ht="15" customHeight="1">
      <c r="B45" s="266"/>
      <c r="C45" s="267"/>
      <c r="D45" s="265"/>
      <c r="E45" s="268" t="s">
        <v>166</v>
      </c>
      <c r="F45" s="265"/>
      <c r="G45" s="399" t="s">
        <v>1479</v>
      </c>
      <c r="H45" s="399"/>
      <c r="I45" s="399"/>
      <c r="J45" s="399"/>
      <c r="K45" s="263"/>
    </row>
    <row r="46" spans="2:11" s="1" customFormat="1" ht="12.75" customHeight="1">
      <c r="B46" s="266"/>
      <c r="C46" s="267"/>
      <c r="D46" s="265"/>
      <c r="E46" s="265"/>
      <c r="F46" s="265"/>
      <c r="G46" s="265"/>
      <c r="H46" s="265"/>
      <c r="I46" s="265"/>
      <c r="J46" s="265"/>
      <c r="K46" s="263"/>
    </row>
    <row r="47" spans="2:11" s="1" customFormat="1" ht="15" customHeight="1">
      <c r="B47" s="266"/>
      <c r="C47" s="267"/>
      <c r="D47" s="399" t="s">
        <v>1480</v>
      </c>
      <c r="E47" s="399"/>
      <c r="F47" s="399"/>
      <c r="G47" s="399"/>
      <c r="H47" s="399"/>
      <c r="I47" s="399"/>
      <c r="J47" s="399"/>
      <c r="K47" s="263"/>
    </row>
    <row r="48" spans="2:11" s="1" customFormat="1" ht="15" customHeight="1">
      <c r="B48" s="266"/>
      <c r="C48" s="267"/>
      <c r="D48" s="267"/>
      <c r="E48" s="399" t="s">
        <v>1481</v>
      </c>
      <c r="F48" s="399"/>
      <c r="G48" s="399"/>
      <c r="H48" s="399"/>
      <c r="I48" s="399"/>
      <c r="J48" s="399"/>
      <c r="K48" s="263"/>
    </row>
    <row r="49" spans="2:11" s="1" customFormat="1" ht="15" customHeight="1">
      <c r="B49" s="266"/>
      <c r="C49" s="267"/>
      <c r="D49" s="267"/>
      <c r="E49" s="399" t="s">
        <v>1482</v>
      </c>
      <c r="F49" s="399"/>
      <c r="G49" s="399"/>
      <c r="H49" s="399"/>
      <c r="I49" s="399"/>
      <c r="J49" s="399"/>
      <c r="K49" s="263"/>
    </row>
    <row r="50" spans="2:11" s="1" customFormat="1" ht="15" customHeight="1">
      <c r="B50" s="266"/>
      <c r="C50" s="267"/>
      <c r="D50" s="267"/>
      <c r="E50" s="399" t="s">
        <v>1483</v>
      </c>
      <c r="F50" s="399"/>
      <c r="G50" s="399"/>
      <c r="H50" s="399"/>
      <c r="I50" s="399"/>
      <c r="J50" s="399"/>
      <c r="K50" s="263"/>
    </row>
    <row r="51" spans="2:11" s="1" customFormat="1" ht="15" customHeight="1">
      <c r="B51" s="266"/>
      <c r="C51" s="267"/>
      <c r="D51" s="399" t="s">
        <v>1484</v>
      </c>
      <c r="E51" s="399"/>
      <c r="F51" s="399"/>
      <c r="G51" s="399"/>
      <c r="H51" s="399"/>
      <c r="I51" s="399"/>
      <c r="J51" s="399"/>
      <c r="K51" s="263"/>
    </row>
    <row r="52" spans="2:11" s="1" customFormat="1" ht="25.5" customHeight="1">
      <c r="B52" s="262"/>
      <c r="C52" s="400" t="s">
        <v>1485</v>
      </c>
      <c r="D52" s="400"/>
      <c r="E52" s="400"/>
      <c r="F52" s="400"/>
      <c r="G52" s="400"/>
      <c r="H52" s="400"/>
      <c r="I52" s="400"/>
      <c r="J52" s="400"/>
      <c r="K52" s="263"/>
    </row>
    <row r="53" spans="2:11" s="1" customFormat="1" ht="5.25" customHeight="1">
      <c r="B53" s="262"/>
      <c r="C53" s="264"/>
      <c r="D53" s="264"/>
      <c r="E53" s="264"/>
      <c r="F53" s="264"/>
      <c r="G53" s="264"/>
      <c r="H53" s="264"/>
      <c r="I53" s="264"/>
      <c r="J53" s="264"/>
      <c r="K53" s="263"/>
    </row>
    <row r="54" spans="2:11" s="1" customFormat="1" ht="15" customHeight="1">
      <c r="B54" s="262"/>
      <c r="C54" s="399" t="s">
        <v>1486</v>
      </c>
      <c r="D54" s="399"/>
      <c r="E54" s="399"/>
      <c r="F54" s="399"/>
      <c r="G54" s="399"/>
      <c r="H54" s="399"/>
      <c r="I54" s="399"/>
      <c r="J54" s="399"/>
      <c r="K54" s="263"/>
    </row>
    <row r="55" spans="2:11" s="1" customFormat="1" ht="15" customHeight="1">
      <c r="B55" s="262"/>
      <c r="C55" s="399" t="s">
        <v>1487</v>
      </c>
      <c r="D55" s="399"/>
      <c r="E55" s="399"/>
      <c r="F55" s="399"/>
      <c r="G55" s="399"/>
      <c r="H55" s="399"/>
      <c r="I55" s="399"/>
      <c r="J55" s="399"/>
      <c r="K55" s="263"/>
    </row>
    <row r="56" spans="2:11" s="1" customFormat="1" ht="12.75" customHeight="1">
      <c r="B56" s="262"/>
      <c r="C56" s="265"/>
      <c r="D56" s="265"/>
      <c r="E56" s="265"/>
      <c r="F56" s="265"/>
      <c r="G56" s="265"/>
      <c r="H56" s="265"/>
      <c r="I56" s="265"/>
      <c r="J56" s="265"/>
      <c r="K56" s="263"/>
    </row>
    <row r="57" spans="2:11" s="1" customFormat="1" ht="15" customHeight="1">
      <c r="B57" s="262"/>
      <c r="C57" s="399" t="s">
        <v>1488</v>
      </c>
      <c r="D57" s="399"/>
      <c r="E57" s="399"/>
      <c r="F57" s="399"/>
      <c r="G57" s="399"/>
      <c r="H57" s="399"/>
      <c r="I57" s="399"/>
      <c r="J57" s="399"/>
      <c r="K57" s="263"/>
    </row>
    <row r="58" spans="2:11" s="1" customFormat="1" ht="15" customHeight="1">
      <c r="B58" s="262"/>
      <c r="C58" s="267"/>
      <c r="D58" s="399" t="s">
        <v>1489</v>
      </c>
      <c r="E58" s="399"/>
      <c r="F58" s="399"/>
      <c r="G58" s="399"/>
      <c r="H58" s="399"/>
      <c r="I58" s="399"/>
      <c r="J58" s="399"/>
      <c r="K58" s="263"/>
    </row>
    <row r="59" spans="2:11" s="1" customFormat="1" ht="15" customHeight="1">
      <c r="B59" s="262"/>
      <c r="C59" s="267"/>
      <c r="D59" s="399" t="s">
        <v>1490</v>
      </c>
      <c r="E59" s="399"/>
      <c r="F59" s="399"/>
      <c r="G59" s="399"/>
      <c r="H59" s="399"/>
      <c r="I59" s="399"/>
      <c r="J59" s="399"/>
      <c r="K59" s="263"/>
    </row>
    <row r="60" spans="2:11" s="1" customFormat="1" ht="15" customHeight="1">
      <c r="B60" s="262"/>
      <c r="C60" s="267"/>
      <c r="D60" s="399" t="s">
        <v>1491</v>
      </c>
      <c r="E60" s="399"/>
      <c r="F60" s="399"/>
      <c r="G60" s="399"/>
      <c r="H60" s="399"/>
      <c r="I60" s="399"/>
      <c r="J60" s="399"/>
      <c r="K60" s="263"/>
    </row>
    <row r="61" spans="2:11" s="1" customFormat="1" ht="15" customHeight="1">
      <c r="B61" s="262"/>
      <c r="C61" s="267"/>
      <c r="D61" s="399" t="s">
        <v>1492</v>
      </c>
      <c r="E61" s="399"/>
      <c r="F61" s="399"/>
      <c r="G61" s="399"/>
      <c r="H61" s="399"/>
      <c r="I61" s="399"/>
      <c r="J61" s="399"/>
      <c r="K61" s="263"/>
    </row>
    <row r="62" spans="2:11" s="1" customFormat="1" ht="15" customHeight="1">
      <c r="B62" s="262"/>
      <c r="C62" s="267"/>
      <c r="D62" s="401" t="s">
        <v>1493</v>
      </c>
      <c r="E62" s="401"/>
      <c r="F62" s="401"/>
      <c r="G62" s="401"/>
      <c r="H62" s="401"/>
      <c r="I62" s="401"/>
      <c r="J62" s="401"/>
      <c r="K62" s="263"/>
    </row>
    <row r="63" spans="2:11" s="1" customFormat="1" ht="15" customHeight="1">
      <c r="B63" s="262"/>
      <c r="C63" s="267"/>
      <c r="D63" s="399" t="s">
        <v>1494</v>
      </c>
      <c r="E63" s="399"/>
      <c r="F63" s="399"/>
      <c r="G63" s="399"/>
      <c r="H63" s="399"/>
      <c r="I63" s="399"/>
      <c r="J63" s="399"/>
      <c r="K63" s="263"/>
    </row>
    <row r="64" spans="2:11" s="1" customFormat="1" ht="12.75" customHeight="1">
      <c r="B64" s="262"/>
      <c r="C64" s="267"/>
      <c r="D64" s="267"/>
      <c r="E64" s="270"/>
      <c r="F64" s="267"/>
      <c r="G64" s="267"/>
      <c r="H64" s="267"/>
      <c r="I64" s="267"/>
      <c r="J64" s="267"/>
      <c r="K64" s="263"/>
    </row>
    <row r="65" spans="2:11" s="1" customFormat="1" ht="15" customHeight="1">
      <c r="B65" s="262"/>
      <c r="C65" s="267"/>
      <c r="D65" s="399" t="s">
        <v>1495</v>
      </c>
      <c r="E65" s="399"/>
      <c r="F65" s="399"/>
      <c r="G65" s="399"/>
      <c r="H65" s="399"/>
      <c r="I65" s="399"/>
      <c r="J65" s="399"/>
      <c r="K65" s="263"/>
    </row>
    <row r="66" spans="2:11" s="1" customFormat="1" ht="15" customHeight="1">
      <c r="B66" s="262"/>
      <c r="C66" s="267"/>
      <c r="D66" s="401" t="s">
        <v>1496</v>
      </c>
      <c r="E66" s="401"/>
      <c r="F66" s="401"/>
      <c r="G66" s="401"/>
      <c r="H66" s="401"/>
      <c r="I66" s="401"/>
      <c r="J66" s="401"/>
      <c r="K66" s="263"/>
    </row>
    <row r="67" spans="2:11" s="1" customFormat="1" ht="15" customHeight="1">
      <c r="B67" s="262"/>
      <c r="C67" s="267"/>
      <c r="D67" s="399" t="s">
        <v>1497</v>
      </c>
      <c r="E67" s="399"/>
      <c r="F67" s="399"/>
      <c r="G67" s="399"/>
      <c r="H67" s="399"/>
      <c r="I67" s="399"/>
      <c r="J67" s="399"/>
      <c r="K67" s="263"/>
    </row>
    <row r="68" spans="2:11" s="1" customFormat="1" ht="15" customHeight="1">
      <c r="B68" s="262"/>
      <c r="C68" s="267"/>
      <c r="D68" s="399" t="s">
        <v>1498</v>
      </c>
      <c r="E68" s="399"/>
      <c r="F68" s="399"/>
      <c r="G68" s="399"/>
      <c r="H68" s="399"/>
      <c r="I68" s="399"/>
      <c r="J68" s="399"/>
      <c r="K68" s="263"/>
    </row>
    <row r="69" spans="2:11" s="1" customFormat="1" ht="15" customHeight="1">
      <c r="B69" s="262"/>
      <c r="C69" s="267"/>
      <c r="D69" s="399" t="s">
        <v>1499</v>
      </c>
      <c r="E69" s="399"/>
      <c r="F69" s="399"/>
      <c r="G69" s="399"/>
      <c r="H69" s="399"/>
      <c r="I69" s="399"/>
      <c r="J69" s="399"/>
      <c r="K69" s="263"/>
    </row>
    <row r="70" spans="2:11" s="1" customFormat="1" ht="15" customHeight="1">
      <c r="B70" s="262"/>
      <c r="C70" s="267"/>
      <c r="D70" s="399" t="s">
        <v>1500</v>
      </c>
      <c r="E70" s="399"/>
      <c r="F70" s="399"/>
      <c r="G70" s="399"/>
      <c r="H70" s="399"/>
      <c r="I70" s="399"/>
      <c r="J70" s="399"/>
      <c r="K70" s="263"/>
    </row>
    <row r="71" spans="2:11" s="1" customFormat="1" ht="12.75" customHeight="1">
      <c r="B71" s="271"/>
      <c r="C71" s="272"/>
      <c r="D71" s="272"/>
      <c r="E71" s="272"/>
      <c r="F71" s="272"/>
      <c r="G71" s="272"/>
      <c r="H71" s="272"/>
      <c r="I71" s="272"/>
      <c r="J71" s="272"/>
      <c r="K71" s="273"/>
    </row>
    <row r="72" spans="2:11" s="1" customFormat="1" ht="18.75" customHeight="1">
      <c r="B72" s="274"/>
      <c r="C72" s="274"/>
      <c r="D72" s="274"/>
      <c r="E72" s="274"/>
      <c r="F72" s="274"/>
      <c r="G72" s="274"/>
      <c r="H72" s="274"/>
      <c r="I72" s="274"/>
      <c r="J72" s="274"/>
      <c r="K72" s="275"/>
    </row>
    <row r="73" spans="2:11" s="1" customFormat="1" ht="18.75" customHeight="1">
      <c r="B73" s="275"/>
      <c r="C73" s="275"/>
      <c r="D73" s="275"/>
      <c r="E73" s="275"/>
      <c r="F73" s="275"/>
      <c r="G73" s="275"/>
      <c r="H73" s="275"/>
      <c r="I73" s="275"/>
      <c r="J73" s="275"/>
      <c r="K73" s="275"/>
    </row>
    <row r="74" spans="2:11" s="1" customFormat="1" ht="7.5" customHeight="1">
      <c r="B74" s="276"/>
      <c r="C74" s="277"/>
      <c r="D74" s="277"/>
      <c r="E74" s="277"/>
      <c r="F74" s="277"/>
      <c r="G74" s="277"/>
      <c r="H74" s="277"/>
      <c r="I74" s="277"/>
      <c r="J74" s="277"/>
      <c r="K74" s="278"/>
    </row>
    <row r="75" spans="2:11" s="1" customFormat="1" ht="45" customHeight="1">
      <c r="B75" s="279"/>
      <c r="C75" s="394" t="s">
        <v>1501</v>
      </c>
      <c r="D75" s="394"/>
      <c r="E75" s="394"/>
      <c r="F75" s="394"/>
      <c r="G75" s="394"/>
      <c r="H75" s="394"/>
      <c r="I75" s="394"/>
      <c r="J75" s="394"/>
      <c r="K75" s="280"/>
    </row>
    <row r="76" spans="2:11" s="1" customFormat="1" ht="17.25" customHeight="1">
      <c r="B76" s="279"/>
      <c r="C76" s="281" t="s">
        <v>1502</v>
      </c>
      <c r="D76" s="281"/>
      <c r="E76" s="281"/>
      <c r="F76" s="281" t="s">
        <v>1503</v>
      </c>
      <c r="G76" s="282"/>
      <c r="H76" s="281" t="s">
        <v>57</v>
      </c>
      <c r="I76" s="281" t="s">
        <v>60</v>
      </c>
      <c r="J76" s="281" t="s">
        <v>1504</v>
      </c>
      <c r="K76" s="280"/>
    </row>
    <row r="77" spans="2:11" s="1" customFormat="1" ht="17.25" customHeight="1">
      <c r="B77" s="279"/>
      <c r="C77" s="283" t="s">
        <v>1505</v>
      </c>
      <c r="D77" s="283"/>
      <c r="E77" s="283"/>
      <c r="F77" s="284" t="s">
        <v>1506</v>
      </c>
      <c r="G77" s="285"/>
      <c r="H77" s="283"/>
      <c r="I77" s="283"/>
      <c r="J77" s="283" t="s">
        <v>1507</v>
      </c>
      <c r="K77" s="280"/>
    </row>
    <row r="78" spans="2:11" s="1" customFormat="1" ht="5.25" customHeight="1">
      <c r="B78" s="279"/>
      <c r="C78" s="286"/>
      <c r="D78" s="286"/>
      <c r="E78" s="286"/>
      <c r="F78" s="286"/>
      <c r="G78" s="287"/>
      <c r="H78" s="286"/>
      <c r="I78" s="286"/>
      <c r="J78" s="286"/>
      <c r="K78" s="280"/>
    </row>
    <row r="79" spans="2:11" s="1" customFormat="1" ht="15" customHeight="1">
      <c r="B79" s="279"/>
      <c r="C79" s="268" t="s">
        <v>56</v>
      </c>
      <c r="D79" s="288"/>
      <c r="E79" s="288"/>
      <c r="F79" s="289" t="s">
        <v>1508</v>
      </c>
      <c r="G79" s="290"/>
      <c r="H79" s="268" t="s">
        <v>1509</v>
      </c>
      <c r="I79" s="268" t="s">
        <v>1510</v>
      </c>
      <c r="J79" s="268">
        <v>20</v>
      </c>
      <c r="K79" s="280"/>
    </row>
    <row r="80" spans="2:11" s="1" customFormat="1" ht="15" customHeight="1">
      <c r="B80" s="279"/>
      <c r="C80" s="268" t="s">
        <v>1511</v>
      </c>
      <c r="D80" s="268"/>
      <c r="E80" s="268"/>
      <c r="F80" s="289" t="s">
        <v>1508</v>
      </c>
      <c r="G80" s="290"/>
      <c r="H80" s="268" t="s">
        <v>1512</v>
      </c>
      <c r="I80" s="268" t="s">
        <v>1510</v>
      </c>
      <c r="J80" s="268">
        <v>120</v>
      </c>
      <c r="K80" s="280"/>
    </row>
    <row r="81" spans="2:11" s="1" customFormat="1" ht="15" customHeight="1">
      <c r="B81" s="291"/>
      <c r="C81" s="268" t="s">
        <v>1513</v>
      </c>
      <c r="D81" s="268"/>
      <c r="E81" s="268"/>
      <c r="F81" s="289" t="s">
        <v>1514</v>
      </c>
      <c r="G81" s="290"/>
      <c r="H81" s="268" t="s">
        <v>1515</v>
      </c>
      <c r="I81" s="268" t="s">
        <v>1510</v>
      </c>
      <c r="J81" s="268">
        <v>50</v>
      </c>
      <c r="K81" s="280"/>
    </row>
    <row r="82" spans="2:11" s="1" customFormat="1" ht="15" customHeight="1">
      <c r="B82" s="291"/>
      <c r="C82" s="268" t="s">
        <v>1516</v>
      </c>
      <c r="D82" s="268"/>
      <c r="E82" s="268"/>
      <c r="F82" s="289" t="s">
        <v>1508</v>
      </c>
      <c r="G82" s="290"/>
      <c r="H82" s="268" t="s">
        <v>1517</v>
      </c>
      <c r="I82" s="268" t="s">
        <v>1518</v>
      </c>
      <c r="J82" s="268"/>
      <c r="K82" s="280"/>
    </row>
    <row r="83" spans="2:11" s="1" customFormat="1" ht="15" customHeight="1">
      <c r="B83" s="291"/>
      <c r="C83" s="292" t="s">
        <v>1519</v>
      </c>
      <c r="D83" s="292"/>
      <c r="E83" s="292"/>
      <c r="F83" s="293" t="s">
        <v>1514</v>
      </c>
      <c r="G83" s="292"/>
      <c r="H83" s="292" t="s">
        <v>1520</v>
      </c>
      <c r="I83" s="292" t="s">
        <v>1510</v>
      </c>
      <c r="J83" s="292">
        <v>15</v>
      </c>
      <c r="K83" s="280"/>
    </row>
    <row r="84" spans="2:11" s="1" customFormat="1" ht="15" customHeight="1">
      <c r="B84" s="291"/>
      <c r="C84" s="292" t="s">
        <v>1521</v>
      </c>
      <c r="D84" s="292"/>
      <c r="E84" s="292"/>
      <c r="F84" s="293" t="s">
        <v>1514</v>
      </c>
      <c r="G84" s="292"/>
      <c r="H84" s="292" t="s">
        <v>1522</v>
      </c>
      <c r="I84" s="292" t="s">
        <v>1510</v>
      </c>
      <c r="J84" s="292">
        <v>15</v>
      </c>
      <c r="K84" s="280"/>
    </row>
    <row r="85" spans="2:11" s="1" customFormat="1" ht="15" customHeight="1">
      <c r="B85" s="291"/>
      <c r="C85" s="292" t="s">
        <v>1523</v>
      </c>
      <c r="D85" s="292"/>
      <c r="E85" s="292"/>
      <c r="F85" s="293" t="s">
        <v>1514</v>
      </c>
      <c r="G85" s="292"/>
      <c r="H85" s="292" t="s">
        <v>1524</v>
      </c>
      <c r="I85" s="292" t="s">
        <v>1510</v>
      </c>
      <c r="J85" s="292">
        <v>20</v>
      </c>
      <c r="K85" s="280"/>
    </row>
    <row r="86" spans="2:11" s="1" customFormat="1" ht="15" customHeight="1">
      <c r="B86" s="291"/>
      <c r="C86" s="292" t="s">
        <v>1525</v>
      </c>
      <c r="D86" s="292"/>
      <c r="E86" s="292"/>
      <c r="F86" s="293" t="s">
        <v>1514</v>
      </c>
      <c r="G86" s="292"/>
      <c r="H86" s="292" t="s">
        <v>1526</v>
      </c>
      <c r="I86" s="292" t="s">
        <v>1510</v>
      </c>
      <c r="J86" s="292">
        <v>20</v>
      </c>
      <c r="K86" s="280"/>
    </row>
    <row r="87" spans="2:11" s="1" customFormat="1" ht="15" customHeight="1">
      <c r="B87" s="291"/>
      <c r="C87" s="268" t="s">
        <v>1527</v>
      </c>
      <c r="D87" s="268"/>
      <c r="E87" s="268"/>
      <c r="F87" s="289" t="s">
        <v>1514</v>
      </c>
      <c r="G87" s="290"/>
      <c r="H87" s="268" t="s">
        <v>1528</v>
      </c>
      <c r="I87" s="268" t="s">
        <v>1510</v>
      </c>
      <c r="J87" s="268">
        <v>50</v>
      </c>
      <c r="K87" s="280"/>
    </row>
    <row r="88" spans="2:11" s="1" customFormat="1" ht="15" customHeight="1">
      <c r="B88" s="291"/>
      <c r="C88" s="268" t="s">
        <v>1529</v>
      </c>
      <c r="D88" s="268"/>
      <c r="E88" s="268"/>
      <c r="F88" s="289" t="s">
        <v>1514</v>
      </c>
      <c r="G88" s="290"/>
      <c r="H88" s="268" t="s">
        <v>1530</v>
      </c>
      <c r="I88" s="268" t="s">
        <v>1510</v>
      </c>
      <c r="J88" s="268">
        <v>20</v>
      </c>
      <c r="K88" s="280"/>
    </row>
    <row r="89" spans="2:11" s="1" customFormat="1" ht="15" customHeight="1">
      <c r="B89" s="291"/>
      <c r="C89" s="268" t="s">
        <v>1531</v>
      </c>
      <c r="D89" s="268"/>
      <c r="E89" s="268"/>
      <c r="F89" s="289" t="s">
        <v>1514</v>
      </c>
      <c r="G89" s="290"/>
      <c r="H89" s="268" t="s">
        <v>1532</v>
      </c>
      <c r="I89" s="268" t="s">
        <v>1510</v>
      </c>
      <c r="J89" s="268">
        <v>20</v>
      </c>
      <c r="K89" s="280"/>
    </row>
    <row r="90" spans="2:11" s="1" customFormat="1" ht="15" customHeight="1">
      <c r="B90" s="291"/>
      <c r="C90" s="268" t="s">
        <v>1533</v>
      </c>
      <c r="D90" s="268"/>
      <c r="E90" s="268"/>
      <c r="F90" s="289" t="s">
        <v>1514</v>
      </c>
      <c r="G90" s="290"/>
      <c r="H90" s="268" t="s">
        <v>1534</v>
      </c>
      <c r="I90" s="268" t="s">
        <v>1510</v>
      </c>
      <c r="J90" s="268">
        <v>50</v>
      </c>
      <c r="K90" s="280"/>
    </row>
    <row r="91" spans="2:11" s="1" customFormat="1" ht="15" customHeight="1">
      <c r="B91" s="291"/>
      <c r="C91" s="268" t="s">
        <v>1535</v>
      </c>
      <c r="D91" s="268"/>
      <c r="E91" s="268"/>
      <c r="F91" s="289" t="s">
        <v>1514</v>
      </c>
      <c r="G91" s="290"/>
      <c r="H91" s="268" t="s">
        <v>1535</v>
      </c>
      <c r="I91" s="268" t="s">
        <v>1510</v>
      </c>
      <c r="J91" s="268">
        <v>50</v>
      </c>
      <c r="K91" s="280"/>
    </row>
    <row r="92" spans="2:11" s="1" customFormat="1" ht="15" customHeight="1">
      <c r="B92" s="291"/>
      <c r="C92" s="268" t="s">
        <v>1536</v>
      </c>
      <c r="D92" s="268"/>
      <c r="E92" s="268"/>
      <c r="F92" s="289" t="s">
        <v>1514</v>
      </c>
      <c r="G92" s="290"/>
      <c r="H92" s="268" t="s">
        <v>1537</v>
      </c>
      <c r="I92" s="268" t="s">
        <v>1510</v>
      </c>
      <c r="J92" s="268">
        <v>255</v>
      </c>
      <c r="K92" s="280"/>
    </row>
    <row r="93" spans="2:11" s="1" customFormat="1" ht="15" customHeight="1">
      <c r="B93" s="291"/>
      <c r="C93" s="268" t="s">
        <v>1538</v>
      </c>
      <c r="D93" s="268"/>
      <c r="E93" s="268"/>
      <c r="F93" s="289" t="s">
        <v>1508</v>
      </c>
      <c r="G93" s="290"/>
      <c r="H93" s="268" t="s">
        <v>1539</v>
      </c>
      <c r="I93" s="268" t="s">
        <v>1540</v>
      </c>
      <c r="J93" s="268"/>
      <c r="K93" s="280"/>
    </row>
    <row r="94" spans="2:11" s="1" customFormat="1" ht="15" customHeight="1">
      <c r="B94" s="291"/>
      <c r="C94" s="268" t="s">
        <v>1541</v>
      </c>
      <c r="D94" s="268"/>
      <c r="E94" s="268"/>
      <c r="F94" s="289" t="s">
        <v>1508</v>
      </c>
      <c r="G94" s="290"/>
      <c r="H94" s="268" t="s">
        <v>1542</v>
      </c>
      <c r="I94" s="268" t="s">
        <v>1543</v>
      </c>
      <c r="J94" s="268"/>
      <c r="K94" s="280"/>
    </row>
    <row r="95" spans="2:11" s="1" customFormat="1" ht="15" customHeight="1">
      <c r="B95" s="291"/>
      <c r="C95" s="268" t="s">
        <v>1544</v>
      </c>
      <c r="D95" s="268"/>
      <c r="E95" s="268"/>
      <c r="F95" s="289" t="s">
        <v>1508</v>
      </c>
      <c r="G95" s="290"/>
      <c r="H95" s="268" t="s">
        <v>1544</v>
      </c>
      <c r="I95" s="268" t="s">
        <v>1543</v>
      </c>
      <c r="J95" s="268"/>
      <c r="K95" s="280"/>
    </row>
    <row r="96" spans="2:11" s="1" customFormat="1" ht="15" customHeight="1">
      <c r="B96" s="291"/>
      <c r="C96" s="268" t="s">
        <v>41</v>
      </c>
      <c r="D96" s="268"/>
      <c r="E96" s="268"/>
      <c r="F96" s="289" t="s">
        <v>1508</v>
      </c>
      <c r="G96" s="290"/>
      <c r="H96" s="268" t="s">
        <v>1545</v>
      </c>
      <c r="I96" s="268" t="s">
        <v>1543</v>
      </c>
      <c r="J96" s="268"/>
      <c r="K96" s="280"/>
    </row>
    <row r="97" spans="2:11" s="1" customFormat="1" ht="15" customHeight="1">
      <c r="B97" s="291"/>
      <c r="C97" s="268" t="s">
        <v>51</v>
      </c>
      <c r="D97" s="268"/>
      <c r="E97" s="268"/>
      <c r="F97" s="289" t="s">
        <v>1508</v>
      </c>
      <c r="G97" s="290"/>
      <c r="H97" s="268" t="s">
        <v>1546</v>
      </c>
      <c r="I97" s="268" t="s">
        <v>1543</v>
      </c>
      <c r="J97" s="268"/>
      <c r="K97" s="280"/>
    </row>
    <row r="98" spans="2:11" s="1" customFormat="1" ht="15" customHeight="1">
      <c r="B98" s="294"/>
      <c r="C98" s="295"/>
      <c r="D98" s="295"/>
      <c r="E98" s="295"/>
      <c r="F98" s="295"/>
      <c r="G98" s="295"/>
      <c r="H98" s="295"/>
      <c r="I98" s="295"/>
      <c r="J98" s="295"/>
      <c r="K98" s="296"/>
    </row>
    <row r="99" spans="2:11" s="1" customFormat="1" ht="18.75" customHeight="1">
      <c r="B99" s="297"/>
      <c r="C99" s="298"/>
      <c r="D99" s="298"/>
      <c r="E99" s="298"/>
      <c r="F99" s="298"/>
      <c r="G99" s="298"/>
      <c r="H99" s="298"/>
      <c r="I99" s="298"/>
      <c r="J99" s="298"/>
      <c r="K99" s="297"/>
    </row>
    <row r="100" spans="2:11" s="1" customFormat="1" ht="18.75" customHeight="1">
      <c r="B100" s="275"/>
      <c r="C100" s="275"/>
      <c r="D100" s="275"/>
      <c r="E100" s="275"/>
      <c r="F100" s="275"/>
      <c r="G100" s="275"/>
      <c r="H100" s="275"/>
      <c r="I100" s="275"/>
      <c r="J100" s="275"/>
      <c r="K100" s="275"/>
    </row>
    <row r="101" spans="2:11" s="1" customFormat="1" ht="7.5" customHeight="1">
      <c r="B101" s="276"/>
      <c r="C101" s="277"/>
      <c r="D101" s="277"/>
      <c r="E101" s="277"/>
      <c r="F101" s="277"/>
      <c r="G101" s="277"/>
      <c r="H101" s="277"/>
      <c r="I101" s="277"/>
      <c r="J101" s="277"/>
      <c r="K101" s="278"/>
    </row>
    <row r="102" spans="2:11" s="1" customFormat="1" ht="45" customHeight="1">
      <c r="B102" s="279"/>
      <c r="C102" s="394" t="s">
        <v>1547</v>
      </c>
      <c r="D102" s="394"/>
      <c r="E102" s="394"/>
      <c r="F102" s="394"/>
      <c r="G102" s="394"/>
      <c r="H102" s="394"/>
      <c r="I102" s="394"/>
      <c r="J102" s="394"/>
      <c r="K102" s="280"/>
    </row>
    <row r="103" spans="2:11" s="1" customFormat="1" ht="17.25" customHeight="1">
      <c r="B103" s="279"/>
      <c r="C103" s="281" t="s">
        <v>1502</v>
      </c>
      <c r="D103" s="281"/>
      <c r="E103" s="281"/>
      <c r="F103" s="281" t="s">
        <v>1503</v>
      </c>
      <c r="G103" s="282"/>
      <c r="H103" s="281" t="s">
        <v>57</v>
      </c>
      <c r="I103" s="281" t="s">
        <v>60</v>
      </c>
      <c r="J103" s="281" t="s">
        <v>1504</v>
      </c>
      <c r="K103" s="280"/>
    </row>
    <row r="104" spans="2:11" s="1" customFormat="1" ht="17.25" customHeight="1">
      <c r="B104" s="279"/>
      <c r="C104" s="283" t="s">
        <v>1505</v>
      </c>
      <c r="D104" s="283"/>
      <c r="E104" s="283"/>
      <c r="F104" s="284" t="s">
        <v>1506</v>
      </c>
      <c r="G104" s="285"/>
      <c r="H104" s="283"/>
      <c r="I104" s="283"/>
      <c r="J104" s="283" t="s">
        <v>1507</v>
      </c>
      <c r="K104" s="280"/>
    </row>
    <row r="105" spans="2:11" s="1" customFormat="1" ht="5.25" customHeight="1">
      <c r="B105" s="279"/>
      <c r="C105" s="281"/>
      <c r="D105" s="281"/>
      <c r="E105" s="281"/>
      <c r="F105" s="281"/>
      <c r="G105" s="299"/>
      <c r="H105" s="281"/>
      <c r="I105" s="281"/>
      <c r="J105" s="281"/>
      <c r="K105" s="280"/>
    </row>
    <row r="106" spans="2:11" s="1" customFormat="1" ht="15" customHeight="1">
      <c r="B106" s="279"/>
      <c r="C106" s="268" t="s">
        <v>56</v>
      </c>
      <c r="D106" s="288"/>
      <c r="E106" s="288"/>
      <c r="F106" s="289" t="s">
        <v>1508</v>
      </c>
      <c r="G106" s="268"/>
      <c r="H106" s="268" t="s">
        <v>1548</v>
      </c>
      <c r="I106" s="268" t="s">
        <v>1510</v>
      </c>
      <c r="J106" s="268">
        <v>20</v>
      </c>
      <c r="K106" s="280"/>
    </row>
    <row r="107" spans="2:11" s="1" customFormat="1" ht="15" customHeight="1">
      <c r="B107" s="279"/>
      <c r="C107" s="268" t="s">
        <v>1511</v>
      </c>
      <c r="D107" s="268"/>
      <c r="E107" s="268"/>
      <c r="F107" s="289" t="s">
        <v>1508</v>
      </c>
      <c r="G107" s="268"/>
      <c r="H107" s="268" t="s">
        <v>1548</v>
      </c>
      <c r="I107" s="268" t="s">
        <v>1510</v>
      </c>
      <c r="J107" s="268">
        <v>120</v>
      </c>
      <c r="K107" s="280"/>
    </row>
    <row r="108" spans="2:11" s="1" customFormat="1" ht="15" customHeight="1">
      <c r="B108" s="291"/>
      <c r="C108" s="268" t="s">
        <v>1513</v>
      </c>
      <c r="D108" s="268"/>
      <c r="E108" s="268"/>
      <c r="F108" s="289" t="s">
        <v>1514</v>
      </c>
      <c r="G108" s="268"/>
      <c r="H108" s="268" t="s">
        <v>1548</v>
      </c>
      <c r="I108" s="268" t="s">
        <v>1510</v>
      </c>
      <c r="J108" s="268">
        <v>50</v>
      </c>
      <c r="K108" s="280"/>
    </row>
    <row r="109" spans="2:11" s="1" customFormat="1" ht="15" customHeight="1">
      <c r="B109" s="291"/>
      <c r="C109" s="268" t="s">
        <v>1516</v>
      </c>
      <c r="D109" s="268"/>
      <c r="E109" s="268"/>
      <c r="F109" s="289" t="s">
        <v>1508</v>
      </c>
      <c r="G109" s="268"/>
      <c r="H109" s="268" t="s">
        <v>1548</v>
      </c>
      <c r="I109" s="268" t="s">
        <v>1518</v>
      </c>
      <c r="J109" s="268"/>
      <c r="K109" s="280"/>
    </row>
    <row r="110" spans="2:11" s="1" customFormat="1" ht="15" customHeight="1">
      <c r="B110" s="291"/>
      <c r="C110" s="268" t="s">
        <v>1527</v>
      </c>
      <c r="D110" s="268"/>
      <c r="E110" s="268"/>
      <c r="F110" s="289" t="s">
        <v>1514</v>
      </c>
      <c r="G110" s="268"/>
      <c r="H110" s="268" t="s">
        <v>1548</v>
      </c>
      <c r="I110" s="268" t="s">
        <v>1510</v>
      </c>
      <c r="J110" s="268">
        <v>50</v>
      </c>
      <c r="K110" s="280"/>
    </row>
    <row r="111" spans="2:11" s="1" customFormat="1" ht="15" customHeight="1">
      <c r="B111" s="291"/>
      <c r="C111" s="268" t="s">
        <v>1535</v>
      </c>
      <c r="D111" s="268"/>
      <c r="E111" s="268"/>
      <c r="F111" s="289" t="s">
        <v>1514</v>
      </c>
      <c r="G111" s="268"/>
      <c r="H111" s="268" t="s">
        <v>1548</v>
      </c>
      <c r="I111" s="268" t="s">
        <v>1510</v>
      </c>
      <c r="J111" s="268">
        <v>50</v>
      </c>
      <c r="K111" s="280"/>
    </row>
    <row r="112" spans="2:11" s="1" customFormat="1" ht="15" customHeight="1">
      <c r="B112" s="291"/>
      <c r="C112" s="268" t="s">
        <v>1533</v>
      </c>
      <c r="D112" s="268"/>
      <c r="E112" s="268"/>
      <c r="F112" s="289" t="s">
        <v>1514</v>
      </c>
      <c r="G112" s="268"/>
      <c r="H112" s="268" t="s">
        <v>1548</v>
      </c>
      <c r="I112" s="268" t="s">
        <v>1510</v>
      </c>
      <c r="J112" s="268">
        <v>50</v>
      </c>
      <c r="K112" s="280"/>
    </row>
    <row r="113" spans="2:11" s="1" customFormat="1" ht="15" customHeight="1">
      <c r="B113" s="291"/>
      <c r="C113" s="268" t="s">
        <v>56</v>
      </c>
      <c r="D113" s="268"/>
      <c r="E113" s="268"/>
      <c r="F113" s="289" t="s">
        <v>1508</v>
      </c>
      <c r="G113" s="268"/>
      <c r="H113" s="268" t="s">
        <v>1549</v>
      </c>
      <c r="I113" s="268" t="s">
        <v>1510</v>
      </c>
      <c r="J113" s="268">
        <v>20</v>
      </c>
      <c r="K113" s="280"/>
    </row>
    <row r="114" spans="2:11" s="1" customFormat="1" ht="15" customHeight="1">
      <c r="B114" s="291"/>
      <c r="C114" s="268" t="s">
        <v>1550</v>
      </c>
      <c r="D114" s="268"/>
      <c r="E114" s="268"/>
      <c r="F114" s="289" t="s">
        <v>1508</v>
      </c>
      <c r="G114" s="268"/>
      <c r="H114" s="268" t="s">
        <v>1551</v>
      </c>
      <c r="I114" s="268" t="s">
        <v>1510</v>
      </c>
      <c r="J114" s="268">
        <v>120</v>
      </c>
      <c r="K114" s="280"/>
    </row>
    <row r="115" spans="2:11" s="1" customFormat="1" ht="15" customHeight="1">
      <c r="B115" s="291"/>
      <c r="C115" s="268" t="s">
        <v>41</v>
      </c>
      <c r="D115" s="268"/>
      <c r="E115" s="268"/>
      <c r="F115" s="289" t="s">
        <v>1508</v>
      </c>
      <c r="G115" s="268"/>
      <c r="H115" s="268" t="s">
        <v>1552</v>
      </c>
      <c r="I115" s="268" t="s">
        <v>1543</v>
      </c>
      <c r="J115" s="268"/>
      <c r="K115" s="280"/>
    </row>
    <row r="116" spans="2:11" s="1" customFormat="1" ht="15" customHeight="1">
      <c r="B116" s="291"/>
      <c r="C116" s="268" t="s">
        <v>51</v>
      </c>
      <c r="D116" s="268"/>
      <c r="E116" s="268"/>
      <c r="F116" s="289" t="s">
        <v>1508</v>
      </c>
      <c r="G116" s="268"/>
      <c r="H116" s="268" t="s">
        <v>1553</v>
      </c>
      <c r="I116" s="268" t="s">
        <v>1543</v>
      </c>
      <c r="J116" s="268"/>
      <c r="K116" s="280"/>
    </row>
    <row r="117" spans="2:11" s="1" customFormat="1" ht="15" customHeight="1">
      <c r="B117" s="291"/>
      <c r="C117" s="268" t="s">
        <v>60</v>
      </c>
      <c r="D117" s="268"/>
      <c r="E117" s="268"/>
      <c r="F117" s="289" t="s">
        <v>1508</v>
      </c>
      <c r="G117" s="268"/>
      <c r="H117" s="268" t="s">
        <v>1554</v>
      </c>
      <c r="I117" s="268" t="s">
        <v>1555</v>
      </c>
      <c r="J117" s="268"/>
      <c r="K117" s="280"/>
    </row>
    <row r="118" spans="2:11" s="1" customFormat="1" ht="15" customHeight="1">
      <c r="B118" s="294"/>
      <c r="C118" s="300"/>
      <c r="D118" s="300"/>
      <c r="E118" s="300"/>
      <c r="F118" s="300"/>
      <c r="G118" s="300"/>
      <c r="H118" s="300"/>
      <c r="I118" s="300"/>
      <c r="J118" s="300"/>
      <c r="K118" s="296"/>
    </row>
    <row r="119" spans="2:11" s="1" customFormat="1" ht="18.75" customHeight="1">
      <c r="B119" s="301"/>
      <c r="C119" s="302"/>
      <c r="D119" s="302"/>
      <c r="E119" s="302"/>
      <c r="F119" s="303"/>
      <c r="G119" s="302"/>
      <c r="H119" s="302"/>
      <c r="I119" s="302"/>
      <c r="J119" s="302"/>
      <c r="K119" s="301"/>
    </row>
    <row r="120" spans="2:11" s="1" customFormat="1" ht="18.75" customHeight="1">
      <c r="B120" s="275"/>
      <c r="C120" s="275"/>
      <c r="D120" s="275"/>
      <c r="E120" s="275"/>
      <c r="F120" s="275"/>
      <c r="G120" s="275"/>
      <c r="H120" s="275"/>
      <c r="I120" s="275"/>
      <c r="J120" s="275"/>
      <c r="K120" s="275"/>
    </row>
    <row r="121" spans="2:11" s="1" customFormat="1" ht="7.5" customHeight="1">
      <c r="B121" s="304"/>
      <c r="C121" s="305"/>
      <c r="D121" s="305"/>
      <c r="E121" s="305"/>
      <c r="F121" s="305"/>
      <c r="G121" s="305"/>
      <c r="H121" s="305"/>
      <c r="I121" s="305"/>
      <c r="J121" s="305"/>
      <c r="K121" s="306"/>
    </row>
    <row r="122" spans="2:11" s="1" customFormat="1" ht="45" customHeight="1">
      <c r="B122" s="307"/>
      <c r="C122" s="395" t="s">
        <v>1556</v>
      </c>
      <c r="D122" s="395"/>
      <c r="E122" s="395"/>
      <c r="F122" s="395"/>
      <c r="G122" s="395"/>
      <c r="H122" s="395"/>
      <c r="I122" s="395"/>
      <c r="J122" s="395"/>
      <c r="K122" s="308"/>
    </row>
    <row r="123" spans="2:11" s="1" customFormat="1" ht="17.25" customHeight="1">
      <c r="B123" s="309"/>
      <c r="C123" s="281" t="s">
        <v>1502</v>
      </c>
      <c r="D123" s="281"/>
      <c r="E123" s="281"/>
      <c r="F123" s="281" t="s">
        <v>1503</v>
      </c>
      <c r="G123" s="282"/>
      <c r="H123" s="281" t="s">
        <v>57</v>
      </c>
      <c r="I123" s="281" t="s">
        <v>60</v>
      </c>
      <c r="J123" s="281" t="s">
        <v>1504</v>
      </c>
      <c r="K123" s="310"/>
    </row>
    <row r="124" spans="2:11" s="1" customFormat="1" ht="17.25" customHeight="1">
      <c r="B124" s="309"/>
      <c r="C124" s="283" t="s">
        <v>1505</v>
      </c>
      <c r="D124" s="283"/>
      <c r="E124" s="283"/>
      <c r="F124" s="284" t="s">
        <v>1506</v>
      </c>
      <c r="G124" s="285"/>
      <c r="H124" s="283"/>
      <c r="I124" s="283"/>
      <c r="J124" s="283" t="s">
        <v>1507</v>
      </c>
      <c r="K124" s="310"/>
    </row>
    <row r="125" spans="2:11" s="1" customFormat="1" ht="5.25" customHeight="1">
      <c r="B125" s="311"/>
      <c r="C125" s="286"/>
      <c r="D125" s="286"/>
      <c r="E125" s="286"/>
      <c r="F125" s="286"/>
      <c r="G125" s="312"/>
      <c r="H125" s="286"/>
      <c r="I125" s="286"/>
      <c r="J125" s="286"/>
      <c r="K125" s="313"/>
    </row>
    <row r="126" spans="2:11" s="1" customFormat="1" ht="15" customHeight="1">
      <c r="B126" s="311"/>
      <c r="C126" s="268" t="s">
        <v>1511</v>
      </c>
      <c r="D126" s="288"/>
      <c r="E126" s="288"/>
      <c r="F126" s="289" t="s">
        <v>1508</v>
      </c>
      <c r="G126" s="268"/>
      <c r="H126" s="268" t="s">
        <v>1548</v>
      </c>
      <c r="I126" s="268" t="s">
        <v>1510</v>
      </c>
      <c r="J126" s="268">
        <v>120</v>
      </c>
      <c r="K126" s="314"/>
    </row>
    <row r="127" spans="2:11" s="1" customFormat="1" ht="15" customHeight="1">
      <c r="B127" s="311"/>
      <c r="C127" s="268" t="s">
        <v>1557</v>
      </c>
      <c r="D127" s="268"/>
      <c r="E127" s="268"/>
      <c r="F127" s="289" t="s">
        <v>1508</v>
      </c>
      <c r="G127" s="268"/>
      <c r="H127" s="268" t="s">
        <v>1558</v>
      </c>
      <c r="I127" s="268" t="s">
        <v>1510</v>
      </c>
      <c r="J127" s="268" t="s">
        <v>1559</v>
      </c>
      <c r="K127" s="314"/>
    </row>
    <row r="128" spans="2:11" s="1" customFormat="1" ht="15" customHeight="1">
      <c r="B128" s="311"/>
      <c r="C128" s="268" t="s">
        <v>87</v>
      </c>
      <c r="D128" s="268"/>
      <c r="E128" s="268"/>
      <c r="F128" s="289" t="s">
        <v>1508</v>
      </c>
      <c r="G128" s="268"/>
      <c r="H128" s="268" t="s">
        <v>1560</v>
      </c>
      <c r="I128" s="268" t="s">
        <v>1510</v>
      </c>
      <c r="J128" s="268" t="s">
        <v>1559</v>
      </c>
      <c r="K128" s="314"/>
    </row>
    <row r="129" spans="2:11" s="1" customFormat="1" ht="15" customHeight="1">
      <c r="B129" s="311"/>
      <c r="C129" s="268" t="s">
        <v>1519</v>
      </c>
      <c r="D129" s="268"/>
      <c r="E129" s="268"/>
      <c r="F129" s="289" t="s">
        <v>1514</v>
      </c>
      <c r="G129" s="268"/>
      <c r="H129" s="268" t="s">
        <v>1520</v>
      </c>
      <c r="I129" s="268" t="s">
        <v>1510</v>
      </c>
      <c r="J129" s="268">
        <v>15</v>
      </c>
      <c r="K129" s="314"/>
    </row>
    <row r="130" spans="2:11" s="1" customFormat="1" ht="15" customHeight="1">
      <c r="B130" s="311"/>
      <c r="C130" s="292" t="s">
        <v>1521</v>
      </c>
      <c r="D130" s="292"/>
      <c r="E130" s="292"/>
      <c r="F130" s="293" t="s">
        <v>1514</v>
      </c>
      <c r="G130" s="292"/>
      <c r="H130" s="292" t="s">
        <v>1522</v>
      </c>
      <c r="I130" s="292" t="s">
        <v>1510</v>
      </c>
      <c r="J130" s="292">
        <v>15</v>
      </c>
      <c r="K130" s="314"/>
    </row>
    <row r="131" spans="2:11" s="1" customFormat="1" ht="15" customHeight="1">
      <c r="B131" s="311"/>
      <c r="C131" s="292" t="s">
        <v>1523</v>
      </c>
      <c r="D131" s="292"/>
      <c r="E131" s="292"/>
      <c r="F131" s="293" t="s">
        <v>1514</v>
      </c>
      <c r="G131" s="292"/>
      <c r="H131" s="292" t="s">
        <v>1524</v>
      </c>
      <c r="I131" s="292" t="s">
        <v>1510</v>
      </c>
      <c r="J131" s="292">
        <v>20</v>
      </c>
      <c r="K131" s="314"/>
    </row>
    <row r="132" spans="2:11" s="1" customFormat="1" ht="15" customHeight="1">
      <c r="B132" s="311"/>
      <c r="C132" s="292" t="s">
        <v>1525</v>
      </c>
      <c r="D132" s="292"/>
      <c r="E132" s="292"/>
      <c r="F132" s="293" t="s">
        <v>1514</v>
      </c>
      <c r="G132" s="292"/>
      <c r="H132" s="292" t="s">
        <v>1526</v>
      </c>
      <c r="I132" s="292" t="s">
        <v>1510</v>
      </c>
      <c r="J132" s="292">
        <v>20</v>
      </c>
      <c r="K132" s="314"/>
    </row>
    <row r="133" spans="2:11" s="1" customFormat="1" ht="15" customHeight="1">
      <c r="B133" s="311"/>
      <c r="C133" s="268" t="s">
        <v>1513</v>
      </c>
      <c r="D133" s="268"/>
      <c r="E133" s="268"/>
      <c r="F133" s="289" t="s">
        <v>1514</v>
      </c>
      <c r="G133" s="268"/>
      <c r="H133" s="268" t="s">
        <v>1548</v>
      </c>
      <c r="I133" s="268" t="s">
        <v>1510</v>
      </c>
      <c r="J133" s="268">
        <v>50</v>
      </c>
      <c r="K133" s="314"/>
    </row>
    <row r="134" spans="2:11" s="1" customFormat="1" ht="15" customHeight="1">
      <c r="B134" s="311"/>
      <c r="C134" s="268" t="s">
        <v>1527</v>
      </c>
      <c r="D134" s="268"/>
      <c r="E134" s="268"/>
      <c r="F134" s="289" t="s">
        <v>1514</v>
      </c>
      <c r="G134" s="268"/>
      <c r="H134" s="268" t="s">
        <v>1548</v>
      </c>
      <c r="I134" s="268" t="s">
        <v>1510</v>
      </c>
      <c r="J134" s="268">
        <v>50</v>
      </c>
      <c r="K134" s="314"/>
    </row>
    <row r="135" spans="2:11" s="1" customFormat="1" ht="15" customHeight="1">
      <c r="B135" s="311"/>
      <c r="C135" s="268" t="s">
        <v>1533</v>
      </c>
      <c r="D135" s="268"/>
      <c r="E135" s="268"/>
      <c r="F135" s="289" t="s">
        <v>1514</v>
      </c>
      <c r="G135" s="268"/>
      <c r="H135" s="268" t="s">
        <v>1548</v>
      </c>
      <c r="I135" s="268" t="s">
        <v>1510</v>
      </c>
      <c r="J135" s="268">
        <v>50</v>
      </c>
      <c r="K135" s="314"/>
    </row>
    <row r="136" spans="2:11" s="1" customFormat="1" ht="15" customHeight="1">
      <c r="B136" s="311"/>
      <c r="C136" s="268" t="s">
        <v>1535</v>
      </c>
      <c r="D136" s="268"/>
      <c r="E136" s="268"/>
      <c r="F136" s="289" t="s">
        <v>1514</v>
      </c>
      <c r="G136" s="268"/>
      <c r="H136" s="268" t="s">
        <v>1548</v>
      </c>
      <c r="I136" s="268" t="s">
        <v>1510</v>
      </c>
      <c r="J136" s="268">
        <v>50</v>
      </c>
      <c r="K136" s="314"/>
    </row>
    <row r="137" spans="2:11" s="1" customFormat="1" ht="15" customHeight="1">
      <c r="B137" s="311"/>
      <c r="C137" s="268" t="s">
        <v>1536</v>
      </c>
      <c r="D137" s="268"/>
      <c r="E137" s="268"/>
      <c r="F137" s="289" t="s">
        <v>1514</v>
      </c>
      <c r="G137" s="268"/>
      <c r="H137" s="268" t="s">
        <v>1561</v>
      </c>
      <c r="I137" s="268" t="s">
        <v>1510</v>
      </c>
      <c r="J137" s="268">
        <v>255</v>
      </c>
      <c r="K137" s="314"/>
    </row>
    <row r="138" spans="2:11" s="1" customFormat="1" ht="15" customHeight="1">
      <c r="B138" s="311"/>
      <c r="C138" s="268" t="s">
        <v>1538</v>
      </c>
      <c r="D138" s="268"/>
      <c r="E138" s="268"/>
      <c r="F138" s="289" t="s">
        <v>1508</v>
      </c>
      <c r="G138" s="268"/>
      <c r="H138" s="268" t="s">
        <v>1562</v>
      </c>
      <c r="I138" s="268" t="s">
        <v>1540</v>
      </c>
      <c r="J138" s="268"/>
      <c r="K138" s="314"/>
    </row>
    <row r="139" spans="2:11" s="1" customFormat="1" ht="15" customHeight="1">
      <c r="B139" s="311"/>
      <c r="C139" s="268" t="s">
        <v>1541</v>
      </c>
      <c r="D139" s="268"/>
      <c r="E139" s="268"/>
      <c r="F139" s="289" t="s">
        <v>1508</v>
      </c>
      <c r="G139" s="268"/>
      <c r="H139" s="268" t="s">
        <v>1563</v>
      </c>
      <c r="I139" s="268" t="s">
        <v>1543</v>
      </c>
      <c r="J139" s="268"/>
      <c r="K139" s="314"/>
    </row>
    <row r="140" spans="2:11" s="1" customFormat="1" ht="15" customHeight="1">
      <c r="B140" s="311"/>
      <c r="C140" s="268" t="s">
        <v>1544</v>
      </c>
      <c r="D140" s="268"/>
      <c r="E140" s="268"/>
      <c r="F140" s="289" t="s">
        <v>1508</v>
      </c>
      <c r="G140" s="268"/>
      <c r="H140" s="268" t="s">
        <v>1544</v>
      </c>
      <c r="I140" s="268" t="s">
        <v>1543</v>
      </c>
      <c r="J140" s="268"/>
      <c r="K140" s="314"/>
    </row>
    <row r="141" spans="2:11" s="1" customFormat="1" ht="15" customHeight="1">
      <c r="B141" s="311"/>
      <c r="C141" s="268" t="s">
        <v>41</v>
      </c>
      <c r="D141" s="268"/>
      <c r="E141" s="268"/>
      <c r="F141" s="289" t="s">
        <v>1508</v>
      </c>
      <c r="G141" s="268"/>
      <c r="H141" s="268" t="s">
        <v>1564</v>
      </c>
      <c r="I141" s="268" t="s">
        <v>1543</v>
      </c>
      <c r="J141" s="268"/>
      <c r="K141" s="314"/>
    </row>
    <row r="142" spans="2:11" s="1" customFormat="1" ht="15" customHeight="1">
      <c r="B142" s="311"/>
      <c r="C142" s="268" t="s">
        <v>1565</v>
      </c>
      <c r="D142" s="268"/>
      <c r="E142" s="268"/>
      <c r="F142" s="289" t="s">
        <v>1508</v>
      </c>
      <c r="G142" s="268"/>
      <c r="H142" s="268" t="s">
        <v>1566</v>
      </c>
      <c r="I142" s="268" t="s">
        <v>1543</v>
      </c>
      <c r="J142" s="268"/>
      <c r="K142" s="314"/>
    </row>
    <row r="143" spans="2:11" s="1" customFormat="1" ht="15" customHeight="1">
      <c r="B143" s="315"/>
      <c r="C143" s="316"/>
      <c r="D143" s="316"/>
      <c r="E143" s="316"/>
      <c r="F143" s="316"/>
      <c r="G143" s="316"/>
      <c r="H143" s="316"/>
      <c r="I143" s="316"/>
      <c r="J143" s="316"/>
      <c r="K143" s="317"/>
    </row>
    <row r="144" spans="2:11" s="1" customFormat="1" ht="18.75" customHeight="1">
      <c r="B144" s="302"/>
      <c r="C144" s="302"/>
      <c r="D144" s="302"/>
      <c r="E144" s="302"/>
      <c r="F144" s="303"/>
      <c r="G144" s="302"/>
      <c r="H144" s="302"/>
      <c r="I144" s="302"/>
      <c r="J144" s="302"/>
      <c r="K144" s="302"/>
    </row>
    <row r="145" spans="2:11" s="1" customFormat="1" ht="18.75" customHeight="1">
      <c r="B145" s="275"/>
      <c r="C145" s="275"/>
      <c r="D145" s="275"/>
      <c r="E145" s="275"/>
      <c r="F145" s="275"/>
      <c r="G145" s="275"/>
      <c r="H145" s="275"/>
      <c r="I145" s="275"/>
      <c r="J145" s="275"/>
      <c r="K145" s="275"/>
    </row>
    <row r="146" spans="2:11" s="1" customFormat="1" ht="7.5" customHeight="1">
      <c r="B146" s="276"/>
      <c r="C146" s="277"/>
      <c r="D146" s="277"/>
      <c r="E146" s="277"/>
      <c r="F146" s="277"/>
      <c r="G146" s="277"/>
      <c r="H146" s="277"/>
      <c r="I146" s="277"/>
      <c r="J146" s="277"/>
      <c r="K146" s="278"/>
    </row>
    <row r="147" spans="2:11" s="1" customFormat="1" ht="45" customHeight="1">
      <c r="B147" s="279"/>
      <c r="C147" s="394" t="s">
        <v>1567</v>
      </c>
      <c r="D147" s="394"/>
      <c r="E147" s="394"/>
      <c r="F147" s="394"/>
      <c r="G147" s="394"/>
      <c r="H147" s="394"/>
      <c r="I147" s="394"/>
      <c r="J147" s="394"/>
      <c r="K147" s="280"/>
    </row>
    <row r="148" spans="2:11" s="1" customFormat="1" ht="17.25" customHeight="1">
      <c r="B148" s="279"/>
      <c r="C148" s="281" t="s">
        <v>1502</v>
      </c>
      <c r="D148" s="281"/>
      <c r="E148" s="281"/>
      <c r="F148" s="281" t="s">
        <v>1503</v>
      </c>
      <c r="G148" s="282"/>
      <c r="H148" s="281" t="s">
        <v>57</v>
      </c>
      <c r="I148" s="281" t="s">
        <v>60</v>
      </c>
      <c r="J148" s="281" t="s">
        <v>1504</v>
      </c>
      <c r="K148" s="280"/>
    </row>
    <row r="149" spans="2:11" s="1" customFormat="1" ht="17.25" customHeight="1">
      <c r="B149" s="279"/>
      <c r="C149" s="283" t="s">
        <v>1505</v>
      </c>
      <c r="D149" s="283"/>
      <c r="E149" s="283"/>
      <c r="F149" s="284" t="s">
        <v>1506</v>
      </c>
      <c r="G149" s="285"/>
      <c r="H149" s="283"/>
      <c r="I149" s="283"/>
      <c r="J149" s="283" t="s">
        <v>1507</v>
      </c>
      <c r="K149" s="280"/>
    </row>
    <row r="150" spans="2:11" s="1" customFormat="1" ht="5.25" customHeight="1">
      <c r="B150" s="291"/>
      <c r="C150" s="286"/>
      <c r="D150" s="286"/>
      <c r="E150" s="286"/>
      <c r="F150" s="286"/>
      <c r="G150" s="287"/>
      <c r="H150" s="286"/>
      <c r="I150" s="286"/>
      <c r="J150" s="286"/>
      <c r="K150" s="314"/>
    </row>
    <row r="151" spans="2:11" s="1" customFormat="1" ht="15" customHeight="1">
      <c r="B151" s="291"/>
      <c r="C151" s="318" t="s">
        <v>1511</v>
      </c>
      <c r="D151" s="268"/>
      <c r="E151" s="268"/>
      <c r="F151" s="319" t="s">
        <v>1508</v>
      </c>
      <c r="G151" s="268"/>
      <c r="H151" s="318" t="s">
        <v>1548</v>
      </c>
      <c r="I151" s="318" t="s">
        <v>1510</v>
      </c>
      <c r="J151" s="318">
        <v>120</v>
      </c>
      <c r="K151" s="314"/>
    </row>
    <row r="152" spans="2:11" s="1" customFormat="1" ht="15" customHeight="1">
      <c r="B152" s="291"/>
      <c r="C152" s="318" t="s">
        <v>1557</v>
      </c>
      <c r="D152" s="268"/>
      <c r="E152" s="268"/>
      <c r="F152" s="319" t="s">
        <v>1508</v>
      </c>
      <c r="G152" s="268"/>
      <c r="H152" s="318" t="s">
        <v>1568</v>
      </c>
      <c r="I152" s="318" t="s">
        <v>1510</v>
      </c>
      <c r="J152" s="318" t="s">
        <v>1559</v>
      </c>
      <c r="K152" s="314"/>
    </row>
    <row r="153" spans="2:11" s="1" customFormat="1" ht="15" customHeight="1">
      <c r="B153" s="291"/>
      <c r="C153" s="318" t="s">
        <v>87</v>
      </c>
      <c r="D153" s="268"/>
      <c r="E153" s="268"/>
      <c r="F153" s="319" t="s">
        <v>1508</v>
      </c>
      <c r="G153" s="268"/>
      <c r="H153" s="318" t="s">
        <v>1569</v>
      </c>
      <c r="I153" s="318" t="s">
        <v>1510</v>
      </c>
      <c r="J153" s="318" t="s">
        <v>1559</v>
      </c>
      <c r="K153" s="314"/>
    </row>
    <row r="154" spans="2:11" s="1" customFormat="1" ht="15" customHeight="1">
      <c r="B154" s="291"/>
      <c r="C154" s="318" t="s">
        <v>1513</v>
      </c>
      <c r="D154" s="268"/>
      <c r="E154" s="268"/>
      <c r="F154" s="319" t="s">
        <v>1514</v>
      </c>
      <c r="G154" s="268"/>
      <c r="H154" s="318" t="s">
        <v>1548</v>
      </c>
      <c r="I154" s="318" t="s">
        <v>1510</v>
      </c>
      <c r="J154" s="318">
        <v>50</v>
      </c>
      <c r="K154" s="314"/>
    </row>
    <row r="155" spans="2:11" s="1" customFormat="1" ht="15" customHeight="1">
      <c r="B155" s="291"/>
      <c r="C155" s="318" t="s">
        <v>1516</v>
      </c>
      <c r="D155" s="268"/>
      <c r="E155" s="268"/>
      <c r="F155" s="319" t="s">
        <v>1508</v>
      </c>
      <c r="G155" s="268"/>
      <c r="H155" s="318" t="s">
        <v>1548</v>
      </c>
      <c r="I155" s="318" t="s">
        <v>1518</v>
      </c>
      <c r="J155" s="318"/>
      <c r="K155" s="314"/>
    </row>
    <row r="156" spans="2:11" s="1" customFormat="1" ht="15" customHeight="1">
      <c r="B156" s="291"/>
      <c r="C156" s="318" t="s">
        <v>1527</v>
      </c>
      <c r="D156" s="268"/>
      <c r="E156" s="268"/>
      <c r="F156" s="319" t="s">
        <v>1514</v>
      </c>
      <c r="G156" s="268"/>
      <c r="H156" s="318" t="s">
        <v>1548</v>
      </c>
      <c r="I156" s="318" t="s">
        <v>1510</v>
      </c>
      <c r="J156" s="318">
        <v>50</v>
      </c>
      <c r="K156" s="314"/>
    </row>
    <row r="157" spans="2:11" s="1" customFormat="1" ht="15" customHeight="1">
      <c r="B157" s="291"/>
      <c r="C157" s="318" t="s">
        <v>1535</v>
      </c>
      <c r="D157" s="268"/>
      <c r="E157" s="268"/>
      <c r="F157" s="319" t="s">
        <v>1514</v>
      </c>
      <c r="G157" s="268"/>
      <c r="H157" s="318" t="s">
        <v>1548</v>
      </c>
      <c r="I157" s="318" t="s">
        <v>1510</v>
      </c>
      <c r="J157" s="318">
        <v>50</v>
      </c>
      <c r="K157" s="314"/>
    </row>
    <row r="158" spans="2:11" s="1" customFormat="1" ht="15" customHeight="1">
      <c r="B158" s="291"/>
      <c r="C158" s="318" t="s">
        <v>1533</v>
      </c>
      <c r="D158" s="268"/>
      <c r="E158" s="268"/>
      <c r="F158" s="319" t="s">
        <v>1514</v>
      </c>
      <c r="G158" s="268"/>
      <c r="H158" s="318" t="s">
        <v>1548</v>
      </c>
      <c r="I158" s="318" t="s">
        <v>1510</v>
      </c>
      <c r="J158" s="318">
        <v>50</v>
      </c>
      <c r="K158" s="314"/>
    </row>
    <row r="159" spans="2:11" s="1" customFormat="1" ht="15" customHeight="1">
      <c r="B159" s="291"/>
      <c r="C159" s="318" t="s">
        <v>157</v>
      </c>
      <c r="D159" s="268"/>
      <c r="E159" s="268"/>
      <c r="F159" s="319" t="s">
        <v>1508</v>
      </c>
      <c r="G159" s="268"/>
      <c r="H159" s="318" t="s">
        <v>1570</v>
      </c>
      <c r="I159" s="318" t="s">
        <v>1510</v>
      </c>
      <c r="J159" s="318" t="s">
        <v>1571</v>
      </c>
      <c r="K159" s="314"/>
    </row>
    <row r="160" spans="2:11" s="1" customFormat="1" ht="15" customHeight="1">
      <c r="B160" s="291"/>
      <c r="C160" s="318" t="s">
        <v>1572</v>
      </c>
      <c r="D160" s="268"/>
      <c r="E160" s="268"/>
      <c r="F160" s="319" t="s">
        <v>1508</v>
      </c>
      <c r="G160" s="268"/>
      <c r="H160" s="318" t="s">
        <v>1573</v>
      </c>
      <c r="I160" s="318" t="s">
        <v>1543</v>
      </c>
      <c r="J160" s="318"/>
      <c r="K160" s="314"/>
    </row>
    <row r="161" spans="2:11" s="1" customFormat="1" ht="15" customHeight="1">
      <c r="B161" s="320"/>
      <c r="C161" s="300"/>
      <c r="D161" s="300"/>
      <c r="E161" s="300"/>
      <c r="F161" s="300"/>
      <c r="G161" s="300"/>
      <c r="H161" s="300"/>
      <c r="I161" s="300"/>
      <c r="J161" s="300"/>
      <c r="K161" s="321"/>
    </row>
    <row r="162" spans="2:11" s="1" customFormat="1" ht="18.75" customHeight="1">
      <c r="B162" s="302"/>
      <c r="C162" s="312"/>
      <c r="D162" s="312"/>
      <c r="E162" s="312"/>
      <c r="F162" s="322"/>
      <c r="G162" s="312"/>
      <c r="H162" s="312"/>
      <c r="I162" s="312"/>
      <c r="J162" s="312"/>
      <c r="K162" s="302"/>
    </row>
    <row r="163" spans="2:11" s="1" customFormat="1" ht="18.75" customHeight="1">
      <c r="B163" s="275"/>
      <c r="C163" s="275"/>
      <c r="D163" s="275"/>
      <c r="E163" s="275"/>
      <c r="F163" s="275"/>
      <c r="G163" s="275"/>
      <c r="H163" s="275"/>
      <c r="I163" s="275"/>
      <c r="J163" s="275"/>
      <c r="K163" s="275"/>
    </row>
    <row r="164" spans="2:11" s="1" customFormat="1" ht="7.5" customHeight="1">
      <c r="B164" s="257"/>
      <c r="C164" s="258"/>
      <c r="D164" s="258"/>
      <c r="E164" s="258"/>
      <c r="F164" s="258"/>
      <c r="G164" s="258"/>
      <c r="H164" s="258"/>
      <c r="I164" s="258"/>
      <c r="J164" s="258"/>
      <c r="K164" s="259"/>
    </row>
    <row r="165" spans="2:11" s="1" customFormat="1" ht="45" customHeight="1">
      <c r="B165" s="260"/>
      <c r="C165" s="395" t="s">
        <v>1574</v>
      </c>
      <c r="D165" s="395"/>
      <c r="E165" s="395"/>
      <c r="F165" s="395"/>
      <c r="G165" s="395"/>
      <c r="H165" s="395"/>
      <c r="I165" s="395"/>
      <c r="J165" s="395"/>
      <c r="K165" s="261"/>
    </row>
    <row r="166" spans="2:11" s="1" customFormat="1" ht="17.25" customHeight="1">
      <c r="B166" s="260"/>
      <c r="C166" s="281" t="s">
        <v>1502</v>
      </c>
      <c r="D166" s="281"/>
      <c r="E166" s="281"/>
      <c r="F166" s="281" t="s">
        <v>1503</v>
      </c>
      <c r="G166" s="323"/>
      <c r="H166" s="324" t="s">
        <v>57</v>
      </c>
      <c r="I166" s="324" t="s">
        <v>60</v>
      </c>
      <c r="J166" s="281" t="s">
        <v>1504</v>
      </c>
      <c r="K166" s="261"/>
    </row>
    <row r="167" spans="2:11" s="1" customFormat="1" ht="17.25" customHeight="1">
      <c r="B167" s="262"/>
      <c r="C167" s="283" t="s">
        <v>1505</v>
      </c>
      <c r="D167" s="283"/>
      <c r="E167" s="283"/>
      <c r="F167" s="284" t="s">
        <v>1506</v>
      </c>
      <c r="G167" s="325"/>
      <c r="H167" s="326"/>
      <c r="I167" s="326"/>
      <c r="J167" s="283" t="s">
        <v>1507</v>
      </c>
      <c r="K167" s="263"/>
    </row>
    <row r="168" spans="2:11" s="1" customFormat="1" ht="5.25" customHeight="1">
      <c r="B168" s="291"/>
      <c r="C168" s="286"/>
      <c r="D168" s="286"/>
      <c r="E168" s="286"/>
      <c r="F168" s="286"/>
      <c r="G168" s="287"/>
      <c r="H168" s="286"/>
      <c r="I168" s="286"/>
      <c r="J168" s="286"/>
      <c r="K168" s="314"/>
    </row>
    <row r="169" spans="2:11" s="1" customFormat="1" ht="15" customHeight="1">
      <c r="B169" s="291"/>
      <c r="C169" s="268" t="s">
        <v>1511</v>
      </c>
      <c r="D169" s="268"/>
      <c r="E169" s="268"/>
      <c r="F169" s="289" t="s">
        <v>1508</v>
      </c>
      <c r="G169" s="268"/>
      <c r="H169" s="268" t="s">
        <v>1548</v>
      </c>
      <c r="I169" s="268" t="s">
        <v>1510</v>
      </c>
      <c r="J169" s="268">
        <v>120</v>
      </c>
      <c r="K169" s="314"/>
    </row>
    <row r="170" spans="2:11" s="1" customFormat="1" ht="15" customHeight="1">
      <c r="B170" s="291"/>
      <c r="C170" s="268" t="s">
        <v>1557</v>
      </c>
      <c r="D170" s="268"/>
      <c r="E170" s="268"/>
      <c r="F170" s="289" t="s">
        <v>1508</v>
      </c>
      <c r="G170" s="268"/>
      <c r="H170" s="268" t="s">
        <v>1558</v>
      </c>
      <c r="I170" s="268" t="s">
        <v>1510</v>
      </c>
      <c r="J170" s="268" t="s">
        <v>1559</v>
      </c>
      <c r="K170" s="314"/>
    </row>
    <row r="171" spans="2:11" s="1" customFormat="1" ht="15" customHeight="1">
      <c r="B171" s="291"/>
      <c r="C171" s="268" t="s">
        <v>87</v>
      </c>
      <c r="D171" s="268"/>
      <c r="E171" s="268"/>
      <c r="F171" s="289" t="s">
        <v>1508</v>
      </c>
      <c r="G171" s="268"/>
      <c r="H171" s="268" t="s">
        <v>1575</v>
      </c>
      <c r="I171" s="268" t="s">
        <v>1510</v>
      </c>
      <c r="J171" s="268" t="s">
        <v>1559</v>
      </c>
      <c r="K171" s="314"/>
    </row>
    <row r="172" spans="2:11" s="1" customFormat="1" ht="15" customHeight="1">
      <c r="B172" s="291"/>
      <c r="C172" s="268" t="s">
        <v>1513</v>
      </c>
      <c r="D172" s="268"/>
      <c r="E172" s="268"/>
      <c r="F172" s="289" t="s">
        <v>1514</v>
      </c>
      <c r="G172" s="268"/>
      <c r="H172" s="268" t="s">
        <v>1575</v>
      </c>
      <c r="I172" s="268" t="s">
        <v>1510</v>
      </c>
      <c r="J172" s="268">
        <v>50</v>
      </c>
      <c r="K172" s="314"/>
    </row>
    <row r="173" spans="2:11" s="1" customFormat="1" ht="15" customHeight="1">
      <c r="B173" s="291"/>
      <c r="C173" s="268" t="s">
        <v>1516</v>
      </c>
      <c r="D173" s="268"/>
      <c r="E173" s="268"/>
      <c r="F173" s="289" t="s">
        <v>1508</v>
      </c>
      <c r="G173" s="268"/>
      <c r="H173" s="268" t="s">
        <v>1575</v>
      </c>
      <c r="I173" s="268" t="s">
        <v>1518</v>
      </c>
      <c r="J173" s="268"/>
      <c r="K173" s="314"/>
    </row>
    <row r="174" spans="2:11" s="1" customFormat="1" ht="15" customHeight="1">
      <c r="B174" s="291"/>
      <c r="C174" s="268" t="s">
        <v>1527</v>
      </c>
      <c r="D174" s="268"/>
      <c r="E174" s="268"/>
      <c r="F174" s="289" t="s">
        <v>1514</v>
      </c>
      <c r="G174" s="268"/>
      <c r="H174" s="268" t="s">
        <v>1575</v>
      </c>
      <c r="I174" s="268" t="s">
        <v>1510</v>
      </c>
      <c r="J174" s="268">
        <v>50</v>
      </c>
      <c r="K174" s="314"/>
    </row>
    <row r="175" spans="2:11" s="1" customFormat="1" ht="15" customHeight="1">
      <c r="B175" s="291"/>
      <c r="C175" s="268" t="s">
        <v>1535</v>
      </c>
      <c r="D175" s="268"/>
      <c r="E175" s="268"/>
      <c r="F175" s="289" t="s">
        <v>1514</v>
      </c>
      <c r="G175" s="268"/>
      <c r="H175" s="268" t="s">
        <v>1575</v>
      </c>
      <c r="I175" s="268" t="s">
        <v>1510</v>
      </c>
      <c r="J175" s="268">
        <v>50</v>
      </c>
      <c r="K175" s="314"/>
    </row>
    <row r="176" spans="2:11" s="1" customFormat="1" ht="15" customHeight="1">
      <c r="B176" s="291"/>
      <c r="C176" s="268" t="s">
        <v>1533</v>
      </c>
      <c r="D176" s="268"/>
      <c r="E176" s="268"/>
      <c r="F176" s="289" t="s">
        <v>1514</v>
      </c>
      <c r="G176" s="268"/>
      <c r="H176" s="268" t="s">
        <v>1575</v>
      </c>
      <c r="I176" s="268" t="s">
        <v>1510</v>
      </c>
      <c r="J176" s="268">
        <v>50</v>
      </c>
      <c r="K176" s="314"/>
    </row>
    <row r="177" spans="2:11" s="1" customFormat="1" ht="15" customHeight="1">
      <c r="B177" s="291"/>
      <c r="C177" s="268" t="s">
        <v>162</v>
      </c>
      <c r="D177" s="268"/>
      <c r="E177" s="268"/>
      <c r="F177" s="289" t="s">
        <v>1508</v>
      </c>
      <c r="G177" s="268"/>
      <c r="H177" s="268" t="s">
        <v>1576</v>
      </c>
      <c r="I177" s="268" t="s">
        <v>1577</v>
      </c>
      <c r="J177" s="268"/>
      <c r="K177" s="314"/>
    </row>
    <row r="178" spans="2:11" s="1" customFormat="1" ht="15" customHeight="1">
      <c r="B178" s="291"/>
      <c r="C178" s="268" t="s">
        <v>60</v>
      </c>
      <c r="D178" s="268"/>
      <c r="E178" s="268"/>
      <c r="F178" s="289" t="s">
        <v>1508</v>
      </c>
      <c r="G178" s="268"/>
      <c r="H178" s="268" t="s">
        <v>1578</v>
      </c>
      <c r="I178" s="268" t="s">
        <v>1579</v>
      </c>
      <c r="J178" s="268">
        <v>1</v>
      </c>
      <c r="K178" s="314"/>
    </row>
    <row r="179" spans="2:11" s="1" customFormat="1" ht="15" customHeight="1">
      <c r="B179" s="291"/>
      <c r="C179" s="268" t="s">
        <v>56</v>
      </c>
      <c r="D179" s="268"/>
      <c r="E179" s="268"/>
      <c r="F179" s="289" t="s">
        <v>1508</v>
      </c>
      <c r="G179" s="268"/>
      <c r="H179" s="268" t="s">
        <v>1580</v>
      </c>
      <c r="I179" s="268" t="s">
        <v>1510</v>
      </c>
      <c r="J179" s="268">
        <v>20</v>
      </c>
      <c r="K179" s="314"/>
    </row>
    <row r="180" spans="2:11" s="1" customFormat="1" ht="15" customHeight="1">
      <c r="B180" s="291"/>
      <c r="C180" s="268" t="s">
        <v>57</v>
      </c>
      <c r="D180" s="268"/>
      <c r="E180" s="268"/>
      <c r="F180" s="289" t="s">
        <v>1508</v>
      </c>
      <c r="G180" s="268"/>
      <c r="H180" s="268" t="s">
        <v>1581</v>
      </c>
      <c r="I180" s="268" t="s">
        <v>1510</v>
      </c>
      <c r="J180" s="268">
        <v>255</v>
      </c>
      <c r="K180" s="314"/>
    </row>
    <row r="181" spans="2:11" s="1" customFormat="1" ht="15" customHeight="1">
      <c r="B181" s="291"/>
      <c r="C181" s="268" t="s">
        <v>163</v>
      </c>
      <c r="D181" s="268"/>
      <c r="E181" s="268"/>
      <c r="F181" s="289" t="s">
        <v>1508</v>
      </c>
      <c r="G181" s="268"/>
      <c r="H181" s="268" t="s">
        <v>1472</v>
      </c>
      <c r="I181" s="268" t="s">
        <v>1510</v>
      </c>
      <c r="J181" s="268">
        <v>10</v>
      </c>
      <c r="K181" s="314"/>
    </row>
    <row r="182" spans="2:11" s="1" customFormat="1" ht="15" customHeight="1">
      <c r="B182" s="291"/>
      <c r="C182" s="268" t="s">
        <v>164</v>
      </c>
      <c r="D182" s="268"/>
      <c r="E182" s="268"/>
      <c r="F182" s="289" t="s">
        <v>1508</v>
      </c>
      <c r="G182" s="268"/>
      <c r="H182" s="268" t="s">
        <v>1582</v>
      </c>
      <c r="I182" s="268" t="s">
        <v>1543</v>
      </c>
      <c r="J182" s="268"/>
      <c r="K182" s="314"/>
    </row>
    <row r="183" spans="2:11" s="1" customFormat="1" ht="15" customHeight="1">
      <c r="B183" s="291"/>
      <c r="C183" s="268" t="s">
        <v>1583</v>
      </c>
      <c r="D183" s="268"/>
      <c r="E183" s="268"/>
      <c r="F183" s="289" t="s">
        <v>1508</v>
      </c>
      <c r="G183" s="268"/>
      <c r="H183" s="268" t="s">
        <v>1584</v>
      </c>
      <c r="I183" s="268" t="s">
        <v>1543</v>
      </c>
      <c r="J183" s="268"/>
      <c r="K183" s="314"/>
    </row>
    <row r="184" spans="2:11" s="1" customFormat="1" ht="15" customHeight="1">
      <c r="B184" s="291"/>
      <c r="C184" s="268" t="s">
        <v>1572</v>
      </c>
      <c r="D184" s="268"/>
      <c r="E184" s="268"/>
      <c r="F184" s="289" t="s">
        <v>1508</v>
      </c>
      <c r="G184" s="268"/>
      <c r="H184" s="268" t="s">
        <v>1585</v>
      </c>
      <c r="I184" s="268" t="s">
        <v>1543</v>
      </c>
      <c r="J184" s="268"/>
      <c r="K184" s="314"/>
    </row>
    <row r="185" spans="2:11" s="1" customFormat="1" ht="15" customHeight="1">
      <c r="B185" s="291"/>
      <c r="C185" s="268" t="s">
        <v>166</v>
      </c>
      <c r="D185" s="268"/>
      <c r="E185" s="268"/>
      <c r="F185" s="289" t="s">
        <v>1514</v>
      </c>
      <c r="G185" s="268"/>
      <c r="H185" s="268" t="s">
        <v>1586</v>
      </c>
      <c r="I185" s="268" t="s">
        <v>1510</v>
      </c>
      <c r="J185" s="268">
        <v>50</v>
      </c>
      <c r="K185" s="314"/>
    </row>
    <row r="186" spans="2:11" s="1" customFormat="1" ht="15" customHeight="1">
      <c r="B186" s="291"/>
      <c r="C186" s="268" t="s">
        <v>1587</v>
      </c>
      <c r="D186" s="268"/>
      <c r="E186" s="268"/>
      <c r="F186" s="289" t="s">
        <v>1514</v>
      </c>
      <c r="G186" s="268"/>
      <c r="H186" s="268" t="s">
        <v>1588</v>
      </c>
      <c r="I186" s="268" t="s">
        <v>1589</v>
      </c>
      <c r="J186" s="268"/>
      <c r="K186" s="314"/>
    </row>
    <row r="187" spans="2:11" s="1" customFormat="1" ht="15" customHeight="1">
      <c r="B187" s="291"/>
      <c r="C187" s="268" t="s">
        <v>1590</v>
      </c>
      <c r="D187" s="268"/>
      <c r="E187" s="268"/>
      <c r="F187" s="289" t="s">
        <v>1514</v>
      </c>
      <c r="G187" s="268"/>
      <c r="H187" s="268" t="s">
        <v>1591</v>
      </c>
      <c r="I187" s="268" t="s">
        <v>1589</v>
      </c>
      <c r="J187" s="268"/>
      <c r="K187" s="314"/>
    </row>
    <row r="188" spans="2:11" s="1" customFormat="1" ht="15" customHeight="1">
      <c r="B188" s="291"/>
      <c r="C188" s="268" t="s">
        <v>1592</v>
      </c>
      <c r="D188" s="268"/>
      <c r="E188" s="268"/>
      <c r="F188" s="289" t="s">
        <v>1514</v>
      </c>
      <c r="G188" s="268"/>
      <c r="H188" s="268" t="s">
        <v>1593</v>
      </c>
      <c r="I188" s="268" t="s">
        <v>1589</v>
      </c>
      <c r="J188" s="268"/>
      <c r="K188" s="314"/>
    </row>
    <row r="189" spans="2:11" s="1" customFormat="1" ht="15" customHeight="1">
      <c r="B189" s="291"/>
      <c r="C189" s="327" t="s">
        <v>1594</v>
      </c>
      <c r="D189" s="268"/>
      <c r="E189" s="268"/>
      <c r="F189" s="289" t="s">
        <v>1514</v>
      </c>
      <c r="G189" s="268"/>
      <c r="H189" s="268" t="s">
        <v>1595</v>
      </c>
      <c r="I189" s="268" t="s">
        <v>1596</v>
      </c>
      <c r="J189" s="328" t="s">
        <v>1597</v>
      </c>
      <c r="K189" s="314"/>
    </row>
    <row r="190" spans="2:11" s="1" customFormat="1" ht="15" customHeight="1">
      <c r="B190" s="291"/>
      <c r="C190" s="327" t="s">
        <v>45</v>
      </c>
      <c r="D190" s="268"/>
      <c r="E190" s="268"/>
      <c r="F190" s="289" t="s">
        <v>1508</v>
      </c>
      <c r="G190" s="268"/>
      <c r="H190" s="265" t="s">
        <v>1598</v>
      </c>
      <c r="I190" s="268" t="s">
        <v>1599</v>
      </c>
      <c r="J190" s="268"/>
      <c r="K190" s="314"/>
    </row>
    <row r="191" spans="2:11" s="1" customFormat="1" ht="15" customHeight="1">
      <c r="B191" s="291"/>
      <c r="C191" s="327" t="s">
        <v>1600</v>
      </c>
      <c r="D191" s="268"/>
      <c r="E191" s="268"/>
      <c r="F191" s="289" t="s">
        <v>1508</v>
      </c>
      <c r="G191" s="268"/>
      <c r="H191" s="268" t="s">
        <v>1601</v>
      </c>
      <c r="I191" s="268" t="s">
        <v>1543</v>
      </c>
      <c r="J191" s="268"/>
      <c r="K191" s="314"/>
    </row>
    <row r="192" spans="2:11" s="1" customFormat="1" ht="15" customHeight="1">
      <c r="B192" s="291"/>
      <c r="C192" s="327" t="s">
        <v>1602</v>
      </c>
      <c r="D192" s="268"/>
      <c r="E192" s="268"/>
      <c r="F192" s="289" t="s">
        <v>1508</v>
      </c>
      <c r="G192" s="268"/>
      <c r="H192" s="268" t="s">
        <v>1603</v>
      </c>
      <c r="I192" s="268" t="s">
        <v>1543</v>
      </c>
      <c r="J192" s="268"/>
      <c r="K192" s="314"/>
    </row>
    <row r="193" spans="2:11" s="1" customFormat="1" ht="15" customHeight="1">
      <c r="B193" s="291"/>
      <c r="C193" s="327" t="s">
        <v>1604</v>
      </c>
      <c r="D193" s="268"/>
      <c r="E193" s="268"/>
      <c r="F193" s="289" t="s">
        <v>1514</v>
      </c>
      <c r="G193" s="268"/>
      <c r="H193" s="268" t="s">
        <v>1605</v>
      </c>
      <c r="I193" s="268" t="s">
        <v>1543</v>
      </c>
      <c r="J193" s="268"/>
      <c r="K193" s="314"/>
    </row>
    <row r="194" spans="2:11" s="1" customFormat="1" ht="15" customHeight="1">
      <c r="B194" s="320"/>
      <c r="C194" s="329"/>
      <c r="D194" s="300"/>
      <c r="E194" s="300"/>
      <c r="F194" s="300"/>
      <c r="G194" s="300"/>
      <c r="H194" s="300"/>
      <c r="I194" s="300"/>
      <c r="J194" s="300"/>
      <c r="K194" s="321"/>
    </row>
    <row r="195" spans="2:11" s="1" customFormat="1" ht="18.75" customHeight="1">
      <c r="B195" s="302"/>
      <c r="C195" s="312"/>
      <c r="D195" s="312"/>
      <c r="E195" s="312"/>
      <c r="F195" s="322"/>
      <c r="G195" s="312"/>
      <c r="H195" s="312"/>
      <c r="I195" s="312"/>
      <c r="J195" s="312"/>
      <c r="K195" s="302"/>
    </row>
    <row r="196" spans="2:11" s="1" customFormat="1" ht="18.75" customHeight="1">
      <c r="B196" s="302"/>
      <c r="C196" s="312"/>
      <c r="D196" s="312"/>
      <c r="E196" s="312"/>
      <c r="F196" s="322"/>
      <c r="G196" s="312"/>
      <c r="H196" s="312"/>
      <c r="I196" s="312"/>
      <c r="J196" s="312"/>
      <c r="K196" s="302"/>
    </row>
    <row r="197" spans="2:11" s="1" customFormat="1" ht="18.75" customHeight="1">
      <c r="B197" s="275"/>
      <c r="C197" s="275"/>
      <c r="D197" s="275"/>
      <c r="E197" s="275"/>
      <c r="F197" s="275"/>
      <c r="G197" s="275"/>
      <c r="H197" s="275"/>
      <c r="I197" s="275"/>
      <c r="J197" s="275"/>
      <c r="K197" s="275"/>
    </row>
    <row r="198" spans="2:11" s="1" customFormat="1" ht="13.5">
      <c r="B198" s="257"/>
      <c r="C198" s="258"/>
      <c r="D198" s="258"/>
      <c r="E198" s="258"/>
      <c r="F198" s="258"/>
      <c r="G198" s="258"/>
      <c r="H198" s="258"/>
      <c r="I198" s="258"/>
      <c r="J198" s="258"/>
      <c r="K198" s="259"/>
    </row>
    <row r="199" spans="2:11" s="1" customFormat="1" ht="21">
      <c r="B199" s="260"/>
      <c r="C199" s="395" t="s">
        <v>1606</v>
      </c>
      <c r="D199" s="395"/>
      <c r="E199" s="395"/>
      <c r="F199" s="395"/>
      <c r="G199" s="395"/>
      <c r="H199" s="395"/>
      <c r="I199" s="395"/>
      <c r="J199" s="395"/>
      <c r="K199" s="261"/>
    </row>
    <row r="200" spans="2:11" s="1" customFormat="1" ht="25.5" customHeight="1">
      <c r="B200" s="260"/>
      <c r="C200" s="330" t="s">
        <v>1607</v>
      </c>
      <c r="D200" s="330"/>
      <c r="E200" s="330"/>
      <c r="F200" s="330" t="s">
        <v>1608</v>
      </c>
      <c r="G200" s="331"/>
      <c r="H200" s="396" t="s">
        <v>1609</v>
      </c>
      <c r="I200" s="396"/>
      <c r="J200" s="396"/>
      <c r="K200" s="261"/>
    </row>
    <row r="201" spans="2:11" s="1" customFormat="1" ht="5.25" customHeight="1">
      <c r="B201" s="291"/>
      <c r="C201" s="286"/>
      <c r="D201" s="286"/>
      <c r="E201" s="286"/>
      <c r="F201" s="286"/>
      <c r="G201" s="312"/>
      <c r="H201" s="286"/>
      <c r="I201" s="286"/>
      <c r="J201" s="286"/>
      <c r="K201" s="314"/>
    </row>
    <row r="202" spans="2:11" s="1" customFormat="1" ht="15" customHeight="1">
      <c r="B202" s="291"/>
      <c r="C202" s="268" t="s">
        <v>1599</v>
      </c>
      <c r="D202" s="268"/>
      <c r="E202" s="268"/>
      <c r="F202" s="289" t="s">
        <v>46</v>
      </c>
      <c r="G202" s="268"/>
      <c r="H202" s="397" t="s">
        <v>1610</v>
      </c>
      <c r="I202" s="397"/>
      <c r="J202" s="397"/>
      <c r="K202" s="314"/>
    </row>
    <row r="203" spans="2:11" s="1" customFormat="1" ht="15" customHeight="1">
      <c r="B203" s="291"/>
      <c r="C203" s="268"/>
      <c r="D203" s="268"/>
      <c r="E203" s="268"/>
      <c r="F203" s="289" t="s">
        <v>47</v>
      </c>
      <c r="G203" s="268"/>
      <c r="H203" s="397" t="s">
        <v>1611</v>
      </c>
      <c r="I203" s="397"/>
      <c r="J203" s="397"/>
      <c r="K203" s="314"/>
    </row>
    <row r="204" spans="2:11" s="1" customFormat="1" ht="15" customHeight="1">
      <c r="B204" s="291"/>
      <c r="C204" s="268"/>
      <c r="D204" s="268"/>
      <c r="E204" s="268"/>
      <c r="F204" s="289" t="s">
        <v>50</v>
      </c>
      <c r="G204" s="268"/>
      <c r="H204" s="397" t="s">
        <v>1612</v>
      </c>
      <c r="I204" s="397"/>
      <c r="J204" s="397"/>
      <c r="K204" s="314"/>
    </row>
    <row r="205" spans="2:11" s="1" customFormat="1" ht="15" customHeight="1">
      <c r="B205" s="291"/>
      <c r="C205" s="268"/>
      <c r="D205" s="268"/>
      <c r="E205" s="268"/>
      <c r="F205" s="289" t="s">
        <v>48</v>
      </c>
      <c r="G205" s="268"/>
      <c r="H205" s="397" t="s">
        <v>1613</v>
      </c>
      <c r="I205" s="397"/>
      <c r="J205" s="397"/>
      <c r="K205" s="314"/>
    </row>
    <row r="206" spans="2:11" s="1" customFormat="1" ht="15" customHeight="1">
      <c r="B206" s="291"/>
      <c r="C206" s="268"/>
      <c r="D206" s="268"/>
      <c r="E206" s="268"/>
      <c r="F206" s="289" t="s">
        <v>49</v>
      </c>
      <c r="G206" s="268"/>
      <c r="H206" s="397" t="s">
        <v>1614</v>
      </c>
      <c r="I206" s="397"/>
      <c r="J206" s="397"/>
      <c r="K206" s="314"/>
    </row>
    <row r="207" spans="2:11" s="1" customFormat="1" ht="15" customHeight="1">
      <c r="B207" s="291"/>
      <c r="C207" s="268"/>
      <c r="D207" s="268"/>
      <c r="E207" s="268"/>
      <c r="F207" s="289"/>
      <c r="G207" s="268"/>
      <c r="H207" s="268"/>
      <c r="I207" s="268"/>
      <c r="J207" s="268"/>
      <c r="K207" s="314"/>
    </row>
    <row r="208" spans="2:11" s="1" customFormat="1" ht="15" customHeight="1">
      <c r="B208" s="291"/>
      <c r="C208" s="268" t="s">
        <v>1555</v>
      </c>
      <c r="D208" s="268"/>
      <c r="E208" s="268"/>
      <c r="F208" s="289" t="s">
        <v>133</v>
      </c>
      <c r="G208" s="268"/>
      <c r="H208" s="397" t="s">
        <v>1615</v>
      </c>
      <c r="I208" s="397"/>
      <c r="J208" s="397"/>
      <c r="K208" s="314"/>
    </row>
    <row r="209" spans="2:11" s="1" customFormat="1" ht="15" customHeight="1">
      <c r="B209" s="291"/>
      <c r="C209" s="268"/>
      <c r="D209" s="268"/>
      <c r="E209" s="268"/>
      <c r="F209" s="289" t="s">
        <v>81</v>
      </c>
      <c r="G209" s="268"/>
      <c r="H209" s="397" t="s">
        <v>1455</v>
      </c>
      <c r="I209" s="397"/>
      <c r="J209" s="397"/>
      <c r="K209" s="314"/>
    </row>
    <row r="210" spans="2:11" s="1" customFormat="1" ht="15" customHeight="1">
      <c r="B210" s="291"/>
      <c r="C210" s="268"/>
      <c r="D210" s="268"/>
      <c r="E210" s="268"/>
      <c r="F210" s="289" t="s">
        <v>1453</v>
      </c>
      <c r="G210" s="268"/>
      <c r="H210" s="397" t="s">
        <v>1616</v>
      </c>
      <c r="I210" s="397"/>
      <c r="J210" s="397"/>
      <c r="K210" s="314"/>
    </row>
    <row r="211" spans="2:11" s="1" customFormat="1" ht="15" customHeight="1">
      <c r="B211" s="332"/>
      <c r="C211" s="268"/>
      <c r="D211" s="268"/>
      <c r="E211" s="268"/>
      <c r="F211" s="289" t="s">
        <v>146</v>
      </c>
      <c r="G211" s="327"/>
      <c r="H211" s="398" t="s">
        <v>1456</v>
      </c>
      <c r="I211" s="398"/>
      <c r="J211" s="398"/>
      <c r="K211" s="333"/>
    </row>
    <row r="212" spans="2:11" s="1" customFormat="1" ht="15" customHeight="1">
      <c r="B212" s="332"/>
      <c r="C212" s="268"/>
      <c r="D212" s="268"/>
      <c r="E212" s="268"/>
      <c r="F212" s="289" t="s">
        <v>174</v>
      </c>
      <c r="G212" s="327"/>
      <c r="H212" s="398" t="s">
        <v>1617</v>
      </c>
      <c r="I212" s="398"/>
      <c r="J212" s="398"/>
      <c r="K212" s="333"/>
    </row>
    <row r="213" spans="2:11" s="1" customFormat="1" ht="15" customHeight="1">
      <c r="B213" s="332"/>
      <c r="C213" s="268"/>
      <c r="D213" s="268"/>
      <c r="E213" s="268"/>
      <c r="F213" s="289"/>
      <c r="G213" s="327"/>
      <c r="H213" s="318"/>
      <c r="I213" s="318"/>
      <c r="J213" s="318"/>
      <c r="K213" s="333"/>
    </row>
    <row r="214" spans="2:11" s="1" customFormat="1" ht="15" customHeight="1">
      <c r="B214" s="332"/>
      <c r="C214" s="268" t="s">
        <v>1579</v>
      </c>
      <c r="D214" s="268"/>
      <c r="E214" s="268"/>
      <c r="F214" s="289">
        <v>1</v>
      </c>
      <c r="G214" s="327"/>
      <c r="H214" s="398" t="s">
        <v>1618</v>
      </c>
      <c r="I214" s="398"/>
      <c r="J214" s="398"/>
      <c r="K214" s="333"/>
    </row>
    <row r="215" spans="2:11" s="1" customFormat="1" ht="15" customHeight="1">
      <c r="B215" s="332"/>
      <c r="C215" s="268"/>
      <c r="D215" s="268"/>
      <c r="E215" s="268"/>
      <c r="F215" s="289">
        <v>2</v>
      </c>
      <c r="G215" s="327"/>
      <c r="H215" s="398" t="s">
        <v>1619</v>
      </c>
      <c r="I215" s="398"/>
      <c r="J215" s="398"/>
      <c r="K215" s="333"/>
    </row>
    <row r="216" spans="2:11" s="1" customFormat="1" ht="15" customHeight="1">
      <c r="B216" s="332"/>
      <c r="C216" s="268"/>
      <c r="D216" s="268"/>
      <c r="E216" s="268"/>
      <c r="F216" s="289">
        <v>3</v>
      </c>
      <c r="G216" s="327"/>
      <c r="H216" s="398" t="s">
        <v>1620</v>
      </c>
      <c r="I216" s="398"/>
      <c r="J216" s="398"/>
      <c r="K216" s="333"/>
    </row>
    <row r="217" spans="2:11" s="1" customFormat="1" ht="15" customHeight="1">
      <c r="B217" s="332"/>
      <c r="C217" s="268"/>
      <c r="D217" s="268"/>
      <c r="E217" s="268"/>
      <c r="F217" s="289">
        <v>4</v>
      </c>
      <c r="G217" s="327"/>
      <c r="H217" s="398" t="s">
        <v>1621</v>
      </c>
      <c r="I217" s="398"/>
      <c r="J217" s="398"/>
      <c r="K217" s="333"/>
    </row>
    <row r="218" spans="2:11" s="1" customFormat="1" ht="12.75" customHeight="1">
      <c r="B218" s="334"/>
      <c r="C218" s="335"/>
      <c r="D218" s="335"/>
      <c r="E218" s="335"/>
      <c r="F218" s="335"/>
      <c r="G218" s="335"/>
      <c r="H218" s="335"/>
      <c r="I218" s="335"/>
      <c r="J218" s="335"/>
      <c r="K218" s="336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41</vt:i4>
      </vt:variant>
    </vt:vector>
  </HeadingPairs>
  <TitlesOfParts>
    <vt:vector size="62" baseType="lpstr">
      <vt:lpstr>Rekapitulace stavby</vt:lpstr>
      <vt:lpstr>01.1 - Technologická část...</vt:lpstr>
      <vt:lpstr>01.2 - Stavební část - URS</vt:lpstr>
      <vt:lpstr>01.3 - Demontáže</vt:lpstr>
      <vt:lpstr>01.4 - Dodávky SSZT - NEO...</vt:lpstr>
      <vt:lpstr>03.1 - Technologická část</vt:lpstr>
      <vt:lpstr>03.2 - Stavební část</vt:lpstr>
      <vt:lpstr>04 - Železniční přejezd v...</vt:lpstr>
      <vt:lpstr>01.1 - Technologická část..._01</vt:lpstr>
      <vt:lpstr>01.2 - Stavební část - URS_01</vt:lpstr>
      <vt:lpstr>01.3 - Demontáže_01</vt:lpstr>
      <vt:lpstr>01.4 - Dodávky SSZT - NEO..._01</vt:lpstr>
      <vt:lpstr>03.1 - Technologická část_01</vt:lpstr>
      <vt:lpstr>03.2 - Stavební část_01</vt:lpstr>
      <vt:lpstr>04 - Železniční přejezd v..._01</vt:lpstr>
      <vt:lpstr>01 - Technologická část</vt:lpstr>
      <vt:lpstr>02 - Stavební část</vt:lpstr>
      <vt:lpstr>01 - Technologická část_01</vt:lpstr>
      <vt:lpstr>02 - Stavební část_01</vt:lpstr>
      <vt:lpstr>VON - Vedlejší a ostatní ...</vt:lpstr>
      <vt:lpstr>Pokyny pro vyplnění</vt:lpstr>
      <vt:lpstr>'01 - Technologická část'!Názvy_tisku</vt:lpstr>
      <vt:lpstr>'01 - Technologická část_01'!Názvy_tisku</vt:lpstr>
      <vt:lpstr>'01.1 - Technologická část...'!Názvy_tisku</vt:lpstr>
      <vt:lpstr>'01.1 - Technologická část..._01'!Názvy_tisku</vt:lpstr>
      <vt:lpstr>'01.2 - Stavební část - URS'!Názvy_tisku</vt:lpstr>
      <vt:lpstr>'01.2 - Stavební část - URS_01'!Názvy_tisku</vt:lpstr>
      <vt:lpstr>'01.3 - Demontáže'!Názvy_tisku</vt:lpstr>
      <vt:lpstr>'01.3 - Demontáže_01'!Názvy_tisku</vt:lpstr>
      <vt:lpstr>'01.4 - Dodávky SSZT - NEO...'!Názvy_tisku</vt:lpstr>
      <vt:lpstr>'01.4 - Dodávky SSZT - NEO..._01'!Názvy_tisku</vt:lpstr>
      <vt:lpstr>'02 - Stavební část'!Názvy_tisku</vt:lpstr>
      <vt:lpstr>'02 - Stavební část_01'!Názvy_tisku</vt:lpstr>
      <vt:lpstr>'03.1 - Technologická část'!Názvy_tisku</vt:lpstr>
      <vt:lpstr>'03.1 - Technologická část_01'!Názvy_tisku</vt:lpstr>
      <vt:lpstr>'03.2 - Stavební část'!Názvy_tisku</vt:lpstr>
      <vt:lpstr>'03.2 - Stavební část_01'!Názvy_tisku</vt:lpstr>
      <vt:lpstr>'04 - Železniční přejezd v...'!Názvy_tisku</vt:lpstr>
      <vt:lpstr>'04 - Železniční přejezd v..._01'!Názvy_tisku</vt:lpstr>
      <vt:lpstr>'Rekapitulace stavby'!Názvy_tisku</vt:lpstr>
      <vt:lpstr>'VON - Vedlejší a ostatní ...'!Názvy_tisku</vt:lpstr>
      <vt:lpstr>'01 - Technologická část'!Oblast_tisku</vt:lpstr>
      <vt:lpstr>'01 - Technologická část_01'!Oblast_tisku</vt:lpstr>
      <vt:lpstr>'01.1 - Technologická část...'!Oblast_tisku</vt:lpstr>
      <vt:lpstr>'01.1 - Technologická část..._01'!Oblast_tisku</vt:lpstr>
      <vt:lpstr>'01.2 - Stavební část - URS'!Oblast_tisku</vt:lpstr>
      <vt:lpstr>'01.2 - Stavební část - URS_01'!Oblast_tisku</vt:lpstr>
      <vt:lpstr>'01.3 - Demontáže'!Oblast_tisku</vt:lpstr>
      <vt:lpstr>'01.3 - Demontáže_01'!Oblast_tisku</vt:lpstr>
      <vt:lpstr>'01.4 - Dodávky SSZT - NEO...'!Oblast_tisku</vt:lpstr>
      <vt:lpstr>'01.4 - Dodávky SSZT - NEO..._01'!Oblast_tisku</vt:lpstr>
      <vt:lpstr>'02 - Stavební část'!Oblast_tisku</vt:lpstr>
      <vt:lpstr>'02 - Stavební část_01'!Oblast_tisku</vt:lpstr>
      <vt:lpstr>'03.1 - Technologická část'!Oblast_tisku</vt:lpstr>
      <vt:lpstr>'03.1 - Technologická část_01'!Oblast_tisku</vt:lpstr>
      <vt:lpstr>'03.2 - Stavební část'!Oblast_tisku</vt:lpstr>
      <vt:lpstr>'03.2 - Stavební část_01'!Oblast_tisku</vt:lpstr>
      <vt:lpstr>'04 - Železniční přejezd v...'!Oblast_tisku</vt:lpstr>
      <vt:lpstr>'04 - Železniční přejezd v..._01'!Oblast_tisku</vt:lpstr>
      <vt:lpstr>'Pokyny pro vyplnění'!Oblast_tisku</vt:lpstr>
      <vt:lpstr>'Rekapitulace stavby'!Oblast_tisku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Švejda Martin, Ing.</dc:creator>
  <cp:lastModifiedBy>Lepešková Marie, Bc.</cp:lastModifiedBy>
  <dcterms:created xsi:type="dcterms:W3CDTF">2022-10-24T13:53:44Z</dcterms:created>
  <dcterms:modified xsi:type="dcterms:W3CDTF">2022-10-25T06:19:03Z</dcterms:modified>
</cp:coreProperties>
</file>