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ndrouch\Documents\S_ÚDRŽBA_Mosty\Katalogy_soutěž_2012_24\"/>
    </mc:Choice>
  </mc:AlternateContent>
  <bookViews>
    <workbookView xWindow="0" yWindow="0" windowWidth="25200" windowHeight="11895" firstSheet="1" activeTab="1"/>
  </bookViews>
  <sheets>
    <sheet name="Rekapitulace zakázky" sheetId="1" state="hidden" r:id="rId1"/>
    <sheet name="22-01 - Údržba, opravy a ..." sheetId="2" r:id="rId2"/>
  </sheets>
  <definedNames>
    <definedName name="_xlnm._FilterDatabase" localSheetId="1" hidden="1">'22-01 - Údržba, opravy a ...'!$C$144:$K$660</definedName>
    <definedName name="_xlnm.Print_Titles" localSheetId="1">'22-01 - Údržba, opravy a ...'!$144:$144</definedName>
    <definedName name="_xlnm.Print_Titles" localSheetId="0">'Rekapitulace zakázky'!$92:$92</definedName>
    <definedName name="_xlnm.Print_Area" localSheetId="1">'22-01 - Údržba, opravy a ...'!$C$4:$J$76,'22-01 - Údržba, opravy a ...'!$C$82:$J$128,'22-01 - Údržba, opravy a ...'!$C$134:$K$660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T648" i="2" s="1"/>
  <c r="R649" i="2"/>
  <c r="R648" i="2"/>
  <c r="P649" i="2"/>
  <c r="P648" i="2" s="1"/>
  <c r="BI646" i="2"/>
  <c r="BH646" i="2"/>
  <c r="BG646" i="2"/>
  <c r="BF646" i="2"/>
  <c r="T646" i="2"/>
  <c r="T645" i="2" s="1"/>
  <c r="R646" i="2"/>
  <c r="R645" i="2" s="1"/>
  <c r="P646" i="2"/>
  <c r="P645" i="2"/>
  <c r="BI643" i="2"/>
  <c r="BH643" i="2"/>
  <c r="BG643" i="2"/>
  <c r="BF643" i="2"/>
  <c r="T643" i="2"/>
  <c r="T642" i="2" s="1"/>
  <c r="R643" i="2"/>
  <c r="R642" i="2" s="1"/>
  <c r="P643" i="2"/>
  <c r="P642" i="2" s="1"/>
  <c r="BI640" i="2"/>
  <c r="BH640" i="2"/>
  <c r="BG640" i="2"/>
  <c r="BF640" i="2"/>
  <c r="T640" i="2"/>
  <c r="T639" i="2" s="1"/>
  <c r="R640" i="2"/>
  <c r="R639" i="2"/>
  <c r="P640" i="2"/>
  <c r="P639" i="2" s="1"/>
  <c r="BI637" i="2"/>
  <c r="BH637" i="2"/>
  <c r="BG637" i="2"/>
  <c r="BF637" i="2"/>
  <c r="T637" i="2"/>
  <c r="T636" i="2" s="1"/>
  <c r="R637" i="2"/>
  <c r="R636" i="2" s="1"/>
  <c r="P637" i="2"/>
  <c r="P636" i="2"/>
  <c r="BI634" i="2"/>
  <c r="BH634" i="2"/>
  <c r="BG634" i="2"/>
  <c r="BF634" i="2"/>
  <c r="T634" i="2"/>
  <c r="T633" i="2" s="1"/>
  <c r="R634" i="2"/>
  <c r="R633" i="2" s="1"/>
  <c r="P634" i="2"/>
  <c r="P633" i="2" s="1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T599" i="2"/>
  <c r="R600" i="2"/>
  <c r="R599" i="2" s="1"/>
  <c r="P600" i="2"/>
  <c r="P599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J142" i="2"/>
  <c r="F141" i="2"/>
  <c r="F139" i="2"/>
  <c r="E137" i="2"/>
  <c r="J90" i="2"/>
  <c r="F89" i="2"/>
  <c r="F87" i="2"/>
  <c r="E85" i="2"/>
  <c r="J19" i="2"/>
  <c r="E19" i="2"/>
  <c r="J89" i="2" s="1"/>
  <c r="J18" i="2"/>
  <c r="J16" i="2"/>
  <c r="E16" i="2"/>
  <c r="F90" i="2"/>
  <c r="J15" i="2"/>
  <c r="J10" i="2"/>
  <c r="J139" i="2"/>
  <c r="L90" i="1"/>
  <c r="AM90" i="1"/>
  <c r="AM89" i="1"/>
  <c r="L89" i="1"/>
  <c r="AM87" i="1"/>
  <c r="L87" i="1"/>
  <c r="L85" i="1"/>
  <c r="L84" i="1"/>
  <c r="BK455" i="2"/>
  <c r="BK369" i="2"/>
  <c r="J352" i="2"/>
  <c r="J329" i="2"/>
  <c r="J659" i="2"/>
  <c r="BK640" i="2"/>
  <c r="BK619" i="2"/>
  <c r="J586" i="2"/>
  <c r="BK565" i="2"/>
  <c r="BK544" i="2"/>
  <c r="BK527" i="2"/>
  <c r="BK505" i="2"/>
  <c r="J461" i="2"/>
  <c r="J429" i="2"/>
  <c r="BK408" i="2"/>
  <c r="J365" i="2"/>
  <c r="J333" i="2"/>
  <c r="J296" i="2"/>
  <c r="J253" i="2"/>
  <c r="BK238" i="2"/>
  <c r="J202" i="2"/>
  <c r="BK172" i="2"/>
  <c r="BK654" i="2"/>
  <c r="BK627" i="2"/>
  <c r="BK617" i="2"/>
  <c r="BK596" i="2"/>
  <c r="J566" i="2"/>
  <c r="BK525" i="2"/>
  <c r="J517" i="2"/>
  <c r="BK487" i="2"/>
  <c r="BK465" i="2"/>
  <c r="BK435" i="2"/>
  <c r="BK400" i="2"/>
  <c r="J462" i="2"/>
  <c r="J440" i="2"/>
  <c r="J392" i="2"/>
  <c r="J268" i="2"/>
  <c r="BK212" i="2"/>
  <c r="BK184" i="2"/>
  <c r="BK396" i="2"/>
  <c r="BK344" i="2"/>
  <c r="J300" i="2"/>
  <c r="BK269" i="2"/>
  <c r="J238" i="2"/>
  <c r="J204" i="2"/>
  <c r="BK167" i="2"/>
  <c r="J483" i="2"/>
  <c r="J406" i="2"/>
  <c r="BK351" i="2"/>
  <c r="BK151" i="2"/>
  <c r="J293" i="2"/>
  <c r="J604" i="2"/>
  <c r="J573" i="2"/>
  <c r="J553" i="2"/>
  <c r="BK533" i="2"/>
  <c r="J435" i="2"/>
  <c r="J369" i="2"/>
  <c r="BK281" i="2"/>
  <c r="BK213" i="2"/>
  <c r="J277" i="2"/>
  <c r="J175" i="2"/>
  <c r="J479" i="2"/>
  <c r="J417" i="2"/>
  <c r="J394" i="2"/>
  <c r="J360" i="2"/>
  <c r="BK330" i="2"/>
  <c r="J289" i="2"/>
  <c r="J226" i="2"/>
  <c r="J181" i="2"/>
  <c r="AS94" i="1"/>
  <c r="J427" i="2"/>
  <c r="J351" i="2"/>
  <c r="BK313" i="2"/>
  <c r="J291" i="2"/>
  <c r="BK226" i="2"/>
  <c r="BK202" i="2"/>
  <c r="J180" i="2"/>
  <c r="J637" i="2"/>
  <c r="BK586" i="2"/>
  <c r="BK532" i="2"/>
  <c r="J504" i="2"/>
  <c r="J415" i="2"/>
  <c r="BK361" i="2"/>
  <c r="BK342" i="2"/>
  <c r="J304" i="2"/>
  <c r="J649" i="2"/>
  <c r="BK625" i="2"/>
  <c r="BK575" i="2"/>
  <c r="J530" i="2"/>
  <c r="BK514" i="2"/>
  <c r="J488" i="2"/>
  <c r="BK441" i="2"/>
  <c r="J403" i="2"/>
  <c r="BK341" i="2"/>
  <c r="BK323" i="2"/>
  <c r="BK271" i="2"/>
  <c r="J234" i="2"/>
  <c r="J188" i="2"/>
  <c r="J660" i="2"/>
  <c r="BK637" i="2"/>
  <c r="J613" i="2"/>
  <c r="BK589" i="2"/>
  <c r="J549" i="2"/>
  <c r="BK497" i="2"/>
  <c r="BK467" i="2"/>
  <c r="BK440" i="2"/>
  <c r="BK403" i="2"/>
  <c r="J363" i="2"/>
  <c r="BK407" i="2"/>
  <c r="BK390" i="2"/>
  <c r="J225" i="2"/>
  <c r="J208" i="2"/>
  <c r="J176" i="2"/>
  <c r="BK377" i="2"/>
  <c r="BK273" i="2"/>
  <c r="BK225" i="2"/>
  <c r="BK188" i="2"/>
  <c r="J161" i="2"/>
  <c r="J453" i="2"/>
  <c r="BK398" i="2"/>
  <c r="BK370" i="2"/>
  <c r="J319" i="2"/>
  <c r="BK295" i="2"/>
  <c r="J273" i="2"/>
  <c r="J251" i="2"/>
  <c r="BK453" i="2"/>
  <c r="BK415" i="2"/>
  <c r="J374" i="2"/>
  <c r="J338" i="2"/>
  <c r="BK280" i="2"/>
  <c r="BK239" i="2"/>
  <c r="BK176" i="2"/>
  <c r="J463" i="2"/>
  <c r="J399" i="2"/>
  <c r="BK326" i="2"/>
  <c r="BK248" i="2"/>
  <c r="BK208" i="2"/>
  <c r="BK630" i="2"/>
  <c r="BK567" i="2"/>
  <c r="BK509" i="2"/>
  <c r="BK380" i="2"/>
  <c r="J355" i="2"/>
  <c r="J330" i="2"/>
  <c r="BK303" i="2"/>
  <c r="J652" i="2"/>
  <c r="BK623" i="2"/>
  <c r="BK571" i="2"/>
  <c r="J543" i="2"/>
  <c r="J522" i="2"/>
  <c r="BK495" i="2"/>
  <c r="BK462" i="2"/>
  <c r="BK424" i="2"/>
  <c r="BK368" i="2"/>
  <c r="J343" i="2"/>
  <c r="J315" i="2"/>
  <c r="J260" i="2"/>
  <c r="BK243" i="2"/>
  <c r="BK206" i="2"/>
  <c r="J182" i="2"/>
  <c r="BK649" i="2"/>
  <c r="J630" i="2"/>
  <c r="J619" i="2"/>
  <c r="BK582" i="2"/>
  <c r="J542" i="2"/>
  <c r="BK504" i="2"/>
  <c r="J471" i="2"/>
  <c r="J442" i="2"/>
  <c r="BK420" i="2"/>
  <c r="J370" i="2"/>
  <c r="BK466" i="2"/>
  <c r="J443" i="2"/>
  <c r="BK414" i="2"/>
  <c r="BK333" i="2"/>
  <c r="BK230" i="2"/>
  <c r="J205" i="2"/>
  <c r="BK175" i="2"/>
  <c r="BK418" i="2"/>
  <c r="J356" i="2"/>
  <c r="BK283" i="2"/>
  <c r="J263" i="2"/>
  <c r="J214" i="2"/>
  <c r="J155" i="2"/>
  <c r="J446" i="2"/>
  <c r="J384" i="2"/>
  <c r="BK350" i="2"/>
  <c r="J317" i="2"/>
  <c r="BK306" i="2"/>
  <c r="BK270" i="2"/>
  <c r="BK245" i="2"/>
  <c r="BK406" i="2"/>
  <c r="J328" i="2"/>
  <c r="BK275" i="2"/>
  <c r="BK253" i="2"/>
  <c r="BK578" i="2"/>
  <c r="J536" i="2"/>
  <c r="J414" i="2"/>
  <c r="BK338" i="2"/>
  <c r="BK255" i="2"/>
  <c r="BK198" i="2"/>
  <c r="J149" i="2"/>
  <c r="BK573" i="2"/>
  <c r="BK542" i="2"/>
  <c r="BK531" i="2"/>
  <c r="J520" i="2"/>
  <c r="J511" i="2"/>
  <c r="BK496" i="2"/>
  <c r="J437" i="2"/>
  <c r="BK404" i="2"/>
  <c r="J313" i="2"/>
  <c r="BK231" i="2"/>
  <c r="BK182" i="2"/>
  <c r="J465" i="2"/>
  <c r="J419" i="2"/>
  <c r="BK393" i="2"/>
  <c r="BK363" i="2"/>
  <c r="BK359" i="2"/>
  <c r="BK327" i="2"/>
  <c r="J275" i="2"/>
  <c r="BK237" i="2"/>
  <c r="BK201" i="2"/>
  <c r="BK461" i="2"/>
  <c r="BK425" i="2"/>
  <c r="J342" i="2"/>
  <c r="BK321" i="2"/>
  <c r="J272" i="2"/>
  <c r="BK220" i="2"/>
  <c r="BK210" i="2"/>
  <c r="J201" i="2"/>
  <c r="BK161" i="2"/>
  <c r="J634" i="2"/>
  <c r="J594" i="2"/>
  <c r="BK553" i="2"/>
  <c r="J491" i="2"/>
  <c r="J166" i="2"/>
  <c r="BK439" i="2"/>
  <c r="BK386" i="2"/>
  <c r="J349" i="2"/>
  <c r="J297" i="2"/>
  <c r="BK268" i="2"/>
  <c r="J625" i="2"/>
  <c r="J575" i="2"/>
  <c r="J557" i="2"/>
  <c r="J540" i="2"/>
  <c r="BK511" i="2"/>
  <c r="BK438" i="2"/>
  <c r="BK358" i="2"/>
  <c r="J294" i="2"/>
  <c r="BK254" i="2"/>
  <c r="BK199" i="2"/>
  <c r="BK163" i="2"/>
  <c r="J605" i="2"/>
  <c r="BK579" i="2"/>
  <c r="J556" i="2"/>
  <c r="J534" i="2"/>
  <c r="J523" i="2"/>
  <c r="J513" i="2"/>
  <c r="J502" i="2"/>
  <c r="BK475" i="2"/>
  <c r="BK427" i="2"/>
  <c r="BK391" i="2"/>
  <c r="J237" i="2"/>
  <c r="J203" i="2"/>
  <c r="BK162" i="2"/>
  <c r="BK477" i="2"/>
  <c r="BK311" i="2"/>
  <c r="J632" i="2"/>
  <c r="J579" i="2"/>
  <c r="BK537" i="2"/>
  <c r="BK506" i="2"/>
  <c r="BK459" i="2"/>
  <c r="J373" i="2"/>
  <c r="J282" i="2"/>
  <c r="J232" i="2"/>
  <c r="BK185" i="2"/>
  <c r="BK632" i="2"/>
  <c r="BK600" i="2"/>
  <c r="J503" i="2"/>
  <c r="J448" i="2"/>
  <c r="BK388" i="2"/>
  <c r="BK416" i="2"/>
  <c r="BK282" i="2"/>
  <c r="J382" i="2"/>
  <c r="J299" i="2"/>
  <c r="J210" i="2"/>
  <c r="BK362" i="2"/>
  <c r="J310" i="2"/>
  <c r="J257" i="2"/>
  <c r="BK155" i="2"/>
  <c r="BK335" i="2"/>
  <c r="J256" i="2"/>
  <c r="J581" i="2"/>
  <c r="J561" i="2"/>
  <c r="J535" i="2"/>
  <c r="BK446" i="2"/>
  <c r="J386" i="2"/>
  <c r="J323" i="2"/>
  <c r="J252" i="2"/>
  <c r="J162" i="2"/>
  <c r="BK570" i="2"/>
  <c r="J541" i="2"/>
  <c r="BK521" i="2"/>
  <c r="BK503" i="2"/>
  <c r="J467" i="2"/>
  <c r="BK399" i="2"/>
  <c r="BK294" i="2"/>
  <c r="J222" i="2"/>
  <c r="J184" i="2"/>
  <c r="J484" i="2"/>
  <c r="BK383" i="2"/>
  <c r="J361" i="2"/>
  <c r="BK325" i="2"/>
  <c r="J658" i="2"/>
  <c r="J643" i="2"/>
  <c r="BK588" i="2"/>
  <c r="BK558" i="2"/>
  <c r="BK526" i="2"/>
  <c r="J499" i="2"/>
  <c r="BK444" i="2"/>
  <c r="BK426" i="2"/>
  <c r="J359" i="2"/>
  <c r="BK340" i="2"/>
  <c r="BK298" i="2"/>
  <c r="J262" i="2"/>
  <c r="BK241" i="2"/>
  <c r="BK209" i="2"/>
  <c r="BK181" i="2"/>
  <c r="BK655" i="2"/>
  <c r="BK634" i="2"/>
  <c r="J615" i="2"/>
  <c r="J590" i="2"/>
  <c r="BK522" i="2"/>
  <c r="J498" i="2"/>
  <c r="BK452" i="2"/>
  <c r="J418" i="2"/>
  <c r="J460" i="2"/>
  <c r="J401" i="2"/>
  <c r="J295" i="2"/>
  <c r="J224" i="2"/>
  <c r="BK196" i="2"/>
  <c r="BK174" i="2"/>
  <c r="J306" i="2"/>
  <c r="BK262" i="2"/>
  <c r="BK216" i="2"/>
  <c r="J185" i="2"/>
  <c r="J157" i="2"/>
  <c r="BK423" i="2"/>
  <c r="J377" i="2"/>
  <c r="J321" i="2"/>
  <c r="BK292" i="2"/>
  <c r="J236" i="2"/>
  <c r="J207" i="2"/>
  <c r="J193" i="2"/>
  <c r="BK191" i="2"/>
  <c r="BK177" i="2"/>
  <c r="J163" i="2"/>
  <c r="J158" i="2"/>
  <c r="J153" i="2"/>
  <c r="J430" i="2"/>
  <c r="BK405" i="2"/>
  <c r="BK384" i="2"/>
  <c r="J354" i="2"/>
  <c r="J322" i="2"/>
  <c r="BK296" i="2"/>
  <c r="BK286" i="2"/>
  <c r="J266" i="2"/>
  <c r="BK251" i="2"/>
  <c r="J600" i="2"/>
  <c r="BK593" i="2"/>
  <c r="J571" i="2"/>
  <c r="J562" i="2"/>
  <c r="J551" i="2"/>
  <c r="BK541" i="2"/>
  <c r="J521" i="2"/>
  <c r="BK479" i="2"/>
  <c r="J452" i="2"/>
  <c r="BK429" i="2"/>
  <c r="J409" i="2"/>
  <c r="J383" i="2"/>
  <c r="J340" i="2"/>
  <c r="J302" i="2"/>
  <c r="BK279" i="2"/>
  <c r="J261" i="2"/>
  <c r="BK234" i="2"/>
  <c r="J187" i="2"/>
  <c r="J164" i="2"/>
  <c r="BK605" i="2"/>
  <c r="J592" i="2"/>
  <c r="J578" i="2"/>
  <c r="J563" i="2"/>
  <c r="J547" i="2"/>
  <c r="BK538" i="2"/>
  <c r="J533" i="2"/>
  <c r="BK413" i="2"/>
  <c r="BK392" i="2"/>
  <c r="J380" i="2"/>
  <c r="J292" i="2"/>
  <c r="J235" i="2"/>
  <c r="BK204" i="2"/>
  <c r="J196" i="2"/>
  <c r="BK180" i="2"/>
  <c r="J160" i="2"/>
  <c r="J151" i="2"/>
  <c r="J464" i="2"/>
  <c r="J441" i="2"/>
  <c r="BK375" i="2"/>
  <c r="J357" i="2"/>
  <c r="BK293" i="2"/>
  <c r="J231" i="2"/>
  <c r="J192" i="2"/>
  <c r="J148" i="2"/>
  <c r="BK421" i="2"/>
  <c r="J362" i="2"/>
  <c r="BK300" i="2"/>
  <c r="J217" i="2"/>
  <c r="J206" i="2"/>
  <c r="BK166" i="2"/>
  <c r="BK646" i="2"/>
  <c r="BK615" i="2"/>
  <c r="BK551" i="2"/>
  <c r="BK409" i="2"/>
  <c r="J366" i="2"/>
  <c r="J346" i="2"/>
  <c r="BK510" i="2"/>
  <c r="J473" i="2"/>
  <c r="BK442" i="2"/>
  <c r="J376" i="2"/>
  <c r="BK347" i="2"/>
  <c r="BK328" i="2"/>
  <c r="J276" i="2"/>
  <c r="BK256" i="2"/>
  <c r="J230" i="2"/>
  <c r="J194" i="2"/>
  <c r="J183" i="2"/>
  <c r="BK153" i="2"/>
  <c r="BK657" i="2"/>
  <c r="BK643" i="2"/>
  <c r="J628" i="2"/>
  <c r="BK618" i="2"/>
  <c r="J606" i="2"/>
  <c r="BK580" i="2"/>
  <c r="BK518" i="2"/>
  <c r="BK491" i="2"/>
  <c r="J466" i="2"/>
  <c r="J426" i="2"/>
  <c r="BK411" i="2"/>
  <c r="J364" i="2"/>
  <c r="J444" i="2"/>
  <c r="BK410" i="2"/>
  <c r="BK353" i="2"/>
  <c r="BK260" i="2"/>
  <c r="BK197" i="2"/>
  <c r="BK169" i="2"/>
  <c r="J372" i="2"/>
  <c r="J286" i="2"/>
  <c r="J259" i="2"/>
  <c r="BK205" i="2"/>
  <c r="J172" i="2"/>
  <c r="J469" i="2"/>
  <c r="J422" i="2"/>
  <c r="J405" i="2"/>
  <c r="BK366" i="2"/>
  <c r="J327" i="2"/>
  <c r="BK315" i="2"/>
  <c r="BK285" i="2"/>
  <c r="J241" i="2"/>
  <c r="J209" i="2"/>
  <c r="J199" i="2"/>
  <c r="J179" i="2"/>
  <c r="BK170" i="2"/>
  <c r="BK164" i="2"/>
  <c r="BK159" i="2"/>
  <c r="J156" i="2"/>
  <c r="J154" i="2"/>
  <c r="J447" i="2"/>
  <c r="J408" i="2"/>
  <c r="J398" i="2"/>
  <c r="J367" i="2"/>
  <c r="BK356" i="2"/>
  <c r="BK348" i="2"/>
  <c r="J307" i="2"/>
  <c r="J288" i="2"/>
  <c r="BK272" i="2"/>
  <c r="J254" i="2"/>
  <c r="BK609" i="2"/>
  <c r="J580" i="2"/>
  <c r="J568" i="2"/>
  <c r="BK556" i="2"/>
  <c r="BK546" i="2"/>
  <c r="J537" i="2"/>
  <c r="J526" i="2"/>
  <c r="BK484" i="2"/>
  <c r="J451" i="2"/>
  <c r="J407" i="2"/>
  <c r="BK357" i="2"/>
  <c r="J303" i="2"/>
  <c r="BK267" i="2"/>
  <c r="J243" i="2"/>
  <c r="BK193" i="2"/>
  <c r="J186" i="2"/>
  <c r="BK156" i="2"/>
  <c r="BK148" i="2"/>
  <c r="BK604" i="2"/>
  <c r="J588" i="2"/>
  <c r="J569" i="2"/>
  <c r="BK549" i="2"/>
  <c r="BK536" i="2"/>
  <c r="J532" i="2"/>
  <c r="BK523" i="2"/>
  <c r="J518" i="2"/>
  <c r="J514" i="2"/>
  <c r="J505" i="2"/>
  <c r="BK502" i="2"/>
  <c r="BK498" i="2"/>
  <c r="BK483" i="2"/>
  <c r="BK447" i="2"/>
  <c r="BK434" i="2"/>
  <c r="J431" i="2"/>
  <c r="BK395" i="2"/>
  <c r="J347" i="2"/>
  <c r="BK291" i="2"/>
  <c r="BK232" i="2"/>
  <c r="J197" i="2"/>
  <c r="BK187" i="2"/>
  <c r="J165" i="2"/>
  <c r="BK157" i="2"/>
  <c r="BK422" i="2"/>
  <c r="BK379" i="2"/>
  <c r="BK354" i="2"/>
  <c r="J334" i="2"/>
  <c r="BK301" i="2"/>
  <c r="J653" i="2"/>
  <c r="BK594" i="2"/>
  <c r="BK540" i="2"/>
  <c r="BK428" i="2"/>
  <c r="BK367" i="2"/>
  <c r="J314" i="2"/>
  <c r="J244" i="2"/>
  <c r="BK200" i="2"/>
  <c r="J174" i="2"/>
  <c r="J640" i="2"/>
  <c r="J159" i="2"/>
  <c r="J455" i="2"/>
  <c r="J395" i="2"/>
  <c r="BK360" i="2"/>
  <c r="J309" i="2"/>
  <c r="BK258" i="2"/>
  <c r="BK228" i="2"/>
  <c r="BK173" i="2"/>
  <c r="J450" i="2"/>
  <c r="BK374" i="2"/>
  <c r="BK322" i="2"/>
  <c r="BK299" i="2"/>
  <c r="J245" i="2"/>
  <c r="J200" i="2"/>
  <c r="BK653" i="2"/>
  <c r="J609" i="2"/>
  <c r="BK529" i="2"/>
  <c r="J496" i="2"/>
  <c r="J421" i="2"/>
  <c r="BK373" i="2"/>
  <c r="BK345" i="2"/>
  <c r="J312" i="2"/>
  <c r="J657" i="2"/>
  <c r="BK628" i="2"/>
  <c r="J617" i="2"/>
  <c r="BK566" i="2"/>
  <c r="BK547" i="2"/>
  <c r="BK433" i="2"/>
  <c r="J411" i="2"/>
  <c r="J344" i="2"/>
  <c r="BK317" i="2"/>
  <c r="J270" i="2"/>
  <c r="J611" i="2"/>
  <c r="J585" i="2"/>
  <c r="BK548" i="2"/>
  <c r="J509" i="2"/>
  <c r="BK481" i="2"/>
  <c r="BK451" i="2"/>
  <c r="J424" i="2"/>
  <c r="J371" i="2"/>
  <c r="J445" i="2"/>
  <c r="J425" i="2"/>
  <c r="BK402" i="2"/>
  <c r="BK302" i="2"/>
  <c r="J213" i="2"/>
  <c r="J195" i="2"/>
  <c r="BK160" i="2"/>
  <c r="J375" i="2"/>
  <c r="BK312" i="2"/>
  <c r="BK276" i="2"/>
  <c r="BK266" i="2"/>
  <c r="J177" i="2"/>
  <c r="BK473" i="2"/>
  <c r="J412" i="2"/>
  <c r="BK381" i="2"/>
  <c r="J325" i="2"/>
  <c r="J308" i="2"/>
  <c r="BK278" i="2"/>
  <c r="BK261" i="2"/>
  <c r="J434" i="2"/>
  <c r="J337" i="2"/>
  <c r="J280" i="2"/>
  <c r="BK244" i="2"/>
  <c r="BK585" i="2"/>
  <c r="BK563" i="2"/>
  <c r="BK543" i="2"/>
  <c r="BK528" i="2"/>
  <c r="BK460" i="2"/>
  <c r="J413" i="2"/>
  <c r="BK355" i="2"/>
  <c r="BK257" i="2"/>
  <c r="J170" i="2"/>
  <c r="J603" i="2"/>
  <c r="BK557" i="2"/>
  <c r="J529" i="2"/>
  <c r="J481" i="2"/>
  <c r="BK449" i="2"/>
  <c r="BK401" i="2"/>
  <c r="BK389" i="2"/>
  <c r="J335" i="2"/>
  <c r="BK308" i="2"/>
  <c r="BK252" i="2"/>
  <c r="J227" i="2"/>
  <c r="BK217" i="2"/>
  <c r="J150" i="2"/>
  <c r="BK432" i="2"/>
  <c r="J381" i="2"/>
  <c r="BK352" i="2"/>
  <c r="BK337" i="2"/>
  <c r="BK297" i="2"/>
  <c r="BK259" i="2"/>
  <c r="BK222" i="2"/>
  <c r="J211" i="2"/>
  <c r="BK195" i="2"/>
  <c r="J169" i="2"/>
  <c r="BK658" i="2"/>
  <c r="J627" i="2"/>
  <c r="BK590" i="2"/>
  <c r="J527" i="2"/>
  <c r="BK394" i="2"/>
  <c r="J320" i="2"/>
  <c r="J646" i="2"/>
  <c r="BK568" i="2"/>
  <c r="BK179" i="2"/>
  <c r="BK309" i="2"/>
  <c r="J220" i="2"/>
  <c r="BK488" i="2"/>
  <c r="J391" i="2"/>
  <c r="BK320" i="2"/>
  <c r="BK305" i="2"/>
  <c r="BK165" i="2"/>
  <c r="J416" i="2"/>
  <c r="J358" i="2"/>
  <c r="J298" i="2"/>
  <c r="J278" i="2"/>
  <c r="BK246" i="2"/>
  <c r="J596" i="2"/>
  <c r="BK569" i="2"/>
  <c r="J548" i="2"/>
  <c r="J538" i="2"/>
  <c r="BK471" i="2"/>
  <c r="J439" i="2"/>
  <c r="J404" i="2"/>
  <c r="BK346" i="2"/>
  <c r="BK289" i="2"/>
  <c r="J249" i="2"/>
  <c r="J173" i="2"/>
  <c r="BK606" i="2"/>
  <c r="J589" i="2"/>
  <c r="J565" i="2"/>
  <c r="J546" i="2"/>
  <c r="BK535" i="2"/>
  <c r="J515" i="2"/>
  <c r="J506" i="2"/>
  <c r="BK492" i="2"/>
  <c r="J436" i="2"/>
  <c r="J390" i="2"/>
  <c r="J269" i="2"/>
  <c r="J221" i="2"/>
  <c r="BK183" i="2"/>
  <c r="BK154" i="2"/>
  <c r="BK463" i="2"/>
  <c r="J438" i="2"/>
  <c r="J388" i="2"/>
  <c r="J345" i="2"/>
  <c r="J285" i="2"/>
  <c r="BK235" i="2"/>
  <c r="BK214" i="2"/>
  <c r="BK152" i="2"/>
  <c r="BK372" i="2"/>
  <c r="J267" i="2"/>
  <c r="J212" i="2"/>
  <c r="BK194" i="2"/>
  <c r="BK660" i="2"/>
  <c r="J620" i="2"/>
  <c r="BK545" i="2"/>
  <c r="BK445" i="2"/>
  <c r="BK343" i="2"/>
  <c r="J655" i="2"/>
  <c r="J607" i="2"/>
  <c r="J528" i="2"/>
  <c r="J432" i="2"/>
  <c r="J348" i="2"/>
  <c r="BK265" i="2"/>
  <c r="J239" i="2"/>
  <c r="J191" i="2"/>
  <c r="BK659" i="2"/>
  <c r="BK620" i="2"/>
  <c r="J593" i="2"/>
  <c r="J531" i="2"/>
  <c r="J492" i="2"/>
  <c r="J428" i="2"/>
  <c r="BK436" i="2"/>
  <c r="BK314" i="2"/>
  <c r="BK431" i="2"/>
  <c r="J271" i="2"/>
  <c r="J189" i="2"/>
  <c r="BK464" i="2"/>
  <c r="BK371" i="2"/>
  <c r="BK307" i="2"/>
  <c r="BK249" i="2"/>
  <c r="J152" i="2"/>
  <c r="BK310" i="2"/>
  <c r="BK274" i="2"/>
  <c r="J242" i="2"/>
  <c r="BK592" i="2"/>
  <c r="J567" i="2"/>
  <c r="BK534" i="2"/>
  <c r="BK469" i="2"/>
  <c r="BK412" i="2"/>
  <c r="J311" i="2"/>
  <c r="J258" i="2"/>
  <c r="BK189" i="2"/>
  <c r="BK613" i="2"/>
  <c r="BK581" i="2"/>
  <c r="J545" i="2"/>
  <c r="J525" i="2"/>
  <c r="J510" i="2"/>
  <c r="J495" i="2"/>
  <c r="J410" i="2"/>
  <c r="J305" i="2"/>
  <c r="BK227" i="2"/>
  <c r="J167" i="2"/>
  <c r="BK149" i="2"/>
  <c r="J457" i="2"/>
  <c r="BK448" i="2"/>
  <c r="J402" i="2"/>
  <c r="J368" i="2"/>
  <c r="J350" i="2"/>
  <c r="J326" i="2"/>
  <c r="BK277" i="2"/>
  <c r="J246" i="2"/>
  <c r="BK224" i="2"/>
  <c r="BK207" i="2"/>
  <c r="J168" i="2"/>
  <c r="BK430" i="2"/>
  <c r="J396" i="2"/>
  <c r="J341" i="2"/>
  <c r="BK304" i="2"/>
  <c r="BK288" i="2"/>
  <c r="J216" i="2"/>
  <c r="BK203" i="2"/>
  <c r="BK192" i="2"/>
  <c r="J654" i="2"/>
  <c r="J618" i="2"/>
  <c r="BK562" i="2"/>
  <c r="J497" i="2"/>
  <c r="BK450" i="2"/>
  <c r="BK364" i="2"/>
  <c r="BK349" i="2"/>
  <c r="BK319" i="2"/>
  <c r="BK517" i="2"/>
  <c r="J477" i="2"/>
  <c r="BK443" i="2"/>
  <c r="J353" i="2"/>
  <c r="BK334" i="2"/>
  <c r="J301" i="2"/>
  <c r="J248" i="2"/>
  <c r="BK221" i="2"/>
  <c r="BK186" i="2"/>
  <c r="BK158" i="2"/>
  <c r="BK652" i="2"/>
  <c r="J623" i="2"/>
  <c r="BK607" i="2"/>
  <c r="BK561" i="2"/>
  <c r="BK520" i="2"/>
  <c r="J475" i="2"/>
  <c r="J449" i="2"/>
  <c r="J433" i="2"/>
  <c r="J379" i="2"/>
  <c r="BK457" i="2"/>
  <c r="J423" i="2"/>
  <c r="J400" i="2"/>
  <c r="J279" i="2"/>
  <c r="BK211" i="2"/>
  <c r="BK178" i="2"/>
  <c r="J393" i="2"/>
  <c r="BK324" i="2"/>
  <c r="J274" i="2"/>
  <c r="BK242" i="2"/>
  <c r="J198" i="2"/>
  <c r="BK171" i="2"/>
  <c r="J487" i="2"/>
  <c r="BK419" i="2"/>
  <c r="BK376" i="2"/>
  <c r="BK329" i="2"/>
  <c r="J316" i="2"/>
  <c r="J283" i="2"/>
  <c r="J265" i="2"/>
  <c r="BK168" i="2"/>
  <c r="BK437" i="2"/>
  <c r="BK365" i="2"/>
  <c r="BK316" i="2"/>
  <c r="J281" i="2"/>
  <c r="J255" i="2"/>
  <c r="BK603" i="2"/>
  <c r="J570" i="2"/>
  <c r="J544" i="2"/>
  <c r="BK513" i="2"/>
  <c r="J420" i="2"/>
  <c r="BK382" i="2"/>
  <c r="J324" i="2"/>
  <c r="BK263" i="2"/>
  <c r="BK236" i="2"/>
  <c r="J171" i="2"/>
  <c r="BK611" i="2"/>
  <c r="J582" i="2"/>
  <c r="J558" i="2"/>
  <c r="BK530" i="2"/>
  <c r="BK515" i="2"/>
  <c r="BK499" i="2"/>
  <c r="J459" i="2"/>
  <c r="BK417" i="2"/>
  <c r="J389" i="2"/>
  <c r="J228" i="2"/>
  <c r="J178" i="2"/>
  <c r="BK150" i="2"/>
  <c r="R190" i="2" l="1"/>
  <c r="P147" i="2"/>
  <c r="BK219" i="2"/>
  <c r="J219" i="2"/>
  <c r="J98" i="2" s="1"/>
  <c r="T190" i="2"/>
  <c r="P219" i="2"/>
  <c r="R219" i="2"/>
  <c r="T219" i="2"/>
  <c r="T147" i="2"/>
  <c r="P250" i="2"/>
  <c r="P190" i="2"/>
  <c r="R250" i="2"/>
  <c r="T250" i="2"/>
  <c r="R264" i="2"/>
  <c r="BK318" i="2"/>
  <c r="J318" i="2" s="1"/>
  <c r="J101" i="2" s="1"/>
  <c r="R318" i="2"/>
  <c r="P336" i="2"/>
  <c r="BK458" i="2"/>
  <c r="J458" i="2"/>
  <c r="J103" i="2" s="1"/>
  <c r="T458" i="2"/>
  <c r="P482" i="2"/>
  <c r="R482" i="2"/>
  <c r="P486" i="2"/>
  <c r="BK512" i="2"/>
  <c r="J512" i="2" s="1"/>
  <c r="J107" i="2" s="1"/>
  <c r="R512" i="2"/>
  <c r="BK516" i="2"/>
  <c r="J516" i="2" s="1"/>
  <c r="J108" i="2" s="1"/>
  <c r="BK555" i="2"/>
  <c r="J555" i="2"/>
  <c r="J109" i="2" s="1"/>
  <c r="T555" i="2"/>
  <c r="P564" i="2"/>
  <c r="BK577" i="2"/>
  <c r="J577" i="2" s="1"/>
  <c r="J111" i="2" s="1"/>
  <c r="T577" i="2"/>
  <c r="T587" i="2"/>
  <c r="P591" i="2"/>
  <c r="BK608" i="2"/>
  <c r="J608" i="2" s="1"/>
  <c r="J117" i="2" s="1"/>
  <c r="R616" i="2"/>
  <c r="BK190" i="2"/>
  <c r="J190" i="2"/>
  <c r="J97" i="2"/>
  <c r="BK264" i="2"/>
  <c r="J264" i="2"/>
  <c r="J100" i="2" s="1"/>
  <c r="T264" i="2"/>
  <c r="P318" i="2"/>
  <c r="T318" i="2"/>
  <c r="T336" i="2"/>
  <c r="R458" i="2"/>
  <c r="BK482" i="2"/>
  <c r="J482" i="2"/>
  <c r="J104" i="2"/>
  <c r="T482" i="2"/>
  <c r="T486" i="2"/>
  <c r="P512" i="2"/>
  <c r="T512" i="2"/>
  <c r="P516" i="2"/>
  <c r="P555" i="2"/>
  <c r="BK564" i="2"/>
  <c r="J564" i="2" s="1"/>
  <c r="J110" i="2" s="1"/>
  <c r="T564" i="2"/>
  <c r="R577" i="2"/>
  <c r="P587" i="2"/>
  <c r="BK591" i="2"/>
  <c r="J591" i="2" s="1"/>
  <c r="J113" i="2" s="1"/>
  <c r="BK602" i="2"/>
  <c r="J602" i="2"/>
  <c r="J116" i="2" s="1"/>
  <c r="T602" i="2"/>
  <c r="T598" i="2" s="1"/>
  <c r="T608" i="2"/>
  <c r="P616" i="2"/>
  <c r="R651" i="2"/>
  <c r="R147" i="2"/>
  <c r="BK250" i="2"/>
  <c r="J250" i="2"/>
  <c r="J99" i="2" s="1"/>
  <c r="BK336" i="2"/>
  <c r="J336" i="2" s="1"/>
  <c r="J102" i="2" s="1"/>
  <c r="P458" i="2"/>
  <c r="R486" i="2"/>
  <c r="T516" i="2"/>
  <c r="R564" i="2"/>
  <c r="BK587" i="2"/>
  <c r="J587" i="2"/>
  <c r="J112" i="2" s="1"/>
  <c r="R591" i="2"/>
  <c r="R602" i="2"/>
  <c r="R598" i="2"/>
  <c r="R608" i="2"/>
  <c r="T616" i="2"/>
  <c r="P651" i="2"/>
  <c r="P622" i="2"/>
  <c r="BK656" i="2"/>
  <c r="J656" i="2" s="1"/>
  <c r="J127" i="2" s="1"/>
  <c r="R656" i="2"/>
  <c r="BK147" i="2"/>
  <c r="P264" i="2"/>
  <c r="R336" i="2"/>
  <c r="BK486" i="2"/>
  <c r="J486" i="2" s="1"/>
  <c r="J106" i="2" s="1"/>
  <c r="R516" i="2"/>
  <c r="R555" i="2"/>
  <c r="P577" i="2"/>
  <c r="R587" i="2"/>
  <c r="T591" i="2"/>
  <c r="P602" i="2"/>
  <c r="P598" i="2" s="1"/>
  <c r="P608" i="2"/>
  <c r="BK616" i="2"/>
  <c r="J616" i="2"/>
  <c r="J118" i="2" s="1"/>
  <c r="BK651" i="2"/>
  <c r="J651" i="2" s="1"/>
  <c r="J126" i="2" s="1"/>
  <c r="T651" i="2"/>
  <c r="P656" i="2"/>
  <c r="T656" i="2"/>
  <c r="BK599" i="2"/>
  <c r="BK598" i="2"/>
  <c r="J598" i="2" s="1"/>
  <c r="J114" i="2" s="1"/>
  <c r="BK639" i="2"/>
  <c r="J639" i="2"/>
  <c r="J122" i="2" s="1"/>
  <c r="BK636" i="2"/>
  <c r="J636" i="2" s="1"/>
  <c r="J121" i="2" s="1"/>
  <c r="BK642" i="2"/>
  <c r="J642" i="2"/>
  <c r="J123" i="2" s="1"/>
  <c r="BK648" i="2"/>
  <c r="J648" i="2" s="1"/>
  <c r="J125" i="2" s="1"/>
  <c r="BK633" i="2"/>
  <c r="J633" i="2" s="1"/>
  <c r="J120" i="2" s="1"/>
  <c r="BK645" i="2"/>
  <c r="J645" i="2" s="1"/>
  <c r="J124" i="2" s="1"/>
  <c r="F142" i="2"/>
  <c r="BE148" i="2"/>
  <c r="BE156" i="2"/>
  <c r="BE168" i="2"/>
  <c r="BE174" i="2"/>
  <c r="BE177" i="2"/>
  <c r="BE199" i="2"/>
  <c r="BE206" i="2"/>
  <c r="BE210" i="2"/>
  <c r="BE211" i="2"/>
  <c r="BE212" i="2"/>
  <c r="BE220" i="2"/>
  <c r="BE226" i="2"/>
  <c r="BE237" i="2"/>
  <c r="BE238" i="2"/>
  <c r="BE261" i="2"/>
  <c r="BE270" i="2"/>
  <c r="BE275" i="2"/>
  <c r="BE278" i="2"/>
  <c r="BE300" i="2"/>
  <c r="BE340" i="2"/>
  <c r="BE362" i="2"/>
  <c r="BE364" i="2"/>
  <c r="BE376" i="2"/>
  <c r="BE384" i="2"/>
  <c r="BE393" i="2"/>
  <c r="BE394" i="2"/>
  <c r="BE402" i="2"/>
  <c r="BE403" i="2"/>
  <c r="BE418" i="2"/>
  <c r="BE429" i="2"/>
  <c r="BE433" i="2"/>
  <c r="BE435" i="2"/>
  <c r="BE466" i="2"/>
  <c r="BE469" i="2"/>
  <c r="BE491" i="2"/>
  <c r="BE498" i="2"/>
  <c r="BE503" i="2"/>
  <c r="BE504" i="2"/>
  <c r="BE505" i="2"/>
  <c r="BE506" i="2"/>
  <c r="BE510" i="2"/>
  <c r="BE511" i="2"/>
  <c r="BE513" i="2"/>
  <c r="BE515" i="2"/>
  <c r="BE517" i="2"/>
  <c r="BE518" i="2"/>
  <c r="BE526" i="2"/>
  <c r="BE527" i="2"/>
  <c r="BE529" i="2"/>
  <c r="BE530" i="2"/>
  <c r="BE532" i="2"/>
  <c r="BE540" i="2"/>
  <c r="BE545" i="2"/>
  <c r="BE546" i="2"/>
  <c r="BE551" i="2"/>
  <c r="BE558" i="2"/>
  <c r="BE580" i="2"/>
  <c r="BE581" i="2"/>
  <c r="BE582" i="2"/>
  <c r="BE589" i="2"/>
  <c r="BE592" i="2"/>
  <c r="BE605" i="2"/>
  <c r="BE606" i="2"/>
  <c r="BE617" i="2"/>
  <c r="BE623" i="2"/>
  <c r="BE632" i="2"/>
  <c r="J87" i="2"/>
  <c r="BE150" i="2"/>
  <c r="BE165" i="2"/>
  <c r="BE172" i="2"/>
  <c r="BE183" i="2"/>
  <c r="BE196" i="2"/>
  <c r="BE207" i="2"/>
  <c r="BE216" i="2"/>
  <c r="BE221" i="2"/>
  <c r="BE249" i="2"/>
  <c r="BE251" i="2"/>
  <c r="BE260" i="2"/>
  <c r="BE262" i="2"/>
  <c r="BE268" i="2"/>
  <c r="BE274" i="2"/>
  <c r="BE283" i="2"/>
  <c r="BE298" i="2"/>
  <c r="BE301" i="2"/>
  <c r="BE307" i="2"/>
  <c r="BE308" i="2"/>
  <c r="BE312" i="2"/>
  <c r="BE321" i="2"/>
  <c r="BE344" i="2"/>
  <c r="BE366" i="2"/>
  <c r="BE380" i="2"/>
  <c r="BE390" i="2"/>
  <c r="BE411" i="2"/>
  <c r="BE415" i="2"/>
  <c r="BE425" i="2"/>
  <c r="BE427" i="2"/>
  <c r="BE440" i="2"/>
  <c r="BE453" i="2"/>
  <c r="BE465" i="2"/>
  <c r="BE467" i="2"/>
  <c r="BE483" i="2"/>
  <c r="BE488" i="2"/>
  <c r="BE509" i="2"/>
  <c r="BE544" i="2"/>
  <c r="BE556" i="2"/>
  <c r="BE565" i="2"/>
  <c r="BE570" i="2"/>
  <c r="BE571" i="2"/>
  <c r="BE573" i="2"/>
  <c r="BE588" i="2"/>
  <c r="BE590" i="2"/>
  <c r="BE593" i="2"/>
  <c r="BE603" i="2"/>
  <c r="BE607" i="2"/>
  <c r="BE213" i="2"/>
  <c r="BE231" i="2"/>
  <c r="BE273" i="2"/>
  <c r="BE276" i="2"/>
  <c r="BE277" i="2"/>
  <c r="BE279" i="2"/>
  <c r="BE285" i="2"/>
  <c r="BE302" i="2"/>
  <c r="BE319" i="2"/>
  <c r="BE323" i="2"/>
  <c r="BE327" i="2"/>
  <c r="BE334" i="2"/>
  <c r="BE338" i="2"/>
  <c r="BE359" i="2"/>
  <c r="BE368" i="2"/>
  <c r="BE377" i="2"/>
  <c r="BE392" i="2"/>
  <c r="BE399" i="2"/>
  <c r="BE432" i="2"/>
  <c r="BE444" i="2"/>
  <c r="BE445" i="2"/>
  <c r="BE448" i="2"/>
  <c r="BE436" i="2"/>
  <c r="BE442" i="2"/>
  <c r="BE160" i="2"/>
  <c r="BE163" i="2"/>
  <c r="BE166" i="2"/>
  <c r="BE176" i="2"/>
  <c r="BE179" i="2"/>
  <c r="BE184" i="2"/>
  <c r="BE185" i="2"/>
  <c r="BE192" i="2"/>
  <c r="BE193" i="2"/>
  <c r="BE194" i="2"/>
  <c r="BE200" i="2"/>
  <c r="BE230" i="2"/>
  <c r="BE253" i="2"/>
  <c r="BE256" i="2"/>
  <c r="BE258" i="2"/>
  <c r="BE269" i="2"/>
  <c r="BE281" i="2"/>
  <c r="BE289" i="2"/>
  <c r="BE291" i="2"/>
  <c r="BE309" i="2"/>
  <c r="BE311" i="2"/>
  <c r="BE330" i="2"/>
  <c r="BE343" i="2"/>
  <c r="BE346" i="2"/>
  <c r="BE372" i="2"/>
  <c r="BE374" i="2"/>
  <c r="BE388" i="2"/>
  <c r="BE401" i="2"/>
  <c r="BE416" i="2"/>
  <c r="BE417" i="2"/>
  <c r="BE431" i="2"/>
  <c r="BE439" i="2"/>
  <c r="BE443" i="2"/>
  <c r="BE479" i="2"/>
  <c r="BE151" i="2"/>
  <c r="BE152" i="2"/>
  <c r="BE164" i="2"/>
  <c r="BE170" i="2"/>
  <c r="BE175" i="2"/>
  <c r="BE178" i="2"/>
  <c r="BE239" i="2"/>
  <c r="BE244" i="2"/>
  <c r="BE246" i="2"/>
  <c r="BE265" i="2"/>
  <c r="BE267" i="2"/>
  <c r="BE282" i="2"/>
  <c r="BE304" i="2"/>
  <c r="BE317" i="2"/>
  <c r="BE320" i="2"/>
  <c r="BE322" i="2"/>
  <c r="BE333" i="2"/>
  <c r="BE345" i="2"/>
  <c r="BE348" i="2"/>
  <c r="BE357" i="2"/>
  <c r="BE365" i="2"/>
  <c r="BE379" i="2"/>
  <c r="BE391" i="2"/>
  <c r="BE407" i="2"/>
  <c r="BE173" i="2"/>
  <c r="BE180" i="2"/>
  <c r="BE182" i="2"/>
  <c r="BE203" i="2"/>
  <c r="BE204" i="2"/>
  <c r="BE209" i="2"/>
  <c r="BE228" i="2"/>
  <c r="BE243" i="2"/>
  <c r="BE271" i="2"/>
  <c r="BE293" i="2"/>
  <c r="BE324" i="2"/>
  <c r="BE326" i="2"/>
  <c r="BE342" i="2"/>
  <c r="BE347" i="2"/>
  <c r="BE350" i="2"/>
  <c r="BE370" i="2"/>
  <c r="BE373" i="2"/>
  <c r="BE389" i="2"/>
  <c r="BE395" i="2"/>
  <c r="BE398" i="2"/>
  <c r="BE406" i="2"/>
  <c r="BE419" i="2"/>
  <c r="BE421" i="2"/>
  <c r="BE464" i="2"/>
  <c r="BE355" i="2"/>
  <c r="BE367" i="2"/>
  <c r="BE386" i="2"/>
  <c r="BE396" i="2"/>
  <c r="BE408" i="2"/>
  <c r="BE414" i="2"/>
  <c r="BE423" i="2"/>
  <c r="BE438" i="2"/>
  <c r="BE446" i="2"/>
  <c r="BE449" i="2"/>
  <c r="BE461" i="2"/>
  <c r="BE484" i="2"/>
  <c r="BE497" i="2"/>
  <c r="BE521" i="2"/>
  <c r="BE528" i="2"/>
  <c r="BE533" i="2"/>
  <c r="BE535" i="2"/>
  <c r="BE538" i="2"/>
  <c r="BE541" i="2"/>
  <c r="BE543" i="2"/>
  <c r="BE557" i="2"/>
  <c r="BE563" i="2"/>
  <c r="BE566" i="2"/>
  <c r="BE567" i="2"/>
  <c r="BE568" i="2"/>
  <c r="BE575" i="2"/>
  <c r="BE579" i="2"/>
  <c r="BE586" i="2"/>
  <c r="BE594" i="2"/>
  <c r="BE604" i="2"/>
  <c r="BE609" i="2"/>
  <c r="BE613" i="2"/>
  <c r="BE615" i="2"/>
  <c r="BE618" i="2"/>
  <c r="BE619" i="2"/>
  <c r="BE620" i="2"/>
  <c r="BE625" i="2"/>
  <c r="BE627" i="2"/>
  <c r="BE628" i="2"/>
  <c r="BE630" i="2"/>
  <c r="BE637" i="2"/>
  <c r="BE640" i="2"/>
  <c r="BE643" i="2"/>
  <c r="BE646" i="2"/>
  <c r="BE649" i="2"/>
  <c r="BE654" i="2"/>
  <c r="BE655" i="2"/>
  <c r="J141" i="2"/>
  <c r="BE149" i="2"/>
  <c r="BE154" i="2"/>
  <c r="BE155" i="2"/>
  <c r="BE159" i="2"/>
  <c r="BE171" i="2"/>
  <c r="BE187" i="2"/>
  <c r="BE191" i="2"/>
  <c r="BE195" i="2"/>
  <c r="BE201" i="2"/>
  <c r="BE208" i="2"/>
  <c r="BE217" i="2"/>
  <c r="BE222" i="2"/>
  <c r="BE224" i="2"/>
  <c r="BE236" i="2"/>
  <c r="BE242" i="2"/>
  <c r="BE245" i="2"/>
  <c r="BE248" i="2"/>
  <c r="BE252" i="2"/>
  <c r="BE255" i="2"/>
  <c r="BE259" i="2"/>
  <c r="BE263" i="2"/>
  <c r="BE266" i="2"/>
  <c r="BE280" i="2"/>
  <c r="BE286" i="2"/>
  <c r="BE288" i="2"/>
  <c r="BE292" i="2"/>
  <c r="BE303" i="2"/>
  <c r="BE313" i="2"/>
  <c r="BE325" i="2"/>
  <c r="BE337" i="2"/>
  <c r="BE352" i="2"/>
  <c r="BE363" i="2"/>
  <c r="BE405" i="2"/>
  <c r="BE413" i="2"/>
  <c r="BE420" i="2"/>
  <c r="BE422" i="2"/>
  <c r="BE455" i="2"/>
  <c r="BE457" i="2"/>
  <c r="BE475" i="2"/>
  <c r="BE481" i="2"/>
  <c r="BE487" i="2"/>
  <c r="BE492" i="2"/>
  <c r="BE495" i="2"/>
  <c r="BE496" i="2"/>
  <c r="BE502" i="2"/>
  <c r="BE520" i="2"/>
  <c r="BE523" i="2"/>
  <c r="BE534" i="2"/>
  <c r="BE542" i="2"/>
  <c r="BE553" i="2"/>
  <c r="BE561" i="2"/>
  <c r="BE562" i="2"/>
  <c r="BE569" i="2"/>
  <c r="BE596" i="2"/>
  <c r="BE634" i="2"/>
  <c r="BE653" i="2"/>
  <c r="BE660" i="2"/>
  <c r="BE297" i="2"/>
  <c r="BE299" i="2"/>
  <c r="BE305" i="2"/>
  <c r="BE306" i="2"/>
  <c r="BE314" i="2"/>
  <c r="BE315" i="2"/>
  <c r="BE328" i="2"/>
  <c r="BE329" i="2"/>
  <c r="BE335" i="2"/>
  <c r="BE351" i="2"/>
  <c r="BE360" i="2"/>
  <c r="BE361" i="2"/>
  <c r="BE382" i="2"/>
  <c r="BE400" i="2"/>
  <c r="BE404" i="2"/>
  <c r="BE412" i="2"/>
  <c r="BE424" i="2"/>
  <c r="BE426" i="2"/>
  <c r="BE428" i="2"/>
  <c r="BE434" i="2"/>
  <c r="BE441" i="2"/>
  <c r="BE447" i="2"/>
  <c r="BE463" i="2"/>
  <c r="BE471" i="2"/>
  <c r="BE499" i="2"/>
  <c r="BE514" i="2"/>
  <c r="BE522" i="2"/>
  <c r="BE525" i="2"/>
  <c r="BE531" i="2"/>
  <c r="BE536" i="2"/>
  <c r="BE537" i="2"/>
  <c r="BE547" i="2"/>
  <c r="BE548" i="2"/>
  <c r="BE549" i="2"/>
  <c r="BE578" i="2"/>
  <c r="BE585" i="2"/>
  <c r="BE600" i="2"/>
  <c r="BE611" i="2"/>
  <c r="BE652" i="2"/>
  <c r="BE657" i="2"/>
  <c r="BE658" i="2"/>
  <c r="BE659" i="2"/>
  <c r="BE153" i="2"/>
  <c r="BE167" i="2"/>
  <c r="BE181" i="2"/>
  <c r="BE188" i="2"/>
  <c r="BE214" i="2"/>
  <c r="BE232" i="2"/>
  <c r="BE235" i="2"/>
  <c r="BE241" i="2"/>
  <c r="BE257" i="2"/>
  <c r="BE294" i="2"/>
  <c r="BE295" i="2"/>
  <c r="BE296" i="2"/>
  <c r="BE310" i="2"/>
  <c r="BE316" i="2"/>
  <c r="BE349" i="2"/>
  <c r="BE371" i="2"/>
  <c r="BE375" i="2"/>
  <c r="BE157" i="2"/>
  <c r="BE158" i="2"/>
  <c r="BE161" i="2"/>
  <c r="BE162" i="2"/>
  <c r="BE169" i="2"/>
  <c r="BE186" i="2"/>
  <c r="BE189" i="2"/>
  <c r="BE197" i="2"/>
  <c r="BE198" i="2"/>
  <c r="BE202" i="2"/>
  <c r="BE205" i="2"/>
  <c r="BE225" i="2"/>
  <c r="BE227" i="2"/>
  <c r="BE234" i="2"/>
  <c r="BE254" i="2"/>
  <c r="BE272" i="2"/>
  <c r="BE341" i="2"/>
  <c r="BE353" i="2"/>
  <c r="BE354" i="2"/>
  <c r="BE356" i="2"/>
  <c r="BE358" i="2"/>
  <c r="BE369" i="2"/>
  <c r="BE381" i="2"/>
  <c r="BE383" i="2"/>
  <c r="BE409" i="2"/>
  <c r="BE410" i="2"/>
  <c r="BE430" i="2"/>
  <c r="BE437" i="2"/>
  <c r="BE450" i="2"/>
  <c r="BE451" i="2"/>
  <c r="BE452" i="2"/>
  <c r="BE459" i="2"/>
  <c r="BE460" i="2"/>
  <c r="BE462" i="2"/>
  <c r="BE473" i="2"/>
  <c r="BE477" i="2"/>
  <c r="F35" i="2"/>
  <c r="BD95" i="1" s="1"/>
  <c r="BD94" i="1" s="1"/>
  <c r="W33" i="1" s="1"/>
  <c r="F32" i="2"/>
  <c r="BA95" i="1" s="1"/>
  <c r="BA94" i="1" s="1"/>
  <c r="W30" i="1" s="1"/>
  <c r="F34" i="2"/>
  <c r="BC95" i="1" s="1"/>
  <c r="BC94" i="1" s="1"/>
  <c r="W32" i="1" s="1"/>
  <c r="J32" i="2"/>
  <c r="AW95" i="1" s="1"/>
  <c r="F33" i="2"/>
  <c r="BB95" i="1" s="1"/>
  <c r="BB94" i="1" s="1"/>
  <c r="W31" i="1" s="1"/>
  <c r="T622" i="2" l="1"/>
  <c r="R622" i="2"/>
  <c r="BK622" i="2"/>
  <c r="J622" i="2" s="1"/>
  <c r="J119" i="2" s="1"/>
  <c r="R485" i="2"/>
  <c r="R145" i="2" s="1"/>
  <c r="P485" i="2"/>
  <c r="T485" i="2"/>
  <c r="BK146" i="2"/>
  <c r="R146" i="2"/>
  <c r="T146" i="2"/>
  <c r="T145" i="2"/>
  <c r="P146" i="2"/>
  <c r="P145" i="2" s="1"/>
  <c r="AU95" i="1" s="1"/>
  <c r="AU94" i="1" s="1"/>
  <c r="J147" i="2"/>
  <c r="J96" i="2"/>
  <c r="J599" i="2"/>
  <c r="J115" i="2"/>
  <c r="BK485" i="2"/>
  <c r="J485" i="2" s="1"/>
  <c r="J105" i="2" s="1"/>
  <c r="AX94" i="1"/>
  <c r="AY94" i="1"/>
  <c r="AW94" i="1"/>
  <c r="AK30" i="1" s="1"/>
  <c r="F31" i="2"/>
  <c r="AZ95" i="1" s="1"/>
  <c r="AZ94" i="1" s="1"/>
  <c r="W29" i="1" s="1"/>
  <c r="J31" i="2"/>
  <c r="AV95" i="1" s="1"/>
  <c r="AT95" i="1" s="1"/>
  <c r="BK145" i="2" l="1"/>
  <c r="J145" i="2" s="1"/>
  <c r="J28" i="2" s="1"/>
  <c r="AG95" i="1" s="1"/>
  <c r="AG94" i="1" s="1"/>
  <c r="AK26" i="1" s="1"/>
  <c r="J146" i="2"/>
  <c r="J95" i="2"/>
  <c r="AV94" i="1"/>
  <c r="AK29" i="1" s="1"/>
  <c r="AK35" i="1" l="1"/>
  <c r="J37" i="2"/>
  <c r="J94" i="2"/>
  <c r="AN95" i="1"/>
  <c r="AT94" i="1"/>
  <c r="AN94" i="1" l="1"/>
</calcChain>
</file>

<file path=xl/sharedStrings.xml><?xml version="1.0" encoding="utf-8"?>
<sst xmlns="http://schemas.openxmlformats.org/spreadsheetml/2006/main" count="7071" uniqueCount="1909">
  <si>
    <t>Export Komplet</t>
  </si>
  <si>
    <t/>
  </si>
  <si>
    <t>2.0</t>
  </si>
  <si>
    <t>False</t>
  </si>
  <si>
    <t>{df813e0c-7b04-440d-8e2c-3345614f320e}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</si>
  <si>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</si>
  <si>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</si>
  <si>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</si>
  <si>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</si>
  <si>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</si>
  <si>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</si>
  <si>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</si>
  <si>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</si>
  <si>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22-01</t>
  </si>
  <si>
    <t>Zakázka:</t>
  </si>
  <si>
    <t>Údržba, opravy a odstraňování závad u SMT 2023 - 2024</t>
  </si>
  <si>
    <t>0,1</t>
  </si>
  <si>
    <t>KSO:</t>
  </si>
  <si>
    <t>CC-CZ:</t>
  </si>
  <si>
    <t>1</t>
  </si>
  <si>
    <t>Místo:</t>
  </si>
  <si>
    <t xml:space="preserve"> </t>
  </si>
  <si>
    <t>Datum:</t>
  </si>
  <si>
    <t>3. 8. 2022</t>
  </si>
  <si>
    <t>10</t>
  </si>
  <si>
    <t>100</t>
  </si>
  <si>
    <t>Zadavatel:</t>
  </si>
  <si>
    <t>IČ:</t>
  </si>
  <si>
    <t>70994234</t>
  </si>
  <si>
    <t>Správa železnic, státní organizace</t>
  </si>
  <si>
    <t>DIČ:</t>
  </si>
  <si>
    <t>CZ 70994234</t>
  </si>
  <si>
    <t>Zhotovitel:</t>
  </si>
  <si>
    <t>Projektant:</t>
  </si>
  <si>
    <t>True</t>
  </si>
  <si>
    <t>Zpracovatel:</t>
  </si>
  <si>
    <t>Alois Ondrouch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</si>
  <si>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</si>
  <si>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</si>
  <si>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</si>
  <si>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</si>
  <si>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</si>
  <si>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</si>
  <si>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</si>
  <si>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</si>
  <si>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</si>
  <si>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</si>
  <si>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</si>
  <si>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</si>
  <si>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</si>
  <si>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</si>
  <si>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</si>
  <si>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</si>
  <si>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</si>
  <si>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</si>
  <si>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</si>
  <si>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</si>
  <si>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</si>
  <si>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</si>
  <si>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</si>
  <si>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</si>
  <si>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</si>
  <si>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</si>
  <si>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</si>
  <si>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</si>
  <si>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</si>
  <si>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</si>
  <si>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</si>
  <si>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</si>
  <si>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</si>
  <si>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</si>
  <si>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</si>
  <si>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</si>
  <si>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</si>
  <si>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</si>
  <si>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</si>
  <si>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</si>
  <si>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</si>
  <si>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</si>
  <si>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</si>
  <si>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</si>
  <si>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</si>
  <si>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</si>
  <si>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</si>
  <si>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</si>
  <si>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</si>
  <si>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</si>
  <si>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</si>
  <si>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</si>
  <si>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</si>
  <si>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</si>
  <si>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</si>
  <si>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</si>
  <si>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</si>
  <si>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</si>
  <si>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</si>
  <si>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</si>
  <si>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</si>
  <si>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</si>
  <si>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</si>
  <si>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</si>
  <si>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</si>
  <si>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</si>
  <si>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</si>
  <si>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</si>
  <si>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</si>
  <si>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</si>
  <si>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</si>
  <si>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</si>
  <si>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</si>
  <si>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789 - Povrchové úpravy ocelových konstrukcí a technologických zařízení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</si>
  <si>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</si>
  <si>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</si>
  <si>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</si>
  <si>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</si>
  <si>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OST - Ostatní</t>
  </si>
  <si>
    <t xml:space="preserve">VRN - Vedlejší rozpočtové náklady </t>
  </si>
  <si>
    <t xml:space="preserve">    VRN1 - Vedlejší rozpočtové náklady - pro akce do 250 000,-  Kč</t>
  </si>
  <si>
    <t xml:space="preserve">    VRN2 - Vedlejší rozpočtové náklady - pro akce od 250 001,- do 1 500 000,-  Kč</t>
  </si>
  <si>
    <t xml:space="preserve">    VRN3 - Vedlejší rozpočtové náklady - pro akce od 1 500 001,- do 2 500 000  Kč</t>
  </si>
  <si>
    <t xml:space="preserve">    VRN4 - Vedlejší rozpočtové náklady - pro akce od 2 500 001,- do 3 500 000,- Kč</t>
  </si>
  <si>
    <t xml:space="preserve">    VRN5 - Vedlejší rozpočtové náklady - pro akce nad 3 500 001,- Kč</t>
  </si>
  <si>
    <t xml:space="preserve">    VRN6 - Vedlejší rozpočtové náklady - příplatek za práce mimo pracovní dobu</t>
  </si>
  <si>
    <t xml:space="preserve">    VRN7 - Provozní vlivy</t>
  </si>
  <si>
    <t xml:space="preserve">    VRN8 -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</si>
  <si>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</si>
  <si>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</si>
  <si>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</si>
  <si>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</si>
  <si>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</si>
  <si>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</si>
  <si>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</si>
  <si>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</si>
  <si>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</si>
  <si>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</si>
  <si>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</si>
  <si>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</si>
  <si>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</si>
  <si>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</si>
  <si>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</si>
  <si>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</si>
  <si>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</si>
  <si>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</si>
  <si>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111111314</t>
  </si>
  <si>
    <t>Odstranění ruderálního porostu z plochy do 100 m2 na svahu přes 1:1</t>
  </si>
  <si>
    <t>m2</t>
  </si>
  <si>
    <t>CS ÚRS 2022 02</t>
  </si>
  <si>
    <t>4</t>
  </si>
  <si>
    <t>397444956</t>
  </si>
  <si>
    <t>111111324</t>
  </si>
  <si>
    <t>Odstranění ruderálního porostu z plochy přes 100 do 500 m2 na svahu přes 1:1</t>
  </si>
  <si>
    <t>-1225073451</t>
  </si>
  <si>
    <t>3</t>
  </si>
  <si>
    <t>111203201</t>
  </si>
  <si>
    <t>Odstranění křovin a stromů s ponecháním kořenů průměru kmene do 100 mm, při jakémkoliv sklonu terénu mimo LTM, při celkové ploše do 1 000 m2</t>
  </si>
  <si>
    <t>616994287</t>
  </si>
  <si>
    <t>111211201</t>
  </si>
  <si>
    <t>Odstranění křovin a stromů s odstraněním kořenů ručně průměru kmene do 100 mm jakékoliv plochy v rovině nebo ve svahu o sklonu přes 1:5</t>
  </si>
  <si>
    <t>-2008676482</t>
  </si>
  <si>
    <t>5</t>
  </si>
  <si>
    <t>111209111</t>
  </si>
  <si>
    <t>Spálení proutí, klestu z prořezávek a odstraněných křovin pro jakoukoliv dřevinu</t>
  </si>
  <si>
    <t>295297060</t>
  </si>
  <si>
    <t>6</t>
  </si>
  <si>
    <t>112155311</t>
  </si>
  <si>
    <t>Štěpkování s naložením na dopravní prostředek a odvozem do 20 km keřového porostu středně hustého</t>
  </si>
  <si>
    <t>118209244</t>
  </si>
  <si>
    <t>7</t>
  </si>
  <si>
    <t>111211241</t>
  </si>
  <si>
    <t>Snesení větví stromů na hromady nebo naložení na dopravní prostředek listnatých v rovině nebo ve svahu přes 1:3, průměru kmene do 30 cm</t>
  </si>
  <si>
    <t>kus</t>
  </si>
  <si>
    <t>-2096413838</t>
  </si>
  <si>
    <t>8</t>
  </si>
  <si>
    <t>111211242</t>
  </si>
  <si>
    <t>Snesení větví stromů na hromady nebo naložení na dopravní prostředek listnatých v rovině nebo ve svahu přes 1:3, průměru kmene přes 30 cm</t>
  </si>
  <si>
    <t>-1081418832</t>
  </si>
  <si>
    <t>9</t>
  </si>
  <si>
    <t>111212311</t>
  </si>
  <si>
    <t>Odstranění nevhodných dřevin průměru kmene do 100 mm výšky přes 1 m bez odstranění pařezu do 100 m2 v rovině nebo na svahu do 1:5</t>
  </si>
  <si>
    <t>-1429656824</t>
  </si>
  <si>
    <t>111212312</t>
  </si>
  <si>
    <t>Odstranění nevhodných dřevin průměru kmene do 100 mm výšky přes 1 m bez odstranění pařezu do 100 m2 na svahu přes 1:5 do 1:2</t>
  </si>
  <si>
    <t>373792817</t>
  </si>
  <si>
    <t>11</t>
  </si>
  <si>
    <t>111212313</t>
  </si>
  <si>
    <t>Odstranění nevhodných dřevin průměru kmene do 100 mm výšky přes 1 m bez odstranění pařezu do 100 m2 na svahu přes 1:2 do 1:1</t>
  </si>
  <si>
    <t>1387746225</t>
  </si>
  <si>
    <t>12</t>
  </si>
  <si>
    <t>111212315</t>
  </si>
  <si>
    <t>Odstranění nevhodných dřevin průměru kmene do 100 mm výšky přes 1 m bez odstranění pařezu přes 100 do 500 m2 v rovině nebo na svahu do 1:5</t>
  </si>
  <si>
    <t>1981258282</t>
  </si>
  <si>
    <t>13</t>
  </si>
  <si>
    <t>111212316</t>
  </si>
  <si>
    <t>Odstranění nevhodných dřevin průměru kmene do 100 mm výšky přes 1 m bez odstranění pařezu přes 100 do 500 m2 na svahu přes 1:5 do 1:2</t>
  </si>
  <si>
    <t>88823360</t>
  </si>
  <si>
    <t>14</t>
  </si>
  <si>
    <t>111212317</t>
  </si>
  <si>
    <t>Odstranění nevhodných dřevin průměru kmene do 100 mm výšky přes 1 m bez odstranění pařezu přes 100 do 500 m2 na svahu přes 1:2 do 1:1</t>
  </si>
  <si>
    <t>957249007</t>
  </si>
  <si>
    <t>112151011</t>
  </si>
  <si>
    <t>Pokácení stromu volné v celku s odřezáním kmene a s odvětvením průměru kmene přes 100 do 200 mm</t>
  </si>
  <si>
    <t>1894444349</t>
  </si>
  <si>
    <t>16</t>
  </si>
  <si>
    <t>112151012</t>
  </si>
  <si>
    <t>Pokácení stromu volné v celku s odřezáním kmene a s odvětvením průměru kmene přes 200 do 300 mm</t>
  </si>
  <si>
    <t>-2091565912</t>
  </si>
  <si>
    <t>17</t>
  </si>
  <si>
    <t>112151311</t>
  </si>
  <si>
    <t>Pokácení stromu postupné bez spouštění částí kmene a koruny o průměru na řezné ploše pařezu přes 100 do 200 mm</t>
  </si>
  <si>
    <t>-1731591998</t>
  </si>
  <si>
    <t>18</t>
  </si>
  <si>
    <t>112151312</t>
  </si>
  <si>
    <t>Pokácení stromu postupné bez spouštění částí kmene a koruny o průměru na řezné ploše pařezu přes 200 do 300 mm</t>
  </si>
  <si>
    <t>941786784</t>
  </si>
  <si>
    <t>19</t>
  </si>
  <si>
    <t>115001104</t>
  </si>
  <si>
    <t>Převedení vody potrubím průměru DN přes 250 do 300</t>
  </si>
  <si>
    <t>m</t>
  </si>
  <si>
    <t>-1093753285</t>
  </si>
  <si>
    <t>20</t>
  </si>
  <si>
    <t>115101201</t>
  </si>
  <si>
    <t>Čerpání vody na dopravní výšku do 10 m s uvažovaným průměrným přítokem do 500 l/min</t>
  </si>
  <si>
    <t>hod</t>
  </si>
  <si>
    <t>292868459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</si>
  <si>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</si>
  <si>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</si>
  <si>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-1505957316</t>
  </si>
  <si>
    <t>22</t>
  </si>
  <si>
    <t>122212512</t>
  </si>
  <si>
    <t>Odkopávky a prokopávky pro spodní stavbu železnic ručně zapažených i nezapažených objemu do 10 m3 v hornině třídy těžitelnosti I skupiny 3 nesoudržných</t>
  </si>
  <si>
    <t>m3</t>
  </si>
  <si>
    <t>702529905</t>
  </si>
  <si>
    <t>23</t>
  </si>
  <si>
    <t>122252501</t>
  </si>
  <si>
    <t>Odkopávky a prokopávky nezapažené pro spodní stavbu železnic strojně v hornině třídy těžitelnosti I skupiny 3 do 100 m3</t>
  </si>
  <si>
    <t>-994823928</t>
  </si>
  <si>
    <t>24</t>
  </si>
  <si>
    <t>122252502</t>
  </si>
  <si>
    <t>Odkopávky a prokopávky nezapažené pro spodní stavbu železnic strojně v hornině třídy těžitelnosti I skupiny 3 přes 100 do 1 000 m3</t>
  </si>
  <si>
    <t>-1210719725</t>
  </si>
  <si>
    <t>25</t>
  </si>
  <si>
    <t>129001101</t>
  </si>
  <si>
    <t>Příplatek k cenám vykopávek za ztížení vykopávky v blízkosti podzemního vedení nebo výbušnin v horninách jakékoliv třídy</t>
  </si>
  <si>
    <t>621947772</t>
  </si>
  <si>
    <t>26</t>
  </si>
  <si>
    <t>151103101</t>
  </si>
  <si>
    <t>Zřízení pažení a rozepření stěn výkopu kolejového lože plochy do 20 m2 pro jakoukoliv mezerovitost příložné, hloubky do 2 m</t>
  </si>
  <si>
    <t>-869387024</t>
  </si>
  <si>
    <t>27</t>
  </si>
  <si>
    <t>151103111</t>
  </si>
  <si>
    <t>Odstranění pažení a rozepření stěn výkopu kolejového lože plochy do 20 m2 s uložením materiálu na vzdálenost do 3 m od kraje výkopu příložné, hloubky do 2 m</t>
  </si>
  <si>
    <t>-1189340117</t>
  </si>
  <si>
    <t>28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</si>
  <si>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</si>
  <si>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</si>
  <si>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1971838751</t>
  </si>
  <si>
    <t>29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</si>
  <si>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</si>
  <si>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</si>
  <si>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147976735</t>
  </si>
  <si>
    <t>30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</si>
  <si>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</si>
  <si>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</si>
  <si>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467853681</t>
  </si>
  <si>
    <t>31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</si>
  <si>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</si>
  <si>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</si>
  <si>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1194439421</t>
  </si>
  <si>
    <t>32</t>
  </si>
  <si>
    <t>167151101</t>
  </si>
  <si>
    <t>Nakládání, skládání a překládání neulehlého výkopku nebo sypaniny strojně nakládání, množství do 100 m3, z horniny třídy těžitelnosti I, skupiny 1 až 3</t>
  </si>
  <si>
    <t>1313590735</t>
  </si>
  <si>
    <t>33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</si>
  <si>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</si>
  <si>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</si>
  <si>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-289512744</t>
  </si>
  <si>
    <t>34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</si>
  <si>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</si>
  <si>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</si>
  <si>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-612746786</t>
  </si>
  <si>
    <t>35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</si>
  <si>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</si>
  <si>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</si>
  <si>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466900771</t>
  </si>
  <si>
    <t>36</t>
  </si>
  <si>
    <t>171201231</t>
  </si>
  <si>
    <t>Poplatek za uložení stavebního odpadu na recyklační skládce (skládkovné) zeminy a kamení zatříděného do Katalogu odpadů pod kódem 17 05 04</t>
  </si>
  <si>
    <t>t</t>
  </si>
  <si>
    <t>666854208</t>
  </si>
  <si>
    <t>37</t>
  </si>
  <si>
    <t>171111111</t>
  </si>
  <si>
    <t>Hutnění zeminy pro spodní stavbu železnic tloušťky vrstvy do 20 cm</t>
  </si>
  <si>
    <t>-2023874821</t>
  </si>
  <si>
    <t>38</t>
  </si>
  <si>
    <t>171112122</t>
  </si>
  <si>
    <t>Uložení sypaniny do násypů pro spodní stavbu železnic ručně s rozprostřením sypaniny ve vrstvách, s hrubým urovnáním a ručním hutněním objemu do 3 m3, z hornin nesoudržných kamenitých</t>
  </si>
  <si>
    <t>-1265997464</t>
  </si>
  <si>
    <t>39</t>
  </si>
  <si>
    <t>171112222</t>
  </si>
  <si>
    <t>Uložení sypaniny do násypů pro spodní stavbu železnic ručně s rozprostřením sypaniny ve vrstvách, s hrubým urovnáním a ručním hutněním objemu přes 3 m3, z hornin nesoudržných kamenitých</t>
  </si>
  <si>
    <t>1218126480</t>
  </si>
  <si>
    <t>40</t>
  </si>
  <si>
    <t>171251101</t>
  </si>
  <si>
    <t>Uložení sypanin do násypů strojně s rozprostřením sypaniny ve vrstvách a s hrubým urovnáním nezhutněných jakékoliv třídy těžitelnosti</t>
  </si>
  <si>
    <t>665515935</t>
  </si>
  <si>
    <t>41</t>
  </si>
  <si>
    <t>182201101</t>
  </si>
  <si>
    <t>Svahování trvalých svahů do projektovaných profilů strojně s potřebným přemístěním výkopku při svahování násypů v jakékoliv hornině</t>
  </si>
  <si>
    <t>-1409093559</t>
  </si>
  <si>
    <t>42</t>
  </si>
  <si>
    <t>182211121</t>
  </si>
  <si>
    <t>Svahování trvalých svahů do projektovaných profilů ručně s potřebným přemístěním výkopku při svahování násypů v jakékoliv hornině</t>
  </si>
  <si>
    <t>414048322</t>
  </si>
  <si>
    <t>Zakládání</t>
  </si>
  <si>
    <t>43</t>
  </si>
  <si>
    <t>212795111</t>
  </si>
  <si>
    <t>Příčné odvodnění za opěrou z plastových trub</t>
  </si>
  <si>
    <t>248339190</t>
  </si>
  <si>
    <t>44</t>
  </si>
  <si>
    <t>221213121</t>
  </si>
  <si>
    <t>Vrty pro injektování za rubem ostění a kotvy podzemní přenosnými kladivy hornina tř. IV</t>
  </si>
  <si>
    <t>536134067</t>
  </si>
  <si>
    <t>45</t>
  </si>
  <si>
    <t>221213129</t>
  </si>
  <si>
    <t>Vrty pro injektování za rubem ostění a kotvy podzemní přenosnými kladivy Příplatek k cenám za vrty dovrchní hornina tř. IV</t>
  </si>
  <si>
    <t>-1202782147</t>
  </si>
  <si>
    <t>46</t>
  </si>
  <si>
    <t>221213131</t>
  </si>
  <si>
    <t>Vrty pro injektování za rubem ostění a kotvy podzemní přenosnými kladivy hornina tř. V</t>
  </si>
  <si>
    <t>158076195</t>
  </si>
  <si>
    <t>47</t>
  </si>
  <si>
    <t>221213139</t>
  </si>
  <si>
    <t>Vrty pro injektování za rubem ostění a kotvy podzemní přenosnými kladivy Příplatek k cenám za vrty dovrchní hornina tř. V</t>
  </si>
  <si>
    <t>1136424349</t>
  </si>
  <si>
    <t>48</t>
  </si>
  <si>
    <t>271572211</t>
  </si>
  <si>
    <t>Podsyp pod základové konstrukce se zhutněním a urovnáním povrchu ze štěrkopísku netříděného</t>
  </si>
  <si>
    <t>782573091</t>
  </si>
  <si>
    <t>49</t>
  </si>
  <si>
    <t>273321117</t>
  </si>
  <si>
    <t>Základové konstrukce z betonu železového desky ve výkopu nebo na hlavách pilot C 25/30</t>
  </si>
  <si>
    <t>-690919008</t>
  </si>
  <si>
    <t>50</t>
  </si>
  <si>
    <t>273321191</t>
  </si>
  <si>
    <t>Základové konstrukce z betonu železového Příplatek k cenám za betonáž malého rozsahu do 25 m3</t>
  </si>
  <si>
    <t>-695759832</t>
  </si>
  <si>
    <t>51</t>
  </si>
  <si>
    <t>273354111</t>
  </si>
  <si>
    <t>Bednění základových konstrukcí desek zřízení</t>
  </si>
  <si>
    <t>-589986984</t>
  </si>
  <si>
    <t>52</t>
  </si>
  <si>
    <t>273354211</t>
  </si>
  <si>
    <t>Bednění základových konstrukcí desek odstranění bednění</t>
  </si>
  <si>
    <t>-1652692927</t>
  </si>
  <si>
    <t>53</t>
  </si>
  <si>
    <t>273361116</t>
  </si>
  <si>
    <t>Výztuž základových konstrukcí desek z betonářské oceli 10 505 (R) nebo BSt 500</t>
  </si>
  <si>
    <t>-366744131</t>
  </si>
  <si>
    <t>54</t>
  </si>
  <si>
    <t>273361412</t>
  </si>
  <si>
    <t>Výztuž základových konstrukcí desek ze svařovaných sítí, hmotnosti přes 3,5 do 6 kg/m2</t>
  </si>
  <si>
    <t>124725573</t>
  </si>
  <si>
    <t>55</t>
  </si>
  <si>
    <t>274311128</t>
  </si>
  <si>
    <t>Základové konstrukce z betonu prostého pasy, prahy, věnce a ostruhy ve výkopu nebo na hlavách pilot C 30/37</t>
  </si>
  <si>
    <t>1999219159</t>
  </si>
  <si>
    <t>56</t>
  </si>
  <si>
    <t>274311191</t>
  </si>
  <si>
    <t>Základové konstrukce z betonu prostého Příplatek k cenám za betonáž malého rozsahu do 25 m3</t>
  </si>
  <si>
    <t>313585018</t>
  </si>
  <si>
    <t>57</t>
  </si>
  <si>
    <t>274354111</t>
  </si>
  <si>
    <t>Bednění základových konstrukcí pasů, prahů, věnců a ostruh zřízení</t>
  </si>
  <si>
    <t>2090765485</t>
  </si>
  <si>
    <t>58</t>
  </si>
  <si>
    <t>274354211</t>
  </si>
  <si>
    <t>Bednění základových konstrukcí pasů, prahů, věnců a ostruh odstranění bednění</t>
  </si>
  <si>
    <t>2124192008</t>
  </si>
  <si>
    <t>59</t>
  </si>
  <si>
    <t>275321117</t>
  </si>
  <si>
    <t>Základové konstrukce z betonu železového patky a bloky ve výkopu nebo na hlavách pilot C 25/30</t>
  </si>
  <si>
    <t>1772488712</t>
  </si>
  <si>
    <t>60</t>
  </si>
  <si>
    <t>275321191</t>
  </si>
  <si>
    <t>-740804353</t>
  </si>
  <si>
    <t>61</t>
  </si>
  <si>
    <t>275354111</t>
  </si>
  <si>
    <t>Bednění základových konstrukcí patek a bloků zřízení</t>
  </si>
  <si>
    <t>-811242785</t>
  </si>
  <si>
    <t>62</t>
  </si>
  <si>
    <t>275354211</t>
  </si>
  <si>
    <t>Bednění základových konstrukcí patek a bloků odstranění bednění</t>
  </si>
  <si>
    <t>-431347304</t>
  </si>
  <si>
    <t>63</t>
  </si>
  <si>
    <t>275361116</t>
  </si>
  <si>
    <t>Výztuž základových konstrukcí patek a bloků z betonářské oceli 10 505 (R) nebo BSt 500</t>
  </si>
  <si>
    <t>-1633122236</t>
  </si>
  <si>
    <t>64</t>
  </si>
  <si>
    <t>275361411</t>
  </si>
  <si>
    <t>Výztuž základových konstrukcí patek a bloků ze svařovaných sítí, hmotnosti do 3,5 kg/m2</t>
  </si>
  <si>
    <t>2002254378</t>
  </si>
  <si>
    <t>65</t>
  </si>
  <si>
    <t>281604111</t>
  </si>
  <si>
    <t>Injektování aktivovanými směsmi vzestupné, tlakem do 0,60 MPa</t>
  </si>
  <si>
    <t>-1796823231</t>
  </si>
  <si>
    <t>66</t>
  </si>
  <si>
    <t>M</t>
  </si>
  <si>
    <t>58128450</t>
  </si>
  <si>
    <t>bentonit aktivovaný mletý pro vrty, injektáže a těsnění vodních staveb VL</t>
  </si>
  <si>
    <t>-406455254</t>
  </si>
  <si>
    <t>P</t>
  </si>
  <si>
    <t>Poznámka k položce:_x000D_
předpokládané množství</t>
  </si>
  <si>
    <t>67</t>
  </si>
  <si>
    <t>281604121</t>
  </si>
  <si>
    <t>Injektování aktivovanými směsmi sestupné, tlakem do 0,60 MPa</t>
  </si>
  <si>
    <t>1974790041</t>
  </si>
  <si>
    <t>68</t>
  </si>
  <si>
    <t>-96773191</t>
  </si>
  <si>
    <t>Svislé a kompletní konstrukce</t>
  </si>
  <si>
    <t>69</t>
  </si>
  <si>
    <t>311113134</t>
  </si>
  <si>
    <t>Nadzákladové zdi z tvárnic ztraceného bednění betonových hladkých, včetně výplně z betonu třídy C 16/20, tloušťky zdiva přes 250 do 300 mm</t>
  </si>
  <si>
    <t>1537715613</t>
  </si>
  <si>
    <t>70</t>
  </si>
  <si>
    <t>311113135</t>
  </si>
  <si>
    <t>Nadzákladové zdi z tvárnic ztraceného bednění betonových hladkých, včetně výplně z betonu třídy C 16/20, tloušťky zdiva přes 300 do 400 mm</t>
  </si>
  <si>
    <t>2061635831</t>
  </si>
  <si>
    <t>71</t>
  </si>
  <si>
    <t>311361821</t>
  </si>
  <si>
    <t>Výztuž nadzákladových zdí nosných svislých nebo odkloněných od svislice, rovných nebo oblých z betonářské oceli 10 505 (R) nebo BSt 500</t>
  </si>
  <si>
    <t>-465156298</t>
  </si>
  <si>
    <t>Poznámka k položce:_x000D_
spotřeba cca 0,015 kg/m2</t>
  </si>
  <si>
    <t>72</t>
  </si>
  <si>
    <t>334323218</t>
  </si>
  <si>
    <t>Mostní křídla a závěrné zídky z betonu železového C 30/37</t>
  </si>
  <si>
    <t>879792995</t>
  </si>
  <si>
    <t>73</t>
  </si>
  <si>
    <t>334323291</t>
  </si>
  <si>
    <t>Mostní křídla a závěrné zídky z betonu Příplatek k cenám za práce malého rozsahu do 25 m3</t>
  </si>
  <si>
    <t>-798681265</t>
  </si>
  <si>
    <t>74</t>
  </si>
  <si>
    <t>334352111</t>
  </si>
  <si>
    <t>Bednění mostních křídel a závěrných zídek ze systémového bednění zřízení z překližek</t>
  </si>
  <si>
    <t>-125508890</t>
  </si>
  <si>
    <t>75</t>
  </si>
  <si>
    <t>334352211</t>
  </si>
  <si>
    <t>Bednění mostních křídel a závěrných zídek ze systémového bednění odstranění z překližek</t>
  </si>
  <si>
    <t>-2138019478</t>
  </si>
  <si>
    <t>76</t>
  </si>
  <si>
    <t>334361226</t>
  </si>
  <si>
    <t>Výztuž betonářská mostních konstrukcí opěr, úložných prahů, křídel, závěrných zídek, bloků ložisek, pilířů a sloupů z oceli 10 505 (R) nebo BSt 500 křídel, závěrných zdí</t>
  </si>
  <si>
    <t>338337912</t>
  </si>
  <si>
    <t xml:space="preserve">Poznámka k položce:_x000D_
max. 0,13 t/m3   </t>
  </si>
  <si>
    <t>77</t>
  </si>
  <si>
    <t>334361412</t>
  </si>
  <si>
    <t>Výztuž betonářská mostních konstrukcí opěr, úložných prahů, křídel, závěrných zídek, bloků ložisek, pilířů a sloupů ze svařovaných sítí do 6 kg/m2</t>
  </si>
  <si>
    <t>859645548</t>
  </si>
  <si>
    <t>78</t>
  </si>
  <si>
    <t>966023211</t>
  </si>
  <si>
    <t>Snesení kamenných římsových desek na průčelním zdivu a křídlech</t>
  </si>
  <si>
    <t>-1875353642</t>
  </si>
  <si>
    <t>79</t>
  </si>
  <si>
    <t>317221111</t>
  </si>
  <si>
    <t>Osazení kamenných římsových desek do maltového lože</t>
  </si>
  <si>
    <t>988158480</t>
  </si>
  <si>
    <t xml:space="preserve">Poznámka k položce:_x000D_
_x000D_
</t>
  </si>
  <si>
    <t>80</t>
  </si>
  <si>
    <t>58381086</t>
  </si>
  <si>
    <t>kámen lomový upravený štípaný (80, 40, 20 cm) pískovec</t>
  </si>
  <si>
    <t>-246078686</t>
  </si>
  <si>
    <t>81</t>
  </si>
  <si>
    <t>317321118</t>
  </si>
  <si>
    <t>Římsy ze železového betonu C 30/37</t>
  </si>
  <si>
    <t>800547347</t>
  </si>
  <si>
    <t>82</t>
  </si>
  <si>
    <t>317321191</t>
  </si>
  <si>
    <t>Římsy ze železového betonu Příplatek k cenám za betonáž malého rozsahu do 25 m3</t>
  </si>
  <si>
    <t>485341690</t>
  </si>
  <si>
    <t>83</t>
  </si>
  <si>
    <t>317353121</t>
  </si>
  <si>
    <t>Bednění mostní římsy zřízení všech tvarů</t>
  </si>
  <si>
    <t>2077077585</t>
  </si>
  <si>
    <t>84</t>
  </si>
  <si>
    <t>317353221</t>
  </si>
  <si>
    <t>Bednění mostní římsy odstranění všech tvarů</t>
  </si>
  <si>
    <t>1385702098</t>
  </si>
  <si>
    <t>85</t>
  </si>
  <si>
    <t>317361116</t>
  </si>
  <si>
    <t>Výztuž mostních železobetonových říms z betonářské oceli 10 505 (R) nebo BSt 500</t>
  </si>
  <si>
    <t>-2034189927</t>
  </si>
  <si>
    <t xml:space="preserve">Poznámka k položce:_x000D_
max. 0,13 t/m3_x000D_
_x000D_
</t>
  </si>
  <si>
    <t>86</t>
  </si>
  <si>
    <t>317361411</t>
  </si>
  <si>
    <t>Výztuž mostních železobetonových říms ze svařovaných sítí do 6 kg/m2</t>
  </si>
  <si>
    <t>839613916</t>
  </si>
  <si>
    <t>87</t>
  </si>
  <si>
    <t>317661141</t>
  </si>
  <si>
    <t>Výplň spár monolitické římsy tmelem polyuretanovým, spára šířky do 15 mm</t>
  </si>
  <si>
    <t>-765444860</t>
  </si>
  <si>
    <t>88</t>
  </si>
  <si>
    <t>326214231</t>
  </si>
  <si>
    <t>Zdivo z lomového kamene na sucho do drátěných košů (gabionů) ze svařované ocelové sítě s povrchovou úpravou galfan</t>
  </si>
  <si>
    <t>-25493602</t>
  </si>
  <si>
    <t>89</t>
  </si>
  <si>
    <t>334213111</t>
  </si>
  <si>
    <t>Zdivo pilířů, opěr a křídel mostů z lomového kamene štípaného nebo ručně vybíraného na maltu z nepravidelných kamenů objemu 1 kusu kamene do 0,02 m3</t>
  </si>
  <si>
    <t>-1720812586</t>
  </si>
  <si>
    <t>90</t>
  </si>
  <si>
    <t>334213211</t>
  </si>
  <si>
    <t>Zdivo pilířů, opěr a křídel mostů z lomového kamene štípaného nebo ručně vybíraného na maltu z pravidelných kamenů (na vazbu) objemu 1 kusu kamene do 0,02 m3</t>
  </si>
  <si>
    <t>1878166770</t>
  </si>
  <si>
    <t>91</t>
  </si>
  <si>
    <t>334213911</t>
  </si>
  <si>
    <t>Zdivo pilířů, opěr a křídel mostů z lomového kamene štípaného nebo ručně vybíraného na maltu Příplatek k cenám za lícování zdiva jednostranné</t>
  </si>
  <si>
    <t>-434184735</t>
  </si>
  <si>
    <t>92</t>
  </si>
  <si>
    <t>334213921</t>
  </si>
  <si>
    <t>Zdivo pilířů, opěr a křídel mostů z lomového kamene štípaného nebo ručně vybíraného na maltu Příplatek k cenám za vytvoření hrany zdiva (rohu) vodorovné</t>
  </si>
  <si>
    <t>-1383005654</t>
  </si>
  <si>
    <t>93</t>
  </si>
  <si>
    <t>334213922</t>
  </si>
  <si>
    <t>Zdivo pilířů, opěr a křídel mostů z lomového kamene štípaného nebo ručně vybíraného na maltu Příplatek k cenám za vytvoření hrany zdiva (rohu) svislé</t>
  </si>
  <si>
    <t>-1991445586</t>
  </si>
  <si>
    <t>Vodorovné konstrukce</t>
  </si>
  <si>
    <t>94</t>
  </si>
  <si>
    <t>421953211</t>
  </si>
  <si>
    <t>Dřevěné mostní podlahy z fošen a hranolů dočasné odstranění</t>
  </si>
  <si>
    <t>840687386</t>
  </si>
  <si>
    <t>95</t>
  </si>
  <si>
    <t>421953311</t>
  </si>
  <si>
    <t>Dřevěné mostní podlahy z fošen a hranolů trvalé výroba</t>
  </si>
  <si>
    <t>572915256</t>
  </si>
  <si>
    <t>96</t>
  </si>
  <si>
    <t>421953321</t>
  </si>
  <si>
    <t>Dřevěné mostní podlahy z fošen a hranolů trvalé montáž</t>
  </si>
  <si>
    <t>593009334</t>
  </si>
  <si>
    <t>97</t>
  </si>
  <si>
    <t>423951111</t>
  </si>
  <si>
    <t>Dočasné konstrukce trámové ze dřeva hraněného zřízení</t>
  </si>
  <si>
    <t>-1622404110</t>
  </si>
  <si>
    <t>98</t>
  </si>
  <si>
    <t>423952111</t>
  </si>
  <si>
    <t>Dočasné konstrukce trámové ze dřeva hraněného odstranění</t>
  </si>
  <si>
    <t>1184264363</t>
  </si>
  <si>
    <t>99</t>
  </si>
  <si>
    <t>451315116</t>
  </si>
  <si>
    <t>Podkladní a výplňové vrstvy z betonu prostého tloušťky do 100 mm, z betonu C 20/25</t>
  </si>
  <si>
    <t>-1124542015</t>
  </si>
  <si>
    <t>451315126</t>
  </si>
  <si>
    <t>Podkladní a výplňové vrstvy z betonu prostého tloušťky do 150 mm, z betonu C 20/25</t>
  </si>
  <si>
    <t>1256562046</t>
  </si>
  <si>
    <t>101</t>
  </si>
  <si>
    <t>451476121</t>
  </si>
  <si>
    <t>Podkladní vrstva plastbetonová tixotropní, tloušťky do 10 mm první vrstva</t>
  </si>
  <si>
    <t>-972927545</t>
  </si>
  <si>
    <t>102</t>
  </si>
  <si>
    <t>451476122</t>
  </si>
  <si>
    <t>Podkladní vrstva plastbetonová tixotropní, tloušťky do 10 mm každá další vrstva</t>
  </si>
  <si>
    <t>-690926004</t>
  </si>
  <si>
    <t>103</t>
  </si>
  <si>
    <t>452311151</t>
  </si>
  <si>
    <t>Podkladní a zajišťovací konstrukce z betonu prostého v otevřeném výkopu desky pod potrubí, stoky a drobné objekty z betonu tř. C 20/25</t>
  </si>
  <si>
    <t>-753517754</t>
  </si>
  <si>
    <t>104</t>
  </si>
  <si>
    <t>458501111</t>
  </si>
  <si>
    <t>Výplňové klíny za opěrou z kameniva hutněného po vrstvách těženého</t>
  </si>
  <si>
    <t>-121911153</t>
  </si>
  <si>
    <t>105</t>
  </si>
  <si>
    <t>465513156</t>
  </si>
  <si>
    <t>Dlažba svahu u mostních opěr z upraveného lomového žulového kamene s vyspárováním maltou MC 25, šíře spáry 15 mm do betonového lože C 25/30 tloušťky 200 mm, plochy do 10 m2</t>
  </si>
  <si>
    <t>1397764278</t>
  </si>
  <si>
    <t>106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</si>
  <si>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</si>
  <si>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</si>
  <si>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126512345</t>
  </si>
  <si>
    <t>Komunikace pozemní</t>
  </si>
  <si>
    <t>107</t>
  </si>
  <si>
    <t>512531111</t>
  </si>
  <si>
    <t>Odstranění kolejového lože s přehozením materiálu na vzdálenost do 3 m s naložením na dopravní prostředek z kameniva (drceného nebo štěrkopísku) po rozebrání koleje nebo kolejového rozvětvení</t>
  </si>
  <si>
    <t>-966888033</t>
  </si>
  <si>
    <t>108</t>
  </si>
  <si>
    <t>512532993</t>
  </si>
  <si>
    <t>Odstranění kolejového lože s přehozením materiálu na vzdálenost do 3 m s naložením na dopravní prostředek z kameniva (drceného nebo štěrkopísku) Příplatek k ceně za ztížení práce při překážce po obou stranách</t>
  </si>
  <si>
    <t>1605144301</t>
  </si>
  <si>
    <t>109</t>
  </si>
  <si>
    <t>541391211</t>
  </si>
  <si>
    <t>Demontáž roštu koleje na pražcích dřevěných rozdělení c</t>
  </si>
  <si>
    <t>-1448189085</t>
  </si>
  <si>
    <t>110</t>
  </si>
  <si>
    <t>541391221</t>
  </si>
  <si>
    <t>Demontáž roštu koleje na pražcích betonových rozdělení c</t>
  </si>
  <si>
    <t>-611436759</t>
  </si>
  <si>
    <t>111</t>
  </si>
  <si>
    <t>511501112</t>
  </si>
  <si>
    <t>Podkladní konstrukční vrstvy pro kolej jakékoliv tloušťky a šířky pruhu s dodáním hmot ze štěrkopísku</t>
  </si>
  <si>
    <t>-1756329306</t>
  </si>
  <si>
    <t>112</t>
  </si>
  <si>
    <t>511501255</t>
  </si>
  <si>
    <t>Zřízení kolejového lože z hrubého drceného kameniva</t>
  </si>
  <si>
    <t>-980429880</t>
  </si>
  <si>
    <t>113</t>
  </si>
  <si>
    <t>58344005</t>
  </si>
  <si>
    <t>kamenivo drcené hrubé frakce 32/63 třída BI OTP ČD</t>
  </si>
  <si>
    <t>1966635918</t>
  </si>
  <si>
    <t>114</t>
  </si>
  <si>
    <t>511501278</t>
  </si>
  <si>
    <t>Zřízení kolejového lože Příplatek k ceně za ztížení práce při překážce po obou stranách koleje</t>
  </si>
  <si>
    <t>-100618013</t>
  </si>
  <si>
    <t>115</t>
  </si>
  <si>
    <t>521271921</t>
  </si>
  <si>
    <t>Údržba mostnicových šroubů dotažení po dosednutí vlivem provozu</t>
  </si>
  <si>
    <t>107333422</t>
  </si>
  <si>
    <t>116</t>
  </si>
  <si>
    <t>521272215</t>
  </si>
  <si>
    <t>Demontáž mostnic s odsunem hmot mimo objekt mostu se zřízením pomocné montážní lávky</t>
  </si>
  <si>
    <t>-1110101852</t>
  </si>
  <si>
    <t>117</t>
  </si>
  <si>
    <t>521273111</t>
  </si>
  <si>
    <t>Mostnice na železničních mostech z tvrdého dřeva s plošným uložením výroba bez převýšení v přímé, v oblouku nebo přechodnici</t>
  </si>
  <si>
    <t>1343794860</t>
  </si>
  <si>
    <t>118</t>
  </si>
  <si>
    <t>521273121</t>
  </si>
  <si>
    <t>Mostnice na železničních mostech z tvrdého dřeva s plošným uložením výroba s převýšením bez klínu</t>
  </si>
  <si>
    <t>1192457028</t>
  </si>
  <si>
    <t>119</t>
  </si>
  <si>
    <t>521273122</t>
  </si>
  <si>
    <t>Mostnice na železničních mostech z tvrdého dřeva s plošným uložením výroba s převýšením do 75 mm s 1 klínem</t>
  </si>
  <si>
    <t>1940306901</t>
  </si>
  <si>
    <t>120</t>
  </si>
  <si>
    <t>521273123</t>
  </si>
  <si>
    <t>Mostnice na železničních mostech z tvrdého dřeva s plošným uložením výroba s převýšením přes 75 mm se 2 klíny</t>
  </si>
  <si>
    <t>1360644392</t>
  </si>
  <si>
    <t>121</t>
  </si>
  <si>
    <t>521273211</t>
  </si>
  <si>
    <t>Mostnice na železničních mostech z tvrdého dřeva s plošným uložením montáž bez převýšení v přímé, v oblouku nebo přechodnici</t>
  </si>
  <si>
    <t>-1157830792</t>
  </si>
  <si>
    <t>122</t>
  </si>
  <si>
    <t>521273221</t>
  </si>
  <si>
    <t>Mostnice na železničních mostech z tvrdého dřeva s plošným uložením montáž s převýšením bez klínu</t>
  </si>
  <si>
    <t>745592860</t>
  </si>
  <si>
    <t>123</t>
  </si>
  <si>
    <t>521273222</t>
  </si>
  <si>
    <t>Mostnice na železničních mostech z tvrdého dřeva s plošným uložením montáž s převýšením do 75 mm s 1 klínem</t>
  </si>
  <si>
    <t>-159366403</t>
  </si>
  <si>
    <t>124</t>
  </si>
  <si>
    <t>521273223</t>
  </si>
  <si>
    <t>Mostnice na železničních mostech z tvrdého dřeva s plošným uložením montáž s převýšením přes 75 mm se 2 klíny</t>
  </si>
  <si>
    <t>-1284434150</t>
  </si>
  <si>
    <t>125</t>
  </si>
  <si>
    <t>60815365</t>
  </si>
  <si>
    <t>mostnice dřevěná impregnovaná olejem DB 240x260mm dl 2,4m</t>
  </si>
  <si>
    <t>-1134050934</t>
  </si>
  <si>
    <t>VV</t>
  </si>
  <si>
    <t>(0,24*0,26*2,4)*490</t>
  </si>
  <si>
    <t>126</t>
  </si>
  <si>
    <t>521283221</t>
  </si>
  <si>
    <t>Demontáž pozednic s odstraněním štěrku</t>
  </si>
  <si>
    <t>1936019944</t>
  </si>
  <si>
    <t>127</t>
  </si>
  <si>
    <t>521281111</t>
  </si>
  <si>
    <t>Pozednice na železničních mostech z tvrdého dřeva s plošným uložením výroba</t>
  </si>
  <si>
    <t>1843175097</t>
  </si>
  <si>
    <t>128</t>
  </si>
  <si>
    <t>521281211</t>
  </si>
  <si>
    <t>Pozednice na železničních mostech z tvrdého dřeva s plošným uložením montáž</t>
  </si>
  <si>
    <t>-111151774</t>
  </si>
  <si>
    <t>129</t>
  </si>
  <si>
    <t>60815350</t>
  </si>
  <si>
    <t>mostnice dřevěná impregnovaná olejem DB 240x240mm dl 2,5m</t>
  </si>
  <si>
    <t>1245433724</t>
  </si>
  <si>
    <t>(0,24*0,24*2,5)*50</t>
  </si>
  <si>
    <t>130</t>
  </si>
  <si>
    <t>521321118</t>
  </si>
  <si>
    <t>Montáž koleje stykované na pražcích dřevěných soustavy S49 rozdělení c</t>
  </si>
  <si>
    <t>1398348384</t>
  </si>
  <si>
    <t>131</t>
  </si>
  <si>
    <t>521121118</t>
  </si>
  <si>
    <t>Montáž koleje stykované na pražcích dřevěných soustavy R65 rozdělení c</t>
  </si>
  <si>
    <t>-544446725</t>
  </si>
  <si>
    <t>132</t>
  </si>
  <si>
    <t>521351118</t>
  </si>
  <si>
    <t>Montáž koleje stykované na pražcích betonových soustavy S49 rozdělení c</t>
  </si>
  <si>
    <t>-1091719460</t>
  </si>
  <si>
    <t>133</t>
  </si>
  <si>
    <t>521141118</t>
  </si>
  <si>
    <t>Montáž koleje stykované na pražcích betonových soustavy R65 rozdělení c</t>
  </si>
  <si>
    <t>736803721</t>
  </si>
  <si>
    <t>134</t>
  </si>
  <si>
    <t>31198049</t>
  </si>
  <si>
    <t>podložka pryžová pod patu kolejnice S49 183x126x6</t>
  </si>
  <si>
    <t>531664399</t>
  </si>
  <si>
    <t>135</t>
  </si>
  <si>
    <t>31198050</t>
  </si>
  <si>
    <t>podložka pryžová pod patu kolejnice R65 183x151x6</t>
  </si>
  <si>
    <t>317430608</t>
  </si>
  <si>
    <t>136</t>
  </si>
  <si>
    <t>31198058</t>
  </si>
  <si>
    <t>podložka polyetylenová pod podkladnici 380/160/2 (S4, R4)</t>
  </si>
  <si>
    <t>1645653597</t>
  </si>
  <si>
    <t>137</t>
  </si>
  <si>
    <t>525971112</t>
  </si>
  <si>
    <t>Demontáž kolejnic na mostech s mostnicemi hmotnosti přes 50 kg/m</t>
  </si>
  <si>
    <t>1206922160</t>
  </si>
  <si>
    <t>138</t>
  </si>
  <si>
    <t>525971111</t>
  </si>
  <si>
    <t>Demontáž kolejnic na mostech s mostnicemi hmotnosti do 50 kg/m</t>
  </si>
  <si>
    <t>372912193</t>
  </si>
  <si>
    <t>139</t>
  </si>
  <si>
    <t>521371511</t>
  </si>
  <si>
    <t>Montáž kolejnic na mostech s mostnicemi soustavy S49</t>
  </si>
  <si>
    <t>-446132997</t>
  </si>
  <si>
    <t>140</t>
  </si>
  <si>
    <t>521171511</t>
  </si>
  <si>
    <t>Montáž kolejnic na mostech s mostnicemi soustavy R65</t>
  </si>
  <si>
    <t>1910338556</t>
  </si>
  <si>
    <t>141</t>
  </si>
  <si>
    <t>31198039</t>
  </si>
  <si>
    <t>podkladnice stříhaná děrovaná se sraženými hranami tv. SM4</t>
  </si>
  <si>
    <t>-1269356620</t>
  </si>
  <si>
    <t>142</t>
  </si>
  <si>
    <t>31198040</t>
  </si>
  <si>
    <t>podkladnice stříhaná děrovaná se sraženými hranami tv. RM4</t>
  </si>
  <si>
    <t>1892110332</t>
  </si>
  <si>
    <t>143</t>
  </si>
  <si>
    <t>31198206</t>
  </si>
  <si>
    <t>vrtule R2(160)</t>
  </si>
  <si>
    <t>1380449143</t>
  </si>
  <si>
    <t>144</t>
  </si>
  <si>
    <t>31121019</t>
  </si>
  <si>
    <t>podložka pružná dvojitá D 25mm</t>
  </si>
  <si>
    <t>100 kus</t>
  </si>
  <si>
    <t>629772885</t>
  </si>
  <si>
    <t>145</t>
  </si>
  <si>
    <t>31198234</t>
  </si>
  <si>
    <t>komplet pro upevnění Skl24 (šroub RS0, matice M22, podložka Uls6)</t>
  </si>
  <si>
    <t>590095725</t>
  </si>
  <si>
    <t>146</t>
  </si>
  <si>
    <t>541411151</t>
  </si>
  <si>
    <t>Demontáž podkladnice všech soustav</t>
  </si>
  <si>
    <t>-825620365</t>
  </si>
  <si>
    <t>147</t>
  </si>
  <si>
    <t>542301111</t>
  </si>
  <si>
    <t>Posunutí pražců ve směru osy koleje pro jakýkoliv rozchod koleje</t>
  </si>
  <si>
    <t>958155273</t>
  </si>
  <si>
    <t>148</t>
  </si>
  <si>
    <t>548121632</t>
  </si>
  <si>
    <t>Svařování kolejnic aluminotermicky krátký předehřev - široká spára soustavy S49</t>
  </si>
  <si>
    <t>-730942706</t>
  </si>
  <si>
    <t>149</t>
  </si>
  <si>
    <t>54653002</t>
  </si>
  <si>
    <t>dávka svařovací kolejnice S49 jakost R260 základní spára</t>
  </si>
  <si>
    <t>-1094682577</t>
  </si>
  <si>
    <t>150</t>
  </si>
  <si>
    <t>548121633</t>
  </si>
  <si>
    <t>Svařování kolejnic aluminotermicky krátký předehřev - široká spára soustavy R65</t>
  </si>
  <si>
    <t>622887102</t>
  </si>
  <si>
    <t>151</t>
  </si>
  <si>
    <t>54653001</t>
  </si>
  <si>
    <t>dávka svařovací kolejnice R65 jakost R260 základní spára</t>
  </si>
  <si>
    <t>-539804056</t>
  </si>
  <si>
    <t>152</t>
  </si>
  <si>
    <t>548121951</t>
  </si>
  <si>
    <t>Svařování kolejnic aluminotermicky Příplatek k položkám za zřízení jednotlivých svarů do 4 kusů</t>
  </si>
  <si>
    <t>1205341812</t>
  </si>
  <si>
    <t>153</t>
  </si>
  <si>
    <t>543451111</t>
  </si>
  <si>
    <t>Umožnění volné dilatace kolejnice bez kluzných podložek s demontáží a montáží upevňovadel</t>
  </si>
  <si>
    <t>-1212255066</t>
  </si>
  <si>
    <t>154</t>
  </si>
  <si>
    <t>548191121</t>
  </si>
  <si>
    <t>Dosažení upínací teploty bezstykové koleje</t>
  </si>
  <si>
    <t>-744000885</t>
  </si>
  <si>
    <t>155</t>
  </si>
  <si>
    <t>544311111</t>
  </si>
  <si>
    <t>Ruční podbití pražce dřevěného příčného</t>
  </si>
  <si>
    <t>565521911</t>
  </si>
  <si>
    <t>156</t>
  </si>
  <si>
    <t>544331111</t>
  </si>
  <si>
    <t>Ruční podbití pražce betonového příčného</t>
  </si>
  <si>
    <t>-372219415</t>
  </si>
  <si>
    <t>Úpravy povrchů, podlahy a osazování výplní</t>
  </si>
  <si>
    <t>157</t>
  </si>
  <si>
    <t>611311131</t>
  </si>
  <si>
    <t>Potažení vnitřních ploch vápenným štukem tloušťky do 3 mm vodorovných konstrukcí stropů rovných</t>
  </si>
  <si>
    <t>-869759673</t>
  </si>
  <si>
    <t>158</t>
  </si>
  <si>
    <t>612311131</t>
  </si>
  <si>
    <t>Potažení vnitřních ploch vápenným štukem tloušťky do 3 mm svislých konstrukcí stěn</t>
  </si>
  <si>
    <t>-230357083</t>
  </si>
  <si>
    <t>159</t>
  </si>
  <si>
    <t>621142001</t>
  </si>
  <si>
    <t>Potažení vnějších ploch pletivem v ploše nebo pruzích, na plném podkladu sklovláknitým vtlačením do tmelu podhledů</t>
  </si>
  <si>
    <t>-1686631824</t>
  </si>
  <si>
    <t>160</t>
  </si>
  <si>
    <t>628195001</t>
  </si>
  <si>
    <t>Očištění zdiva nebo betonu zdí a valů před započetím oprav ručně</t>
  </si>
  <si>
    <t>2071549546</t>
  </si>
  <si>
    <t>161</t>
  </si>
  <si>
    <t>628195011</t>
  </si>
  <si>
    <t>Očištění ocelových konstrukcí od usazenin, rzi a starého nátěru</t>
  </si>
  <si>
    <t>1184256488</t>
  </si>
  <si>
    <t>162</t>
  </si>
  <si>
    <t>628611111</t>
  </si>
  <si>
    <t>Nátěr mostních betonových konstrukcí akrylátový na siloxanové a plasticko-elastické bázi 2x impregnační OS-A</t>
  </si>
  <si>
    <t>-1226176490</t>
  </si>
  <si>
    <t>163</t>
  </si>
  <si>
    <t>628612201</t>
  </si>
  <si>
    <t>Nátěr mostního zábradlí polyuretanový 1x vrchní</t>
  </si>
  <si>
    <t>729895503</t>
  </si>
  <si>
    <t>164</t>
  </si>
  <si>
    <t>628613223</t>
  </si>
  <si>
    <t>Protikorozní ochrana ocelových mostních konstrukcí včetně otryskání povrchu základní a podkladní epoxidový a vrchní polyuretanový nátěr bez metalizace III. třídy</t>
  </si>
  <si>
    <t>1573266302</t>
  </si>
  <si>
    <t>165</t>
  </si>
  <si>
    <t>628613224</t>
  </si>
  <si>
    <t>Protikorozní ochrana ocelových mostních konstrukcí včetně otryskání povrchu základní a podkladní epoxidový a vrchní polyuretanový nátěr bez metalizace IV. třídy</t>
  </si>
  <si>
    <t>-407453674</t>
  </si>
  <si>
    <t>166</t>
  </si>
  <si>
    <t>628613233</t>
  </si>
  <si>
    <t>Protikorozní ochrana ocelových mostních konstrukcí včetně otryskání povrchu základní a podkladní epoxidový a vrchní polyuretanový nátěr s metalizací III. třídy</t>
  </si>
  <si>
    <t>1904594347</t>
  </si>
  <si>
    <t>167</t>
  </si>
  <si>
    <t>628613234</t>
  </si>
  <si>
    <t>Protikorozní ochrana ocelových mostních konstrukcí včetně otryskání povrchu základní a podkladní epoxidový a vrchní polyuretanový nátěr s metalizací IV. třídy</t>
  </si>
  <si>
    <t>-1537323927</t>
  </si>
  <si>
    <t>168</t>
  </si>
  <si>
    <t>15625102</t>
  </si>
  <si>
    <t>drát metalizační ZnAl D 3mm</t>
  </si>
  <si>
    <t>kg</t>
  </si>
  <si>
    <t>1260936302</t>
  </si>
  <si>
    <t>Poznámka k položce:_x000D_
Orientační spotřeba ZnAl:_x000D_
a) tř. I - 2,200 kg/m2,_x000D_
b) tř. II - 1,872 kg/m2,_x000D_
c) tř. III - 1,517 kg/m2,_x000D_
d) tř. IV - 1,284 kg/m2.</t>
  </si>
  <si>
    <t>1000*1,4 'Přepočtené koeficientem množství</t>
  </si>
  <si>
    <t>169</t>
  </si>
  <si>
    <t>628613511</t>
  </si>
  <si>
    <t>Ochranný nátěrový systém ocelových konstrukcí mostů základní a podkladní epoxidový, vrchní polyuretanový tl. min 280 µm</t>
  </si>
  <si>
    <t>2122167706</t>
  </si>
  <si>
    <t>170</t>
  </si>
  <si>
    <t>629992111</t>
  </si>
  <si>
    <t>Zatmelení styčných spar mezi mostními prefabrikáty a konstrukcemi trvale pružným polyuretanovým tmelem včetně vyčištění spar, provedení penetračního nátěru a vyplnění spar pěnou pro spáry šířky do 10 mm</t>
  </si>
  <si>
    <t>755193242</t>
  </si>
  <si>
    <t>171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</si>
  <si>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</si>
  <si>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</si>
  <si>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-2057231935</t>
  </si>
  <si>
    <t>Ostatní konstrukce a práce, bourání</t>
  </si>
  <si>
    <t>172</t>
  </si>
  <si>
    <t>919521140</t>
  </si>
  <si>
    <t>Zřízení silničního propustku z trub betonových nebo železobetonových DN 600 mm</t>
  </si>
  <si>
    <t>-2014644376</t>
  </si>
  <si>
    <t>173</t>
  </si>
  <si>
    <t>59222026</t>
  </si>
  <si>
    <t>trouba ŽB hrdlová propojovací DN 600</t>
  </si>
  <si>
    <t>-67922616</t>
  </si>
  <si>
    <t>Poznámka k položce:_x000D_
hmotnost: 0,5575 t</t>
  </si>
  <si>
    <t>174</t>
  </si>
  <si>
    <t>919521160</t>
  </si>
  <si>
    <t>Zřízení silničního propustku z trub betonových nebo železobetonových DN 800 mm</t>
  </si>
  <si>
    <t>-967166131</t>
  </si>
  <si>
    <t>175</t>
  </si>
  <si>
    <t>59222084</t>
  </si>
  <si>
    <t>trouba ŽB hrdlová propojovací DN 800</t>
  </si>
  <si>
    <t>2065580050</t>
  </si>
  <si>
    <t>176</t>
  </si>
  <si>
    <t>919521180</t>
  </si>
  <si>
    <t>Zřízení silničního propustku z trub betonových nebo železobetonových DN 1000 mm</t>
  </si>
  <si>
    <t>1880016196</t>
  </si>
  <si>
    <t>177</t>
  </si>
  <si>
    <t>59222085</t>
  </si>
  <si>
    <t>trouba ŽB hrdlová propojovací DN 1000</t>
  </si>
  <si>
    <t>-1553372717</t>
  </si>
  <si>
    <t>178</t>
  </si>
  <si>
    <t>919535556</t>
  </si>
  <si>
    <t>Obetonování trubního propustku betonem prostým se zvýšenými nároky na prostředí tř. C 25/30</t>
  </si>
  <si>
    <t>2118548548</t>
  </si>
  <si>
    <t>179</t>
  </si>
  <si>
    <t>919726124</t>
  </si>
  <si>
    <t>Geotextilie netkaná pro ochranu, separaci nebo filtraci měrná hmotnost přes 500 do 800 g/m2</t>
  </si>
  <si>
    <t>599615248</t>
  </si>
  <si>
    <t>180</t>
  </si>
  <si>
    <t>931992121</t>
  </si>
  <si>
    <t>Výplň dilatačních spár z polystyrenu extrudovaného, tloušťky 20 mm</t>
  </si>
  <si>
    <t>28757263</t>
  </si>
  <si>
    <t>181</t>
  </si>
  <si>
    <t>936942211</t>
  </si>
  <si>
    <t>Zhotovení tabulky s letopočtem opravy nebo větší údržby vložením šablony do bednění</t>
  </si>
  <si>
    <t>-1473411416</t>
  </si>
  <si>
    <t>182</t>
  </si>
  <si>
    <t>938111111</t>
  </si>
  <si>
    <t>Čištění zdiva opěr, pilířů, křídel od mechu a jiné vegetace</t>
  </si>
  <si>
    <t>-64112309</t>
  </si>
  <si>
    <t>183</t>
  </si>
  <si>
    <t>938121111</t>
  </si>
  <si>
    <t>Odstraňování náletových křovin, dřevin a travnatého porostu ve výškách v okolí mostních říms a křídel</t>
  </si>
  <si>
    <t>1063402396</t>
  </si>
  <si>
    <t>184</t>
  </si>
  <si>
    <t>938122111</t>
  </si>
  <si>
    <t>Ošetření řezných ploch porostů na mostech herbicidy průměru do 10 cm</t>
  </si>
  <si>
    <t>-707027295</t>
  </si>
  <si>
    <t>185</t>
  </si>
  <si>
    <t>938122112</t>
  </si>
  <si>
    <t>Ošetření řezných ploch porostů na mostech herbicidy průměru přes 10 cm</t>
  </si>
  <si>
    <t>1958071522</t>
  </si>
  <si>
    <t>186</t>
  </si>
  <si>
    <t>938122211</t>
  </si>
  <si>
    <t>Hubení porostů na mostech herbicidy postřikovačem</t>
  </si>
  <si>
    <t>-511252316</t>
  </si>
  <si>
    <t>187</t>
  </si>
  <si>
    <t>938131111</t>
  </si>
  <si>
    <t>Odstranění přebytečné zeminy (nánosů) u říms průčelního zdiva a křídel ručně</t>
  </si>
  <si>
    <t>-439914429</t>
  </si>
  <si>
    <t>188</t>
  </si>
  <si>
    <t>938132111</t>
  </si>
  <si>
    <t>Údržba svahu a svahových kuželů odstraněním nánosů a náletových dřevin v okolí říms a křídel</t>
  </si>
  <si>
    <t>732979011</t>
  </si>
  <si>
    <t>189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</si>
  <si>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</si>
  <si>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</si>
  <si>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-1939483439</t>
  </si>
  <si>
    <t>190</t>
  </si>
  <si>
    <t>938902203</t>
  </si>
  <si>
    <t>Čištění příkopů komunikací s odstraněním travnatého porostu nebo nánosu s naložením na dopravní prostředek nebo s přemístěním na hromady na vzdálenost do 20 m ručně při šířce dna do 400 mm a objemu nánosu přes 0,30 do 0,50 m3/m</t>
  </si>
  <si>
    <t>232621163</t>
  </si>
  <si>
    <t>191</t>
  </si>
  <si>
    <t>938902206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</si>
  <si>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</si>
  <si>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452723112</t>
  </si>
  <si>
    <t>192</t>
  </si>
  <si>
    <t>938905107</t>
  </si>
  <si>
    <t>Údržba ocelových konstrukcí výměna nýtu za nýt, počtu do 10 kusů</t>
  </si>
  <si>
    <t>-233162556</t>
  </si>
  <si>
    <t>193</t>
  </si>
  <si>
    <t>938905311</t>
  </si>
  <si>
    <t>Údržba ocelových konstrukcí údržba ložisek očistění, nátěr, namazání</t>
  </si>
  <si>
    <t>922498381</t>
  </si>
  <si>
    <t>194</t>
  </si>
  <si>
    <t>938905312</t>
  </si>
  <si>
    <t>Údržba ocelových konstrukcí údržba ložisek vysekání obetonávky a zalití ložiskových desek</t>
  </si>
  <si>
    <t>1719375770</t>
  </si>
  <si>
    <t>195</t>
  </si>
  <si>
    <t>938906142</t>
  </si>
  <si>
    <t>Čištění usazenin pročištění drenážního potrubí DN 80 a 100</t>
  </si>
  <si>
    <t>-1465127426</t>
  </si>
  <si>
    <t>196</t>
  </si>
  <si>
    <t>939902111</t>
  </si>
  <si>
    <t>Práce pojízdnými prostředky motorový vozík MUV</t>
  </si>
  <si>
    <t>1509416173</t>
  </si>
  <si>
    <t>197</t>
  </si>
  <si>
    <t>939902132</t>
  </si>
  <si>
    <t>Práce pojízdnými prostředky vozík kolejový přívěsný plošinový</t>
  </si>
  <si>
    <t>135580809</t>
  </si>
  <si>
    <t>198</t>
  </si>
  <si>
    <t>941111131</t>
  </si>
  <si>
    <t>Montáž lešení řadového trubkového lehkého pracovního s podlahami s provozním zatížením tř. 3 do 200 kg/m2 šířky tř. W12 od 1,2 do 1,5 m, výšky do 10 m</t>
  </si>
  <si>
    <t>400848921</t>
  </si>
  <si>
    <t>199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</si>
  <si>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</si>
  <si>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</si>
  <si>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1080977141</t>
  </si>
  <si>
    <t>200</t>
  </si>
  <si>
    <t>941111831</t>
  </si>
  <si>
    <t>Demontáž lešení řadového trubkového lehkého pracovního s podlahami s provozním zatížením tř. 3 do 200 kg/m2 šířky tř. W12 od 1,2 do 1,5 m, výšky do 10 m</t>
  </si>
  <si>
    <t>1874433542</t>
  </si>
  <si>
    <t>201</t>
  </si>
  <si>
    <t>943111111</t>
  </si>
  <si>
    <t>Montáž lešení prostorového trubkového lehkého pracovního bez podlah s provozním zatížením tř. 3 do 200 kg/m2, výšky do 10 m</t>
  </si>
  <si>
    <t>-913847446</t>
  </si>
  <si>
    <t>202</t>
  </si>
  <si>
    <t>943111211</t>
  </si>
  <si>
    <t>Montáž lešení prostorového trubkového lehkého pracovního bez podlah Příplatek za první a každý další den použití lešení k ceně -1111</t>
  </si>
  <si>
    <t>1822068338</t>
  </si>
  <si>
    <t>203</t>
  </si>
  <si>
    <t>943111811</t>
  </si>
  <si>
    <t>Demontáž lešení prostorového trubkového lehkého pracovního bez podlah s provozním zatížením tř. 3 do 200 kg/m2, výšky do 10 m</t>
  </si>
  <si>
    <t>-300028876</t>
  </si>
  <si>
    <t>204</t>
  </si>
  <si>
    <t>949211111</t>
  </si>
  <si>
    <t>Montáž lešeňové podlahy pro trubková lešení z fošen, prken nebo dřevěných sbíjených lešeňových dílců s příčníky nebo podélníky, ve výšce do 10 m</t>
  </si>
  <si>
    <t>-967925587</t>
  </si>
  <si>
    <t>205</t>
  </si>
  <si>
    <t>949211211</t>
  </si>
  <si>
    <t>Montáž lešeňové podlahy pro trubková lešení Příplatek za první a každý další den použití lešení k ceně -1111 nebo -1112</t>
  </si>
  <si>
    <t>-2114274955</t>
  </si>
  <si>
    <t>206</t>
  </si>
  <si>
    <t>949211811</t>
  </si>
  <si>
    <t>Demontáž lešeňové podlahy pro trubková lešení z fošen, prken nebo dřevěných sbíjených lešeňových dílců s příčníky nebo podélníky, ve výšce do 10 m</t>
  </si>
  <si>
    <t>1010480693</t>
  </si>
  <si>
    <t>207</t>
  </si>
  <si>
    <t>945421110</t>
  </si>
  <si>
    <t>Hydraulická zvedací plošina včetně obsluhy instalovaná na automobilovém podvozku, výšky zdvihu do 18 m</t>
  </si>
  <si>
    <t>-1612519156</t>
  </si>
  <si>
    <t>208</t>
  </si>
  <si>
    <t>946111112</t>
  </si>
  <si>
    <t>Montáž pojízdných věží trubkových nebo dílcových s maximálním zatížením podlahy do 200 kg/m2 šířky od 0,6 do 0,9 m, délky do 3,2 m, výšky přes 1,5 m do 2,5 m</t>
  </si>
  <si>
    <t>194322135</t>
  </si>
  <si>
    <t>209</t>
  </si>
  <si>
    <t>946111212</t>
  </si>
  <si>
    <t>Montáž pojízdných věží trubkových nebo dílcových s maximálním zatížením podlahy do 200 kg/m2 Příplatek za první a každý další den použití pojízdného lešení k ceně -1112</t>
  </si>
  <si>
    <t>-1815774566</t>
  </si>
  <si>
    <t>210</t>
  </si>
  <si>
    <t>946111812</t>
  </si>
  <si>
    <t>Demontáž pojízdných věží trubkových nebo dílcových s maximálním zatížením podlahy do 200 kg/m2 šířky od 0,6 do 0,9 m, délky do 3,2 m, výšky přes 1,5 m do 2,5 m</t>
  </si>
  <si>
    <t>2038987748</t>
  </si>
  <si>
    <t>211</t>
  </si>
  <si>
    <t>949101111</t>
  </si>
  <si>
    <t>Lešení pomocné pracovní pro objekty pozemních staveb pro zatížení do 150 kg/m2, o výšce lešeňové podlahy do 1,9 m</t>
  </si>
  <si>
    <t>-1875267507</t>
  </si>
  <si>
    <t>212</t>
  </si>
  <si>
    <t>949101112</t>
  </si>
  <si>
    <t>Lešení pomocné pracovní pro objekty pozemních staveb pro zatížení do 150 kg/m2, o výšce lešeňové podlahy přes 1,9 do 3,5 m</t>
  </si>
  <si>
    <t>-173351276</t>
  </si>
  <si>
    <t>213</t>
  </si>
  <si>
    <t>952904121</t>
  </si>
  <si>
    <t>Čištění mostních objektů odstranění nánosů z otvorů ručně, světlé výšky otvoru do 1,5 m</t>
  </si>
  <si>
    <t>-838419896</t>
  </si>
  <si>
    <t>214</t>
  </si>
  <si>
    <t>952904122</t>
  </si>
  <si>
    <t>Čištění mostních objektů odstranění nánosů z otvorů ručně, světlé výšky otvoru přes 1,5 m</t>
  </si>
  <si>
    <t>-1737621263</t>
  </si>
  <si>
    <t>215</t>
  </si>
  <si>
    <t>952904131</t>
  </si>
  <si>
    <t>Čištění mostních objektů propláchnutí odvodnění</t>
  </si>
  <si>
    <t>-1631079607</t>
  </si>
  <si>
    <t>216</t>
  </si>
  <si>
    <t>952904141</t>
  </si>
  <si>
    <t>Čištění mostních objektů pročištění odvodňovačů ve zdivu</t>
  </si>
  <si>
    <t>-165763975</t>
  </si>
  <si>
    <t>217</t>
  </si>
  <si>
    <t>952904151</t>
  </si>
  <si>
    <t>Čištění mostních objektů pročištění vtoků a výtoků strojně</t>
  </si>
  <si>
    <t>-1296900948</t>
  </si>
  <si>
    <t>Poznámka k položce:_x000D_
Do vzdálenosti 5,0 m od průčelí</t>
  </si>
  <si>
    <t>218</t>
  </si>
  <si>
    <t>952904152</t>
  </si>
  <si>
    <t>Čištění mostních objektů pročištění vtoků a výtoků ručně</t>
  </si>
  <si>
    <t>-413028242</t>
  </si>
  <si>
    <t>219</t>
  </si>
  <si>
    <t>962021112</t>
  </si>
  <si>
    <t>Bourání mostních konstrukcí zdiva a pilířů z kamene nebo cihel</t>
  </si>
  <si>
    <t>-1896361828</t>
  </si>
  <si>
    <t>220</t>
  </si>
  <si>
    <t>962041211</t>
  </si>
  <si>
    <t>Bourání mostních konstrukcí zdiva a pilířů z prostého betonu</t>
  </si>
  <si>
    <t>-1971972565</t>
  </si>
  <si>
    <t>221</t>
  </si>
  <si>
    <t>962051111</t>
  </si>
  <si>
    <t>Bourání mostních konstrukcí zdiva a pilířů ze železového betonu</t>
  </si>
  <si>
    <t>-346410281</t>
  </si>
  <si>
    <t>222</t>
  </si>
  <si>
    <t>977131116</t>
  </si>
  <si>
    <t>Vrty příklepovými vrtáky do cihelného zdiva nebo prostého betonu průměru přes 16 do 20 mm</t>
  </si>
  <si>
    <t>644722890</t>
  </si>
  <si>
    <t>223</t>
  </si>
  <si>
    <t>978021111</t>
  </si>
  <si>
    <t>Otlučení cementových vnitřních ploch stěn, v rozsahu do 5 %</t>
  </si>
  <si>
    <t>-404703855</t>
  </si>
  <si>
    <t>224</t>
  </si>
  <si>
    <t>978021121</t>
  </si>
  <si>
    <t>Otlučení cementových vnitřních ploch stěn, v rozsahu do 10 %</t>
  </si>
  <si>
    <t>-349851756</t>
  </si>
  <si>
    <t>225</t>
  </si>
  <si>
    <t>978021211</t>
  </si>
  <si>
    <t>Otlučení cementových vnitřních ploch stropů, v rozsahu do 5 %</t>
  </si>
  <si>
    <t>1666026190</t>
  </si>
  <si>
    <t>226</t>
  </si>
  <si>
    <t>978021221</t>
  </si>
  <si>
    <t>Otlučení cementových vnitřních ploch stropů, v rozsahu do 10 %</t>
  </si>
  <si>
    <t>-925387173</t>
  </si>
  <si>
    <t>227</t>
  </si>
  <si>
    <t>985112111</t>
  </si>
  <si>
    <t>Odsekání degradovaného betonu stěn, tloušťky do 10 mm</t>
  </si>
  <si>
    <t>934936789</t>
  </si>
  <si>
    <t>228</t>
  </si>
  <si>
    <t>985112112</t>
  </si>
  <si>
    <t>Odsekání degradovaného betonu stěn, tloušťky přes 10 do 30 mm</t>
  </si>
  <si>
    <t>859737858</t>
  </si>
  <si>
    <t>229</t>
  </si>
  <si>
    <t>985112121</t>
  </si>
  <si>
    <t>Odsekání degradovaného betonu líce kleneb a podhledů, tloušťky do 10 mm</t>
  </si>
  <si>
    <t>1296913106</t>
  </si>
  <si>
    <t>230</t>
  </si>
  <si>
    <t>985112122</t>
  </si>
  <si>
    <t>Odsekání degradovaného betonu líce kleneb a podhledů, tloušťky přes 10 do 30 mm</t>
  </si>
  <si>
    <t>1180896712</t>
  </si>
  <si>
    <t>231</t>
  </si>
  <si>
    <t>985112193</t>
  </si>
  <si>
    <t>Odsekání degradovaného betonu Příplatek k cenám za plochu do 10 m2 jednotlivě</t>
  </si>
  <si>
    <t>1871206025</t>
  </si>
  <si>
    <t>232</t>
  </si>
  <si>
    <t>985131311</t>
  </si>
  <si>
    <t>Očištění ploch stěn, rubu kleneb a podlah ruční dočištění ocelovými kartáči</t>
  </si>
  <si>
    <t>1069834767</t>
  </si>
  <si>
    <t>233</t>
  </si>
  <si>
    <t>985139112</t>
  </si>
  <si>
    <t>Očištění ploch Příplatek k cenám za plochu do 10 m2 jednotlivě</t>
  </si>
  <si>
    <t>-504392182</t>
  </si>
  <si>
    <t>234</t>
  </si>
  <si>
    <t>985131111</t>
  </si>
  <si>
    <t>Očištění ploch stěn, rubu kleneb a podlah tlakovou vodou</t>
  </si>
  <si>
    <t>-1247478339</t>
  </si>
  <si>
    <t>235</t>
  </si>
  <si>
    <t>985132111</t>
  </si>
  <si>
    <t>Očištění ploch líce kleneb a podhledů tlakovou vodou</t>
  </si>
  <si>
    <t>590233590</t>
  </si>
  <si>
    <t>236</t>
  </si>
  <si>
    <t>985131221</t>
  </si>
  <si>
    <t>Očištění ploch stěn, rubu kleneb a podlah tryskání pískem nesušeným (torbo)</t>
  </si>
  <si>
    <t>-1038332118</t>
  </si>
  <si>
    <t>237</t>
  </si>
  <si>
    <t>985132221</t>
  </si>
  <si>
    <t>Očištění ploch líce kleneb a podhledů tryskání pískem nesušeným (torbo)</t>
  </si>
  <si>
    <t>750690736</t>
  </si>
  <si>
    <t>238</t>
  </si>
  <si>
    <t>985142111</t>
  </si>
  <si>
    <t>Vysekání spojovací hmoty ze spár zdiva včetně vyčištění hloubky spáry do 40 mm délky spáry na 1 m2 upravované plochy do 6 m</t>
  </si>
  <si>
    <t>-1978474866</t>
  </si>
  <si>
    <t>239</t>
  </si>
  <si>
    <t>985142112</t>
  </si>
  <si>
    <t>Vysekání spojovací hmoty ze spár zdiva včetně vyčištění hloubky spáry do 40 mm délky spáry na 1 m2 upravované plochy přes 6 do 12 m</t>
  </si>
  <si>
    <t>-11721222</t>
  </si>
  <si>
    <t>240</t>
  </si>
  <si>
    <t>985142113</t>
  </si>
  <si>
    <t>Vysekání spojovací hmoty ze spár zdiva včetně vyčištění hloubky spáry do 40 mm délky spáry na 1 m2 upravované plochy přes 12 m</t>
  </si>
  <si>
    <t>680819155</t>
  </si>
  <si>
    <t>241</t>
  </si>
  <si>
    <t>985142211</t>
  </si>
  <si>
    <t>Vysekání spojovací hmoty ze spár zdiva včetně vyčištění hloubky spáry přes 40 mm délky spáry na 1 m2 upravované plochy do 6 m</t>
  </si>
  <si>
    <t>30113291</t>
  </si>
  <si>
    <t>242</t>
  </si>
  <si>
    <t>985142212</t>
  </si>
  <si>
    <t>Vysekání spojovací hmoty ze spár zdiva včetně vyčištění hloubky spáry přes 40 mm délky spáry na 1 m2 upravované plochy přes 6 do 12 m</t>
  </si>
  <si>
    <t>1143135239</t>
  </si>
  <si>
    <t>243</t>
  </si>
  <si>
    <t>985142213</t>
  </si>
  <si>
    <t>Vysekání spojovací hmoty ze spár zdiva včetně vyčištění hloubky spáry přes 40 mm délky spáry na 1 m2 upravované plochy přes 12 m</t>
  </si>
  <si>
    <t>1114827407</t>
  </si>
  <si>
    <t>244</t>
  </si>
  <si>
    <t>985142911</t>
  </si>
  <si>
    <t>Vysekání spojovací hmoty ze spár zdiva včetně vyčištění Příplatek k cenám za práce ve stísněném prostoru</t>
  </si>
  <si>
    <t>-433765913</t>
  </si>
  <si>
    <t>245</t>
  </si>
  <si>
    <t>985142912</t>
  </si>
  <si>
    <t>Vysekání spojovací hmoty ze spár zdiva včetně vyčištění Příplatek k cenám za plochu do 10 m2 jednotlivě</t>
  </si>
  <si>
    <t>504494986</t>
  </si>
  <si>
    <t>246</t>
  </si>
  <si>
    <t>985211111</t>
  </si>
  <si>
    <t>Vyklínování uvolněných kamenů zdiva úlomky kamene, popřípadě cihel délky spáry na 1 m2 upravované plochy do 6 m</t>
  </si>
  <si>
    <t>-811754927</t>
  </si>
  <si>
    <t>247</t>
  </si>
  <si>
    <t>985211112</t>
  </si>
  <si>
    <t>Vyklínování uvolněných kamenů zdiva úlomky kamene, popřípadě cihel délky spáry na 1 m2 upravované plochy přes 6 do 12 m</t>
  </si>
  <si>
    <t>555449797</t>
  </si>
  <si>
    <t>248</t>
  </si>
  <si>
    <t>985211113</t>
  </si>
  <si>
    <t>Vyklínování uvolněných kamenů zdiva úlomky kamene, popřípadě cihel délky spáry na 1 m2 upravované plochy přes 12 m</t>
  </si>
  <si>
    <t>934413413</t>
  </si>
  <si>
    <t>249</t>
  </si>
  <si>
    <t>985222111</t>
  </si>
  <si>
    <t>Sbírání a třídění kamene nebo cihel ručně ze suti s očištěním kamene</t>
  </si>
  <si>
    <t>-1141699871</t>
  </si>
  <si>
    <t>250</t>
  </si>
  <si>
    <t>985223210</t>
  </si>
  <si>
    <t>Přezdívání zdiva do aktivované malty kamenného, objemu do 1 m3</t>
  </si>
  <si>
    <t>-2088940172</t>
  </si>
  <si>
    <t>251</t>
  </si>
  <si>
    <t>985223211</t>
  </si>
  <si>
    <t>Přezdívání zdiva do aktivované malty kamenného, objemu přes 1 do 3 m3</t>
  </si>
  <si>
    <t>73252954</t>
  </si>
  <si>
    <t>252</t>
  </si>
  <si>
    <t>985223212</t>
  </si>
  <si>
    <t>Přezdívání zdiva do aktivované malty kamenného, objemu přes 3 m3</t>
  </si>
  <si>
    <t>84043325</t>
  </si>
  <si>
    <t>253</t>
  </si>
  <si>
    <t>58381079</t>
  </si>
  <si>
    <t>hranoly lámané pro řádkové zdivo 20x20x40cm</t>
  </si>
  <si>
    <t>-1261989368</t>
  </si>
  <si>
    <t>254</t>
  </si>
  <si>
    <t>58380750</t>
  </si>
  <si>
    <t>kámen lomový regulační (10t=6,5 m3)</t>
  </si>
  <si>
    <t>84343769</t>
  </si>
  <si>
    <t>255</t>
  </si>
  <si>
    <t>-30569658</t>
  </si>
  <si>
    <t>256</t>
  </si>
  <si>
    <t>985231111</t>
  </si>
  <si>
    <t>Spárování zdiva hloubky do 40 mm aktivovanou maltou délky spáry na 1 m2 upravované plochy do 6 m</t>
  </si>
  <si>
    <t>-2092190013</t>
  </si>
  <si>
    <t>257</t>
  </si>
  <si>
    <t>985231112</t>
  </si>
  <si>
    <t>Spárování zdiva hloubky do 40 mm aktivovanou maltou délky spáry na 1 m2 upravované plochy přes 6 do 12 m</t>
  </si>
  <si>
    <t>969730389</t>
  </si>
  <si>
    <t>258</t>
  </si>
  <si>
    <t>985231113</t>
  </si>
  <si>
    <t>Spárování zdiva hloubky do 40 mm aktivovanou maltou délky spáry na 1 m2 upravované plochy přes 12 m</t>
  </si>
  <si>
    <t>-609014694</t>
  </si>
  <si>
    <t>259</t>
  </si>
  <si>
    <t>985231191</t>
  </si>
  <si>
    <t>Spárování zdiva hloubky do 40 mm aktivovanou maltou Příplatek k cenám za práci ve stísněném prostoru</t>
  </si>
  <si>
    <t>978386490</t>
  </si>
  <si>
    <t>260</t>
  </si>
  <si>
    <t>985231192</t>
  </si>
  <si>
    <t>Spárování zdiva hloubky do 40 mm aktivovanou maltou Příplatek k cenám za plochu do 10 m2 jednotlivě</t>
  </si>
  <si>
    <t>-1522624124</t>
  </si>
  <si>
    <t>261</t>
  </si>
  <si>
    <t>985232111</t>
  </si>
  <si>
    <t>Hloubkové spárování zdiva hloubky přes 40 do 80 mm aktivovanou maltou délky spáry na 1 m2 upravované plochy do 6 m</t>
  </si>
  <si>
    <t>1301268712</t>
  </si>
  <si>
    <t>262</t>
  </si>
  <si>
    <t>985232112</t>
  </si>
  <si>
    <t>Hloubkové spárování zdiva hloubky přes 40 do 80 mm aktivovanou maltou délky spáry na 1 m2 upravované plochy přes 6 do 12 m</t>
  </si>
  <si>
    <t>1188054884</t>
  </si>
  <si>
    <t>263</t>
  </si>
  <si>
    <t>985232113</t>
  </si>
  <si>
    <t>Hloubkové spárování zdiva hloubky přes 40 do 80 mm aktivovanou maltou délky spáry na 1 m2 upravované plochy přes 12 m</t>
  </si>
  <si>
    <t>-581045297</t>
  </si>
  <si>
    <t>264</t>
  </si>
  <si>
    <t>985232191</t>
  </si>
  <si>
    <t>Hloubkové spárování zdiva hloubky přes 40 do 80 mm aktivovanou maltou Příplatek k cenám za práci ve stísněném prostoru</t>
  </si>
  <si>
    <t>114270290</t>
  </si>
  <si>
    <t>265</t>
  </si>
  <si>
    <t>985232192</t>
  </si>
  <si>
    <t>Hloubkové spárování zdiva hloubky přes 40 do 80 mm aktivovanou maltou Příplatek k cenám za plochu do 10 m2 jednotlivě</t>
  </si>
  <si>
    <t>-2143500518</t>
  </si>
  <si>
    <t>266</t>
  </si>
  <si>
    <t>985233112</t>
  </si>
  <si>
    <t>Úprava spár po spárování zdiva kamenného nebo cihelného délky spáry na 1 m2 upravované plochy do 6 m zdrsněním</t>
  </si>
  <si>
    <t>-802889153</t>
  </si>
  <si>
    <t>267</t>
  </si>
  <si>
    <t>985233122</t>
  </si>
  <si>
    <t>Úprava spár po spárování zdiva kamenného nebo cihelného délky spáry na 1 m2 upravované plochy přes 6 do 12 m zdrsněním</t>
  </si>
  <si>
    <t>1776738571</t>
  </si>
  <si>
    <t>268</t>
  </si>
  <si>
    <t>985233132</t>
  </si>
  <si>
    <t>Úprava spár po spárování zdiva kamenného nebo cihelného délky spáry na 1 m2 upravované plochy přes 12 m zdrsněním</t>
  </si>
  <si>
    <t>-1650206840</t>
  </si>
  <si>
    <t>269</t>
  </si>
  <si>
    <t>985233911</t>
  </si>
  <si>
    <t>Úprava spár po spárování zdiva kamenného nebo cihelného Příplatek k cenám za práci ve stísněném prostoru</t>
  </si>
  <si>
    <t>-776537160</t>
  </si>
  <si>
    <t>270</t>
  </si>
  <si>
    <t>985233912</t>
  </si>
  <si>
    <t>Úprava spár po spárování zdiva kamenného nebo cihelného Příplatek k cenám za plochu do 10 m2 jednotlivě</t>
  </si>
  <si>
    <t>-342360351</t>
  </si>
  <si>
    <t>271</t>
  </si>
  <si>
    <t>985311111</t>
  </si>
  <si>
    <t>Reprofilace betonu sanačními maltami na cementové bázi ručně stěn, tloušťky do 10 mm</t>
  </si>
  <si>
    <t>-2041889584</t>
  </si>
  <si>
    <t>272</t>
  </si>
  <si>
    <t>985311112</t>
  </si>
  <si>
    <t>Reprofilace betonu sanačními maltami na cementové bázi ručně stěn, tloušťky přes 10 do 20 mm</t>
  </si>
  <si>
    <t>178370545</t>
  </si>
  <si>
    <t>273</t>
  </si>
  <si>
    <t>985311211</t>
  </si>
  <si>
    <t>Reprofilace betonu sanačními maltami na cementové bázi ručně líce kleneb a podhledů, tloušťky do 10 mm</t>
  </si>
  <si>
    <t>-317911750</t>
  </si>
  <si>
    <t>274</t>
  </si>
  <si>
    <t>985311212</t>
  </si>
  <si>
    <t>Reprofilace betonu sanačními maltami na cementové bázi ručně líce kleneb a podhledů, tloušťky přes 10 do 20 mm</t>
  </si>
  <si>
    <t>-12794328</t>
  </si>
  <si>
    <t>275</t>
  </si>
  <si>
    <t>985312111</t>
  </si>
  <si>
    <t>Stěrka k vyrovnání ploch reprofilovaného betonu stěn, tloušťky do 2 mm</t>
  </si>
  <si>
    <t>-114528560</t>
  </si>
  <si>
    <t>276</t>
  </si>
  <si>
    <t>985312112</t>
  </si>
  <si>
    <t>Stěrka k vyrovnání ploch reprofilovaného betonu stěn, tloušťky přes 2 do 3 mm</t>
  </si>
  <si>
    <t>202048083</t>
  </si>
  <si>
    <t>277</t>
  </si>
  <si>
    <t>985312114</t>
  </si>
  <si>
    <t>Stěrka k vyrovnání ploch reprofilovaného betonu stěn, tloušťky do 5 mm</t>
  </si>
  <si>
    <t>-1110183066</t>
  </si>
  <si>
    <t>278</t>
  </si>
  <si>
    <t>985321111</t>
  </si>
  <si>
    <t>Ochranný nátěr betonářské výztuže 1 vrstva tloušťky 1 mm na cementové bázi stěn, líce kleneb a podhledů</t>
  </si>
  <si>
    <t>-377822762</t>
  </si>
  <si>
    <t>279</t>
  </si>
  <si>
    <t>985323111</t>
  </si>
  <si>
    <t>Spojovací můstek reprofilovaného betonu na cementové bázi, tloušťky 1 mm</t>
  </si>
  <si>
    <t>1862078125</t>
  </si>
  <si>
    <t>280</t>
  </si>
  <si>
    <t>985324111</t>
  </si>
  <si>
    <t>Ochranný nátěr betonu na bázi silanu impregnační dvojnásobný (OS-A)</t>
  </si>
  <si>
    <t>-1660579683</t>
  </si>
  <si>
    <t>281</t>
  </si>
  <si>
    <t>985324912</t>
  </si>
  <si>
    <t>Ochranný nátěr betonu Příplatek k cenám za plochu do 10 m2 jednotlivě</t>
  </si>
  <si>
    <t>415296913</t>
  </si>
  <si>
    <t>282</t>
  </si>
  <si>
    <t>985331115</t>
  </si>
  <si>
    <t>Dodatečné vlepování betonářské výztuže včetně vyvrtání a vyčištění otvoru cementovou aktivovanou maltou průměr výztuže 16 mm</t>
  </si>
  <si>
    <t>857847965</t>
  </si>
  <si>
    <t>283</t>
  </si>
  <si>
    <t>13021015</t>
  </si>
  <si>
    <t>tyč ocelová kruhová žebírková DIN 488 jakost B500B (10 505) výztuž do betonu D 16mm</t>
  </si>
  <si>
    <t>-904602856</t>
  </si>
  <si>
    <t>Poznámka k položce:_x000D_
Hmotnost: 1,58 kg/m</t>
  </si>
  <si>
    <t>284</t>
  </si>
  <si>
    <t>985441113</t>
  </si>
  <si>
    <t>Přídavná šroubovitá nerezová výztuž pro sanaci trhlin v drážce včetně vyfrézování a zalití kotevní maltou v cihelném nebo kamenném zdivu hloubky do 70 mm 1 táhlo průměru 8 mm</t>
  </si>
  <si>
    <t>-285400853</t>
  </si>
  <si>
    <t>285</t>
  </si>
  <si>
    <t>985442291</t>
  </si>
  <si>
    <t>Přídavná šroubovitá nerezová výztuž pro sanaci trhlin Příplatek k cenám za práci ve stísněném prostoru</t>
  </si>
  <si>
    <t>798197564</t>
  </si>
  <si>
    <t>997</t>
  </si>
  <si>
    <t>Přesun sutě</t>
  </si>
  <si>
    <t>286</t>
  </si>
  <si>
    <t>997211611</t>
  </si>
  <si>
    <t>Nakládání suti nebo vybouraných hmot na dopravní prostředky pro vodorovnou dopravu suti</t>
  </si>
  <si>
    <t>1886640257</t>
  </si>
  <si>
    <t>287</t>
  </si>
  <si>
    <t>997211612</t>
  </si>
  <si>
    <t>Nakládání suti nebo vybouraných hmot na dopravní prostředky pro vodorovnou dopravu vybouraných hmot</t>
  </si>
  <si>
    <t>1157752537</t>
  </si>
  <si>
    <t>288</t>
  </si>
  <si>
    <t>997211511</t>
  </si>
  <si>
    <t>Vodorovná doprava suti nebo vybouraných hmot suti se složením a hrubým urovnáním, na vzdálenost do 1 km</t>
  </si>
  <si>
    <t>1898508987</t>
  </si>
  <si>
    <t>289</t>
  </si>
  <si>
    <t>997211519</t>
  </si>
  <si>
    <t>Vodorovná doprava suti nebo vybouraných hmot suti se složením a hrubým urovnáním, na vzdálenost Příplatek k ceně za každý další i započatý 1 km přes 1 km</t>
  </si>
  <si>
    <t>1909442518</t>
  </si>
  <si>
    <t>290</t>
  </si>
  <si>
    <t>997211521</t>
  </si>
  <si>
    <t>Vodorovná doprava suti nebo vybouraných hmot vybouraných hmot se složením a hrubým urovnáním nebo s přeložením na jiný dopravní prostředek kromě lodi, na vzdálenost do 1 km</t>
  </si>
  <si>
    <t>129606493</t>
  </si>
  <si>
    <t>291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</si>
  <si>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</si>
  <si>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</si>
  <si>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-2054346088</t>
  </si>
  <si>
    <t>292</t>
  </si>
  <si>
    <t>997221111</t>
  </si>
  <si>
    <t>Vodorovná doprava suti nošením s naložením a se složením ze sypkých materiálů, na vzdálenost do 50 m</t>
  </si>
  <si>
    <t>419102300</t>
  </si>
  <si>
    <t>293</t>
  </si>
  <si>
    <t>997221119</t>
  </si>
  <si>
    <t>Vodorovná doprava suti nošením s naložením a se složením ze sypkých materiálů, na vzdálenost Příplatek k ceně za každých dalších i započatých 10 m přes 50 m</t>
  </si>
  <si>
    <t>-1383133674</t>
  </si>
  <si>
    <t>294</t>
  </si>
  <si>
    <t>997013635</t>
  </si>
  <si>
    <t>Poplatek za uložení stavebního odpadu na skládce (skládkovné) komunálního zatříděného do Katalogu odpadů pod kódem 20 03 01</t>
  </si>
  <si>
    <t>-992177100</t>
  </si>
  <si>
    <t>Poznámka k položce:_x000D_
cena za měrnou jednotku bude upravana dle místních podmínek</t>
  </si>
  <si>
    <t>295</t>
  </si>
  <si>
    <t>997013811</t>
  </si>
  <si>
    <t>Poplatek za uložení stavebního odpadu na skládce (skládkovné) dřevěného zatříděného do Katalogu odpadů pod kódem 17 02 01</t>
  </si>
  <si>
    <t>-1479742204</t>
  </si>
  <si>
    <t>296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</si>
  <si>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</si>
  <si>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</si>
  <si>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1080323249</t>
  </si>
  <si>
    <t>297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</si>
  <si>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</si>
  <si>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</si>
  <si>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-1516898979</t>
  </si>
  <si>
    <t>298</t>
  </si>
  <si>
    <t>997013861</t>
  </si>
  <si>
    <t>Poplatek za uložení stavebního odpadu na recyklační skládce (skládkovné) z prostého betonu zatříděného do Katalogu odpadů pod kódem 17 01 01</t>
  </si>
  <si>
    <t>1710797708</t>
  </si>
  <si>
    <t>299</t>
  </si>
  <si>
    <t>997013862</t>
  </si>
  <si>
    <t>Poplatek za uložení stavebního odpadu na recyklační skládce (skládkovné) z armovaného betonu zatříděného do Katalogu odpadů pod kódem 17 01 01</t>
  </si>
  <si>
    <t>-160267024</t>
  </si>
  <si>
    <t>300</t>
  </si>
  <si>
    <t>997013873</t>
  </si>
  <si>
    <t>-1342480339</t>
  </si>
  <si>
    <t>301</t>
  </si>
  <si>
    <t>997211621</t>
  </si>
  <si>
    <t>Ekologická likvidace mostnic s drcením s odvozem drtě do 20 km</t>
  </si>
  <si>
    <t>1208087085</t>
  </si>
  <si>
    <t>998</t>
  </si>
  <si>
    <t>Přesun hmot</t>
  </si>
  <si>
    <t>302</t>
  </si>
  <si>
    <t>998212111</t>
  </si>
  <si>
    <t>Přesun hmot pro mosty zděné, betonové monolitické, spřažené ocelobetonové nebo kovové vodorovná dopravní vzdálenost do 100 m výška mostu do 20 m</t>
  </si>
  <si>
    <t>1492099178</t>
  </si>
  <si>
    <t>303</t>
  </si>
  <si>
    <t>998212191</t>
  </si>
  <si>
    <t>Přesun hmot pro mosty zděné, betonové monolitické, spřažené ocelobetonové nebo kovové Příplatek k cenám za zvětšený přesun přes přes vymezenou největší dopravní vzdálenost do 1000 m</t>
  </si>
  <si>
    <t>-2107624386</t>
  </si>
  <si>
    <t>PSV</t>
  </si>
  <si>
    <t>Práce a dodávky PSV</t>
  </si>
  <si>
    <t>711</t>
  </si>
  <si>
    <t>Izolace proti vodě, vlhkosti a plynům</t>
  </si>
  <si>
    <t>304</t>
  </si>
  <si>
    <t>711112001</t>
  </si>
  <si>
    <t>Provedení izolace proti zemní vlhkosti natěradly a tmely za studena na ploše svislé S nátěrem penetračním</t>
  </si>
  <si>
    <t>-1006496896</t>
  </si>
  <si>
    <t>305</t>
  </si>
  <si>
    <t>11163150</t>
  </si>
  <si>
    <t>lak penetrační asfaltový</t>
  </si>
  <si>
    <t>CS ÚRS 2020 01</t>
  </si>
  <si>
    <t>-298130970</t>
  </si>
  <si>
    <t>Poznámka k položce:_x000D_
Spotřeba 0,0003-0,0004 t/m2</t>
  </si>
  <si>
    <t>650*0,0004 'Přepočtené koeficientem množství</t>
  </si>
  <si>
    <t>306</t>
  </si>
  <si>
    <t>711112011</t>
  </si>
  <si>
    <t>Provedení izolace proti zemní vlhkosti natěradly a tmely za studena na ploše svislé S nátěrem suspensí asfaltovou</t>
  </si>
  <si>
    <t>686520103</t>
  </si>
  <si>
    <t>307</t>
  </si>
  <si>
    <t>11161346</t>
  </si>
  <si>
    <t>asfalt oxidovaný stavebně izolační</t>
  </si>
  <si>
    <t>-975784052</t>
  </si>
  <si>
    <t>Poznámka k položce:_x000D_
Spotřeba 0,0011 t/m2</t>
  </si>
  <si>
    <t>650*0,0011 'Přepočtené koeficientem množství</t>
  </si>
  <si>
    <t>308</t>
  </si>
  <si>
    <t>711131101</t>
  </si>
  <si>
    <t>Provedení izolace proti zemní vlhkosti pásy na sucho AIP nebo tkaniny na ploše vodorovné V</t>
  </si>
  <si>
    <t>1307084103</t>
  </si>
  <si>
    <t>309</t>
  </si>
  <si>
    <t>711132101</t>
  </si>
  <si>
    <t>Provedení izolace proti zemní vlhkosti pásy na sucho AIP nebo tkaniny na ploše svislé S</t>
  </si>
  <si>
    <t>717700963</t>
  </si>
  <si>
    <t>310</t>
  </si>
  <si>
    <t>711141559</t>
  </si>
  <si>
    <t>Provedení izolace proti zemní vlhkosti pásy přitavením NAIP na ploše vodorovné V</t>
  </si>
  <si>
    <t>-571546059</t>
  </si>
  <si>
    <t>311</t>
  </si>
  <si>
    <t>711142559</t>
  </si>
  <si>
    <t>Provedení izolace proti zemní vlhkosti pásy přitavením NAIP na ploše svislé S</t>
  </si>
  <si>
    <t>785133422</t>
  </si>
  <si>
    <t>312</t>
  </si>
  <si>
    <t>62832134</t>
  </si>
  <si>
    <t>pás asfaltový natavitelný oxidovaný tl 4,0mm typu V60 S40 s vložkou ze skleněné rohože, s jemnozrnným minerálním posypem</t>
  </si>
  <si>
    <t>-21402795</t>
  </si>
  <si>
    <t>Poznámka k položce:_x000D_
koeficient množství 1,15</t>
  </si>
  <si>
    <t>225*1,15 'Přepočtené koeficientem množství</t>
  </si>
  <si>
    <t>313</t>
  </si>
  <si>
    <t>711491171</t>
  </si>
  <si>
    <t>Provedení doplňků izolace proti vodě textilií na ploše vodorovné V vrstva podkladní</t>
  </si>
  <si>
    <t>10509257</t>
  </si>
  <si>
    <t>314</t>
  </si>
  <si>
    <t>711491172</t>
  </si>
  <si>
    <t>Provedení doplňků izolace proti vodě textilií na ploše vodorovné V vrstva ochranná</t>
  </si>
  <si>
    <t>-2133939622</t>
  </si>
  <si>
    <t>315</t>
  </si>
  <si>
    <t>711491271</t>
  </si>
  <si>
    <t>Provedení doplňků izolace proti vodě textilií na ploše svislé S vrstva podkladní</t>
  </si>
  <si>
    <t>-1460483037</t>
  </si>
  <si>
    <t>316</t>
  </si>
  <si>
    <t>711491272</t>
  </si>
  <si>
    <t>Provedení doplňků izolace proti vodě textilií na ploše svislé S vrstva ochranná</t>
  </si>
  <si>
    <t>1878975880</t>
  </si>
  <si>
    <t>317</t>
  </si>
  <si>
    <t>69311086</t>
  </si>
  <si>
    <t>geotextilie netkaná separační, ochranná, filtrační, drenážní PP 1000g/m2</t>
  </si>
  <si>
    <t>-660688828</t>
  </si>
  <si>
    <t>Poznámka k položce:_x000D_
koeficient množství 1,05</t>
  </si>
  <si>
    <t>225*1,05 'Přepočtené koeficientem množství</t>
  </si>
  <si>
    <t>318</t>
  </si>
  <si>
    <t>711491177</t>
  </si>
  <si>
    <t>Provedení doplňků izolace proti vodě textilií připevnění izolace nerezovou lištou</t>
  </si>
  <si>
    <t>-810550421</t>
  </si>
  <si>
    <t>319</t>
  </si>
  <si>
    <t>998711101</t>
  </si>
  <si>
    <t>Přesun hmot pro izolace proti vodě, vlhkosti a plynům stanovený z hmotnosti přesunovaného materiálu vodorovná dopravní vzdálenost do 50 m v objektech výšky do 6 m</t>
  </si>
  <si>
    <t>1313810537</t>
  </si>
  <si>
    <t>320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</si>
  <si>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</si>
  <si>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</si>
  <si>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704665367</t>
  </si>
  <si>
    <t>741</t>
  </si>
  <si>
    <t>Elektroinstalace - silnoproud</t>
  </si>
  <si>
    <t>321</t>
  </si>
  <si>
    <t>741111912</t>
  </si>
  <si>
    <t>Výměna lišt, krytů a žlabů žlabů kovových, šířky přes 60 do 120 mm</t>
  </si>
  <si>
    <t>-1692087549</t>
  </si>
  <si>
    <t>322</t>
  </si>
  <si>
    <t>741111932</t>
  </si>
  <si>
    <t>Výměna lišt, krytů a žlabů krytů kovových</t>
  </si>
  <si>
    <t>-106888688</t>
  </si>
  <si>
    <t>323</t>
  </si>
  <si>
    <t>34575003</t>
  </si>
  <si>
    <t>víko žlabu pozinkované 2m/ks š 125mm</t>
  </si>
  <si>
    <t>1181876646</t>
  </si>
  <si>
    <t>767</t>
  </si>
  <si>
    <t>Konstrukce zámečnické</t>
  </si>
  <si>
    <t>324</t>
  </si>
  <si>
    <t>767590120</t>
  </si>
  <si>
    <t>Montáž podlahových konstrukcí podlahových roštů, podlah připevněných šroubováním</t>
  </si>
  <si>
    <t>-423249413</t>
  </si>
  <si>
    <t>325</t>
  </si>
  <si>
    <t>55347006</t>
  </si>
  <si>
    <t>rošt podlahový lisovaný žárově zinkovaný velikost 30/2mm 1000x1000mm</t>
  </si>
  <si>
    <t>1191221616</t>
  </si>
  <si>
    <t>1500*0,25 'Přepočtené koeficientem množství</t>
  </si>
  <si>
    <t>326</t>
  </si>
  <si>
    <t>767591012</t>
  </si>
  <si>
    <t>Montáž výrobků z kompozitů podlah nebo podest z pochůzných skládaných roštů hmotnosti přes 15 do 30 kg/m2</t>
  </si>
  <si>
    <t>1887767048</t>
  </si>
  <si>
    <t>327</t>
  </si>
  <si>
    <t>767591021</t>
  </si>
  <si>
    <t>Montáž výrobků z kompozitů podlah nebo podest Příplatek k cenám za zkrácení a úpravu roštu</t>
  </si>
  <si>
    <t>1861863811</t>
  </si>
  <si>
    <t>328</t>
  </si>
  <si>
    <t>63126012</t>
  </si>
  <si>
    <t>rošt kompozitní pochůzný skládaný 15x23/38mm A15</t>
  </si>
  <si>
    <t>-1466896009</t>
  </si>
  <si>
    <t>329</t>
  </si>
  <si>
    <t>767991911</t>
  </si>
  <si>
    <t>Ostatní opravy svařováním</t>
  </si>
  <si>
    <t>-984190102</t>
  </si>
  <si>
    <t>330</t>
  </si>
  <si>
    <t>963071111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</si>
  <si>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</si>
  <si>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-475426884</t>
  </si>
  <si>
    <t>331</t>
  </si>
  <si>
    <t>963071112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</si>
  <si>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</si>
  <si>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1384103127</t>
  </si>
  <si>
    <t>332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</si>
  <si>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</si>
  <si>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</si>
  <si>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-955615385</t>
  </si>
  <si>
    <t>333</t>
  </si>
  <si>
    <t>429172112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</si>
  <si>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</si>
  <si>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1526388471</t>
  </si>
  <si>
    <t>334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</si>
  <si>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</si>
  <si>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</si>
  <si>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-1678788011</t>
  </si>
  <si>
    <t>335</t>
  </si>
  <si>
    <t>429172212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</si>
  <si>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</si>
  <si>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1009371323</t>
  </si>
  <si>
    <t>336</t>
  </si>
  <si>
    <t>13010430</t>
  </si>
  <si>
    <t>úhelník ocelový rovnostranný jakost S235JR (11 375) 70x70x7mm</t>
  </si>
  <si>
    <t>-1635133854</t>
  </si>
  <si>
    <t>337</t>
  </si>
  <si>
    <t>421941512</t>
  </si>
  <si>
    <t>Demontáž podlahových plechů s výztuhami</t>
  </si>
  <si>
    <t>-1567705803</t>
  </si>
  <si>
    <t>338</t>
  </si>
  <si>
    <t>421941521</t>
  </si>
  <si>
    <t>Demontáž podlahových plechů bez výztuh</t>
  </si>
  <si>
    <t>-1634104136</t>
  </si>
  <si>
    <t>339</t>
  </si>
  <si>
    <t>421941211</t>
  </si>
  <si>
    <t>Oprava podlah z plechů výroba s výztuhami</t>
  </si>
  <si>
    <t>-44470723</t>
  </si>
  <si>
    <t>340</t>
  </si>
  <si>
    <t>421941221</t>
  </si>
  <si>
    <t>Oprava podlah z plechů výroba bez výztuh</t>
  </si>
  <si>
    <t>-936733532</t>
  </si>
  <si>
    <t>341</t>
  </si>
  <si>
    <t>421941311</t>
  </si>
  <si>
    <t>Oprava podlah z plechů montáž s výztuhami</t>
  </si>
  <si>
    <t>690433422</t>
  </si>
  <si>
    <t>342</t>
  </si>
  <si>
    <t>421941321</t>
  </si>
  <si>
    <t>Oprava podlah z plechů montáž bez výztuh</t>
  </si>
  <si>
    <t>-1162986502</t>
  </si>
  <si>
    <t>343</t>
  </si>
  <si>
    <t>13611309</t>
  </si>
  <si>
    <t>plech ocelový černý žebrovaný S235JR slza tl 6mm tabule</t>
  </si>
  <si>
    <t>-1065290268</t>
  </si>
  <si>
    <t>Poznámka k položce:_x000D_
49,7  kg/m2,   včetně prořezu 5%</t>
  </si>
  <si>
    <t>344</t>
  </si>
  <si>
    <t>421941411</t>
  </si>
  <si>
    <t>Demontáž a zpětná montáž podlah z plechů při revizích ocelových mostů bez výztuh</t>
  </si>
  <si>
    <t>747300929</t>
  </si>
  <si>
    <t>345</t>
  </si>
  <si>
    <t>966075141</t>
  </si>
  <si>
    <t>Odstranění různých konstrukcí na mostech kovového zábradlí vcelku</t>
  </si>
  <si>
    <t>1825728463</t>
  </si>
  <si>
    <t>346</t>
  </si>
  <si>
    <t>911121211</t>
  </si>
  <si>
    <t>Oprava ocelového zábradlí svařovaného nebo šroubovaného výroba</t>
  </si>
  <si>
    <t>-442979229</t>
  </si>
  <si>
    <t>347</t>
  </si>
  <si>
    <t>911121311</t>
  </si>
  <si>
    <t>Oprava ocelového zábradlí svařovaného nebo šroubovaného montáž</t>
  </si>
  <si>
    <t>1034106444</t>
  </si>
  <si>
    <t>348</t>
  </si>
  <si>
    <t>911122111</t>
  </si>
  <si>
    <t>Oprava částí ocelového zábradlí mostů svařovaného nebo šroubovaného výroba dílů hmotnosti do 50 kg</t>
  </si>
  <si>
    <t>1516194824</t>
  </si>
  <si>
    <t>349</t>
  </si>
  <si>
    <t>911122211</t>
  </si>
  <si>
    <t>Oprava částí ocelového zábradlí mostů svařovaného nebo šroubovaného montáž dílů hmotnosti do 50 kg</t>
  </si>
  <si>
    <t>1634295681</t>
  </si>
  <si>
    <t>350</t>
  </si>
  <si>
    <t>911122112</t>
  </si>
  <si>
    <t>Oprava částí ocelového zábradlí mostů svařovaného nebo šroubovaného výroba dílů hmotnosti přes 50 kg</t>
  </si>
  <si>
    <t>-96543897</t>
  </si>
  <si>
    <t>351</t>
  </si>
  <si>
    <t>911122212</t>
  </si>
  <si>
    <t>Oprava částí ocelového zábradlí mostů svařovaného nebo šroubovaného montáž dílů hmotnosti přes 50 kg</t>
  </si>
  <si>
    <t>1390315900</t>
  </si>
  <si>
    <t>352</t>
  </si>
  <si>
    <t>13431000</t>
  </si>
  <si>
    <t>úhelník ocelový rovnostranný jakost S235JR (11 375) 70x70x8mm</t>
  </si>
  <si>
    <t>-1948021151</t>
  </si>
  <si>
    <t>353</t>
  </si>
  <si>
    <t>936171150</t>
  </si>
  <si>
    <t>Demontáž úhelníků na železničních mostech bez přesypávky v přímé trati nebo v oblouku pojistných L 160 x 160 x 40</t>
  </si>
  <si>
    <t>791859236</t>
  </si>
  <si>
    <t>Poznámka k položce:_x000D_
 Množství měrných jednotek se určuje v metrech délky opravované mostní konstrukce.</t>
  </si>
  <si>
    <t>354</t>
  </si>
  <si>
    <t>936171211</t>
  </si>
  <si>
    <t>Oprava úhelníků na železničních mostech v přímé trati nebo oblouku výroba úhelníků pojistných v koleji tvaru S 49 - L 160x100x14</t>
  </si>
  <si>
    <t>-2081454508</t>
  </si>
  <si>
    <t>355</t>
  </si>
  <si>
    <t>936171311</t>
  </si>
  <si>
    <t>Oprava úhelníků na železničních mostech v přímé trati nebo oblouku montáž úhelníků pojistných v koleji tvaru S 49 - L 160x100x14</t>
  </si>
  <si>
    <t>162617823</t>
  </si>
  <si>
    <t>781</t>
  </si>
  <si>
    <t>Dokončovací práce - obklady</t>
  </si>
  <si>
    <t>356</t>
  </si>
  <si>
    <t>781473810</t>
  </si>
  <si>
    <t>Demontáž obkladů z dlaždic keramických lepených</t>
  </si>
  <si>
    <t>1013406182</t>
  </si>
  <si>
    <t>357</t>
  </si>
  <si>
    <t>781473922</t>
  </si>
  <si>
    <t>Výměna keramické obkladačky lepené, velikosti přes 19 do 22 ks/m2</t>
  </si>
  <si>
    <t>-1498397349</t>
  </si>
  <si>
    <t>358</t>
  </si>
  <si>
    <t>59761067</t>
  </si>
  <si>
    <t>obklad keramický reliéfní pro interiér přes 19 do 22ks/m2</t>
  </si>
  <si>
    <t>528870192</t>
  </si>
  <si>
    <t xml:space="preserve">Poznámka k položce:_x000D_
cena bude upřesněna dle skutečnosti. </t>
  </si>
  <si>
    <t>3,63636363636364*1,1 'Přepočtené koeficientem množství</t>
  </si>
  <si>
    <t>359</t>
  </si>
  <si>
    <t>781774112</t>
  </si>
  <si>
    <t>Montáž obkladů vnějších stěn z dlaždic keramických lepených flexibilním lepidlem maloformátových hladkých přes 6 do 9 ks/m2</t>
  </si>
  <si>
    <t>-1400663479</t>
  </si>
  <si>
    <t>360</t>
  </si>
  <si>
    <t>59761040</t>
  </si>
  <si>
    <t>obklad keramický hladký přes 19 do 22ks/m2</t>
  </si>
  <si>
    <t>-1811051554</t>
  </si>
  <si>
    <t>361</t>
  </si>
  <si>
    <t>781779191</t>
  </si>
  <si>
    <t>Montáž obkladů vnějších stěn z dlaždic keramických Příplatek k cenám za plochu do 10 m2 jednotlivě</t>
  </si>
  <si>
    <t>284505385</t>
  </si>
  <si>
    <t>783</t>
  </si>
  <si>
    <t>Dokončovací práce - nátěry</t>
  </si>
  <si>
    <t>362</t>
  </si>
  <si>
    <t>783009421</t>
  </si>
  <si>
    <t>Bezpečnostní šrafování rohových hran stěnových nebo podlahových</t>
  </si>
  <si>
    <t>936657772</t>
  </si>
  <si>
    <t>363</t>
  </si>
  <si>
    <t>783213011</t>
  </si>
  <si>
    <t>Preventivní napouštěcí nátěr tesařských prvků proti dřevokazným houbám, hmyzu a plísním nezabudovaných do konstrukce jednonásobný syntetický</t>
  </si>
  <si>
    <t>1524993320</t>
  </si>
  <si>
    <t>364</t>
  </si>
  <si>
    <t>783314101</t>
  </si>
  <si>
    <t>Základní nátěr zámečnických konstrukcí jednonásobný syntetický</t>
  </si>
  <si>
    <t>1590754255</t>
  </si>
  <si>
    <t>365</t>
  </si>
  <si>
    <t>783347101</t>
  </si>
  <si>
    <t>Krycí nátěr (email) zámečnických konstrukcí jednonásobný polyuretanový</t>
  </si>
  <si>
    <t>24896047</t>
  </si>
  <si>
    <t>366</t>
  </si>
  <si>
    <t>783823101</t>
  </si>
  <si>
    <t>Penetrační nátěr omítek hladkých betonových povrchů akrylátový</t>
  </si>
  <si>
    <t>40716015</t>
  </si>
  <si>
    <t>367</t>
  </si>
  <si>
    <t>783827401</t>
  </si>
  <si>
    <t>Krycí (ochranný ) nátěr omítek dvojnásobný hladkých betonových povrchů nebo povrchů z desek na bázi dřeva (dřevovláknitých apod.) akrylátový</t>
  </si>
  <si>
    <t>366746479</t>
  </si>
  <si>
    <t>368</t>
  </si>
  <si>
    <t>789111240</t>
  </si>
  <si>
    <t>Úpravy povrchů pod nátěry zařízení s povrchem nečlenitým očištění odmaštěním</t>
  </si>
  <si>
    <t>1656354964</t>
  </si>
  <si>
    <t>Poznámka k položce:_x000D_
bezpečnostní nátěr hran schodů</t>
  </si>
  <si>
    <t>369</t>
  </si>
  <si>
    <t>619991021</t>
  </si>
  <si>
    <t>Zakrytí vnitřních ploch před znečištěním  včetně pozdějšího odkrytí rámů oken a dveří, keramických soklů oblepením malířskou páskou</t>
  </si>
  <si>
    <t>CS ÚRS 2022 01</t>
  </si>
  <si>
    <t>-1010026374</t>
  </si>
  <si>
    <t>370</t>
  </si>
  <si>
    <t>783937153</t>
  </si>
  <si>
    <t>Krycí (uzavírací) nátěr betonových podlah jednonásobný epoxidový rozpouštědlový</t>
  </si>
  <si>
    <t>2069411775</t>
  </si>
  <si>
    <t>Poznámka k položce:_x000D_
bezpečnostní nátěr hran schodů_x000D_
IZOBAN - žlutá</t>
  </si>
  <si>
    <t>784</t>
  </si>
  <si>
    <t>Dokončovací práce - malby a tapety</t>
  </si>
  <si>
    <t>371</t>
  </si>
  <si>
    <t>784111001</t>
  </si>
  <si>
    <t>Oprášení (ometení) podkladu v místnostech výšky do 3,80 m</t>
  </si>
  <si>
    <t>-119052929</t>
  </si>
  <si>
    <t>372</t>
  </si>
  <si>
    <t>784121001</t>
  </si>
  <si>
    <t>Oškrabání malby v místnostech výšky do 3,80 m</t>
  </si>
  <si>
    <t>-957225397</t>
  </si>
  <si>
    <t>373</t>
  </si>
  <si>
    <t>784161001</t>
  </si>
  <si>
    <t>Tmelení spar a rohů, šířky do 3 mm akrylátovým tmelem v místnostech výšky do 3,80 m</t>
  </si>
  <si>
    <t>1600863111</t>
  </si>
  <si>
    <t>374</t>
  </si>
  <si>
    <t>784171101</t>
  </si>
  <si>
    <t>Zakrytí nemalovaných ploch (materiál ve specifikaci) včetně pozdějšího odkrytí podlah</t>
  </si>
  <si>
    <t>-1541358356</t>
  </si>
  <si>
    <t>375</t>
  </si>
  <si>
    <t>58124842</t>
  </si>
  <si>
    <t>fólie pro malířské potřeby zakrývací tl 7µ 4x5m</t>
  </si>
  <si>
    <t>-996082087</t>
  </si>
  <si>
    <t>Poznámka k položce:_x000D_
koeficient 5%</t>
  </si>
  <si>
    <t>500*1,05 'Přepočtené koeficientem množství</t>
  </si>
  <si>
    <t>376</t>
  </si>
  <si>
    <t>784191009</t>
  </si>
  <si>
    <t>Čištění vnitřních ploch hrubý úklid po provedení malířských prací omytím schodišť</t>
  </si>
  <si>
    <t>521026973</t>
  </si>
  <si>
    <t>377</t>
  </si>
  <si>
    <t>784321031</t>
  </si>
  <si>
    <t>Malby silikátové dvojnásobné, bílé v místnostech výšky do 3,80 m</t>
  </si>
  <si>
    <t>-1939808793</t>
  </si>
  <si>
    <t>787</t>
  </si>
  <si>
    <t>Dokončovací práce - zasklívání</t>
  </si>
  <si>
    <t>378</t>
  </si>
  <si>
    <t>787700802</t>
  </si>
  <si>
    <t>Vysklívání výkladců skla plochého, plochy přes 1 do 3 m2</t>
  </si>
  <si>
    <t>1341695524</t>
  </si>
  <si>
    <t>379</t>
  </si>
  <si>
    <t>787701822</t>
  </si>
  <si>
    <t>Vysklívání výkladců Příplatek k cenám za konstrukce s hliníkovými lištami oboustrannými</t>
  </si>
  <si>
    <t>1868029464</t>
  </si>
  <si>
    <t>380</t>
  </si>
  <si>
    <t>787792523</t>
  </si>
  <si>
    <t>Zasklívání výkladců deskami ostatními sklem bezpečnostním do profilového těsnění, tl. přes 8 do 12 mm</t>
  </si>
  <si>
    <t>1988933517</t>
  </si>
  <si>
    <t>789</t>
  </si>
  <si>
    <t>Povrchové úpravy ocelových konstrukcí a technologických zařízení</t>
  </si>
  <si>
    <t>381</t>
  </si>
  <si>
    <t>789111151</t>
  </si>
  <si>
    <t>Úpravy povrchů pod nátěry zařízení s povrchem nečlenitým odstranění rzi a nečistot pomocí ručního nářadí stupeň přípravy St 2, stupeň zrezivění B</t>
  </si>
  <si>
    <t>1406795267</t>
  </si>
  <si>
    <t>382</t>
  </si>
  <si>
    <t>789123152</t>
  </si>
  <si>
    <t>Úpravy povrchů pod nátěry ocelových konstrukcí třídy III odstranění rzi a nečistot pomocí ručního nářadí stupeň přípravy St 2, stupeň zrezivění C</t>
  </si>
  <si>
    <t>1166958067</t>
  </si>
  <si>
    <t>383</t>
  </si>
  <si>
    <t>789355110</t>
  </si>
  <si>
    <t>Nátěry pásové korozně namáhaných míst (svary, hrany, kouty, šroubové spoje, apod.) tloušťky 50 μm zařízení s povrchem nečlenitým jednosložkový alkydový</t>
  </si>
  <si>
    <t>621028580</t>
  </si>
  <si>
    <t>Poznámka k položce:_x000D_
nýty -  koeficient cca 0,03_x000D_
hrany -  koeficient cca 0,14_x000D_
1. Nátěr je prováděn štětcem před aplikací vlastní vrstvy nátěru.</t>
  </si>
  <si>
    <t>384</t>
  </si>
  <si>
    <t>789355160</t>
  </si>
  <si>
    <t>Nátěry pásové korozně namáhaných míst (svary, hrany, kouty, šroubové spoje, apod.) tloušťky 50 μm zařízení s povrchem členitým dvousložkový epoxidový</t>
  </si>
  <si>
    <t>1166173719</t>
  </si>
  <si>
    <t xml:space="preserve">Poznámka k položce:_x000D_
nýty -  koeficient cca 0,04_x000D_
hrany -  koeficient cca 0,15_x000D_
1. Nátěr je prováděn štětcem před aplikací vlastní vrstvy nátěru._x000D_
</t>
  </si>
  <si>
    <t>Práce a dodávky M</t>
  </si>
  <si>
    <t>22-M</t>
  </si>
  <si>
    <t>Montáže technologických zařízení pro dopravní stavby</t>
  </si>
  <si>
    <t>385</t>
  </si>
  <si>
    <t>220182041</t>
  </si>
  <si>
    <t>Položení optického kabelu do kabelového lože nebo do žlabu</t>
  </si>
  <si>
    <t>738341269</t>
  </si>
  <si>
    <t xml:space="preserve">Poznámka k položce:_x000D_
zpětné uložení kabelového vedení_x000D_
</t>
  </si>
  <si>
    <t>46-M</t>
  </si>
  <si>
    <t>Zemní práce při extr.mont.pracích</t>
  </si>
  <si>
    <t>386</t>
  </si>
  <si>
    <t>460010024</t>
  </si>
  <si>
    <t>Vytyčení trasy vedení kabelového (podzemního) v zastavěném prostoru</t>
  </si>
  <si>
    <t>km</t>
  </si>
  <si>
    <t>244099999</t>
  </si>
  <si>
    <t>387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</si>
  <si>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</si>
  <si>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</si>
  <si>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1529453572</t>
  </si>
  <si>
    <t>388</t>
  </si>
  <si>
    <t>59213009</t>
  </si>
  <si>
    <t>žlab kabelový betonový k ochraně zemního drátovodného vedení 100x17x14cm</t>
  </si>
  <si>
    <t>1965313231</t>
  </si>
  <si>
    <t>389</t>
  </si>
  <si>
    <t>460752112</t>
  </si>
  <si>
    <t>Osazení kabelových kanálů včetně utěsnění, vyspárování a zakrytí víkem ze žlabů plastových do rýhy, bez výkopových prací vnější šířky přes 10 do 20 cm</t>
  </si>
  <si>
    <t>1698485549</t>
  </si>
  <si>
    <t>390</t>
  </si>
  <si>
    <t>34575131</t>
  </si>
  <si>
    <t>žlab kabelový s víkem PVC (100x100)</t>
  </si>
  <si>
    <t>421873804</t>
  </si>
  <si>
    <t>HZS</t>
  </si>
  <si>
    <t>Hodinové zúčtovací sazby</t>
  </si>
  <si>
    <t>391</t>
  </si>
  <si>
    <t>HZS1451</t>
  </si>
  <si>
    <t>Hodinové zúčtovací sazby profesí HSV provádění konstrukcí inženýrských a dopravních staveb dělník údržby mostů</t>
  </si>
  <si>
    <t>512</t>
  </si>
  <si>
    <t>444546925</t>
  </si>
  <si>
    <t>Poznámka k položce:_x000D_
bezpečnostní hlídka</t>
  </si>
  <si>
    <t>392</t>
  </si>
  <si>
    <t>HZS1452</t>
  </si>
  <si>
    <t>Hodinové zúčtovací sazby profesí HSV provádění konstrukcí inženýrských a dopravních staveb dělník údržby mostů kvalifikovaný</t>
  </si>
  <si>
    <t>-543128064</t>
  </si>
  <si>
    <t>Poznámka k položce:_x000D_
údržbové práce a činnosti, které nejsou popsány vevýše uvedených položkách katalogu a nejsou součástí VRN</t>
  </si>
  <si>
    <t>393</t>
  </si>
  <si>
    <t>HZS3122</t>
  </si>
  <si>
    <t>Hodinové zúčtovací sazby montáží technologických zařízení při externích montážích montér ocelových konstrukcí odborný</t>
  </si>
  <si>
    <t>1959447052</t>
  </si>
  <si>
    <t>394</t>
  </si>
  <si>
    <t>HZS4212</t>
  </si>
  <si>
    <t>Hodinové zúčtovací sazby ostatních profesí revizní a kontrolní činnost revizní technik specialista</t>
  </si>
  <si>
    <t>-1388770756</t>
  </si>
  <si>
    <t>OST</t>
  </si>
  <si>
    <t>Ostatní</t>
  </si>
  <si>
    <t>395</t>
  </si>
  <si>
    <t>101010012600</t>
  </si>
  <si>
    <t>Dvoucestné lopatové rypadlo a nakladač</t>
  </si>
  <si>
    <t>Sh</t>
  </si>
  <si>
    <t>-1777205220</t>
  </si>
  <si>
    <t>396</t>
  </si>
  <si>
    <t>111010021000</t>
  </si>
  <si>
    <t>Kolový jeřáb nosnost 28 t klopný moment 0,84 kNm</t>
  </si>
  <si>
    <t>1883667663</t>
  </si>
  <si>
    <t>397</t>
  </si>
  <si>
    <t>302030016000</t>
  </si>
  <si>
    <t>Automobilové čerpadlo betonových směsí výkon 170 m3/h dosah 47 m</t>
  </si>
  <si>
    <t>1576953209</t>
  </si>
  <si>
    <t>398</t>
  </si>
  <si>
    <t>306010011100</t>
  </si>
  <si>
    <t>Velkooběmový kontejner</t>
  </si>
  <si>
    <t>384837614</t>
  </si>
  <si>
    <t>Poznámka k položce:_x000D_
pronájem kontejneru, včetně odvozu  (dřeviny)</t>
  </si>
  <si>
    <t>VRN</t>
  </si>
  <si>
    <t xml:space="preserve">Vedlejší rozpočtové náklady </t>
  </si>
  <si>
    <t>399</t>
  </si>
  <si>
    <t>013203000</t>
  </si>
  <si>
    <t>Dokumentace stavby bez rozlišení</t>
  </si>
  <si>
    <t>%</t>
  </si>
  <si>
    <t>1024</t>
  </si>
  <si>
    <t>1147038656</t>
  </si>
  <si>
    <t>Poznámka k položce:_x000D_
vyprcování prováděcí projektové dokumentace - 4x</t>
  </si>
  <si>
    <t>400</t>
  </si>
  <si>
    <t>013254000</t>
  </si>
  <si>
    <t>Dokumentace skutečného provedení stavby</t>
  </si>
  <si>
    <t>soub</t>
  </si>
  <si>
    <t>-1778861674</t>
  </si>
  <si>
    <t>Poznámka k položce:_x000D_
 DSPS 2x včetně digitální podoby 1x</t>
  </si>
  <si>
    <t>401</t>
  </si>
  <si>
    <t>012002000</t>
  </si>
  <si>
    <t>Geodetické práce</t>
  </si>
  <si>
    <t>709560001</t>
  </si>
  <si>
    <t>402</t>
  </si>
  <si>
    <t>043134000</t>
  </si>
  <si>
    <t>Zkoušky zatěžovací</t>
  </si>
  <si>
    <t>-378508224</t>
  </si>
  <si>
    <t>Poznámka k položce:_x000D_
zátěžové zkoušky pláně</t>
  </si>
  <si>
    <t>403</t>
  </si>
  <si>
    <t>083002000</t>
  </si>
  <si>
    <t>Pracovní pohotovost</t>
  </si>
  <si>
    <t>-1561531808</t>
  </si>
  <si>
    <t>Poznámka k položce:_x000D_
pohotovost 12 hod.:_x000D_
 - pondělí 00:00 až 6:00_x000D_
 - pondělí až čtvrtek 18:00 až 6:00_x000D_
 - pátek 18:00 až 24:00_x000D_
pohotovost 24 hod.:_x000D_
 - sobota, naděle a svátky 00:00 až 24:00_x000D_
pouze vedoucí pracovník - 1x.</t>
  </si>
  <si>
    <t>404</t>
  </si>
  <si>
    <t>043103000</t>
  </si>
  <si>
    <t>Zkoušky bez rozlišení</t>
  </si>
  <si>
    <t>-1470448474</t>
  </si>
  <si>
    <t>VRN1</t>
  </si>
  <si>
    <t>Vedlejší rozpočtové náklady - pro akce do 250 000,-  Kč</t>
  </si>
  <si>
    <t>405</t>
  </si>
  <si>
    <t>090001000</t>
  </si>
  <si>
    <t>Ostatní náklady</t>
  </si>
  <si>
    <t>-122635767</t>
  </si>
  <si>
    <t>Poznámka k položce:_x000D_
Zřízení, zrušení a střežení staveniště, včetně pronájmů a uvedení pozemků do původního stavu, dodávky vody, energií a střežení pracoviště, mimostaveništní dopravy a přepravy nezahrnuté v rozpočtu, ztížené dopravní podmínky, práce na těžce přístupných místech.</t>
  </si>
  <si>
    <t>VRN2</t>
  </si>
  <si>
    <t>Vedlejší rozpočtové náklady - pro akce od 250 001,- do 1 500 000,-  Kč</t>
  </si>
  <si>
    <t>406</t>
  </si>
  <si>
    <t>-659477601</t>
  </si>
  <si>
    <t>VRN3</t>
  </si>
  <si>
    <t>Vedlejší rozpočtové náklady - pro akce od 1 500 001,- do 2 500 000  Kč</t>
  </si>
  <si>
    <t>407</t>
  </si>
  <si>
    <t>-252281563</t>
  </si>
  <si>
    <t>VRN4</t>
  </si>
  <si>
    <t>Vedlejší rozpočtové náklady - pro akce od 2 500 001,- do 3 500 000,- Kč</t>
  </si>
  <si>
    <t>408</t>
  </si>
  <si>
    <t>1022365322</t>
  </si>
  <si>
    <t>VRN5</t>
  </si>
  <si>
    <t>Vedlejší rozpočtové náklady - pro akce nad 3 500 001,- Kč</t>
  </si>
  <si>
    <t>409</t>
  </si>
  <si>
    <t>1142348863</t>
  </si>
  <si>
    <t>VRN6</t>
  </si>
  <si>
    <t>Vedlejší rozpočtové náklady - příplatek za práce mimo pracovní dobu</t>
  </si>
  <si>
    <t>410</t>
  </si>
  <si>
    <t>084003000</t>
  </si>
  <si>
    <t>Příplatky za práci v noci, o sobotách a nedělích, ve státem uznaný svátek</t>
  </si>
  <si>
    <t>-1397717356</t>
  </si>
  <si>
    <t>Poznámka k položce:_x000D_
pouze při neplánovaných opravách objektů_x000D_
Neplánovaný výjezd mimo pracovní dobu:_x000D_
18:00 až 6:00_x000D_
SO, NE a státem uznávané svátky</t>
  </si>
  <si>
    <t>VRN7</t>
  </si>
  <si>
    <t>Provozní vlivy</t>
  </si>
  <si>
    <t>411</t>
  </si>
  <si>
    <t>072103000</t>
  </si>
  <si>
    <t>Projednání DIO a zajištění DIR komunikace II.a III. třídy</t>
  </si>
  <si>
    <t>786103255</t>
  </si>
  <si>
    <t>412</t>
  </si>
  <si>
    <t>072103001</t>
  </si>
  <si>
    <t>352601301</t>
  </si>
  <si>
    <t>413</t>
  </si>
  <si>
    <t>072103002</t>
  </si>
  <si>
    <t>Projednání DIO a zajištění DIR komunikace I. třídy</t>
  </si>
  <si>
    <t>1056362961</t>
  </si>
  <si>
    <t>414</t>
  </si>
  <si>
    <t>072103003</t>
  </si>
  <si>
    <t>Projednání DIO a zajištění DIR dálnice</t>
  </si>
  <si>
    <t>-541242857</t>
  </si>
  <si>
    <t>VRN8</t>
  </si>
  <si>
    <t>415</t>
  </si>
  <si>
    <t>072103011</t>
  </si>
  <si>
    <t>Zajištění DIO komunikace II. a III. třídy - jednoduché el. vedení</t>
  </si>
  <si>
    <t>1439683657</t>
  </si>
  <si>
    <t>416</t>
  </si>
  <si>
    <t>072103012</t>
  </si>
  <si>
    <t>-1066293731</t>
  </si>
  <si>
    <t>417</t>
  </si>
  <si>
    <t>072103021</t>
  </si>
  <si>
    <t>Zajištění DIO komunikace I. třídy - jednoduché el. vedení</t>
  </si>
  <si>
    <t>39582714</t>
  </si>
  <si>
    <t>418</t>
  </si>
  <si>
    <t>072103031</t>
  </si>
  <si>
    <t>Zajištění DIO dálnice - jednoduché el. vedení</t>
  </si>
  <si>
    <t>-1969318930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</si>
</sst>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31" fillId="0" borderId="24" xfId="0" applyFont="1" applyBorder="1" applyAlignment="1">
      <alignment horizontal="left" vertical="center"/>
    </xf>
    <xf numFmtId="0" fontId="32" fillId="0" borderId="24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s="1" customFormat="1" ht="12" customHeight="1">
      <c r="B5" s="18"/>
      <c r="D5" s="21" t="s">
        <v>12</v>
      </c>
      <c r="K5" s="198" t="s">
        <v>13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R5" s="18"/>
      <c r="BS5" s="15" t="s">
        <v>6</v>
      </c>
    </row>
    <row r="6" spans="1:74" s="1" customFormat="1" ht="36.950000000000003" customHeight="1">
      <c r="B6" s="18"/>
      <c r="D6" s="23" t="s">
        <v>14</v>
      </c>
      <c r="K6" s="199" t="s">
        <v>15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R6" s="18"/>
      <c r="BS6" s="15" t="s">
        <v>16</v>
      </c>
    </row>
    <row r="7" spans="1:74" s="1" customFormat="1" ht="12" customHeight="1">
      <c r="B7" s="18"/>
      <c r="D7" s="24" t="s">
        <v>17</v>
      </c>
      <c r="K7" s="22" t="s">
        <v>1</v>
      </c>
      <c r="AK7" s="24" t="s">
        <v>18</v>
      </c>
      <c r="AN7" s="22" t="s">
        <v>1</v>
      </c>
      <c r="AR7" s="18"/>
      <c r="BS7" s="15" t="s">
        <v>19</v>
      </c>
    </row>
    <row r="8" spans="1:74" s="1" customFormat="1" ht="12" customHeight="1">
      <c r="B8" s="18"/>
      <c r="D8" s="24" t="s">
        <v>20</v>
      </c>
      <c r="K8" s="22" t="s">
        <v>21</v>
      </c>
      <c r="AK8" s="24" t="s">
        <v>22</v>
      </c>
      <c r="AN8" s="22" t="s">
        <v>23</v>
      </c>
      <c r="AR8" s="18"/>
      <c r="BS8" s="15" t="s">
        <v>24</v>
      </c>
    </row>
    <row r="9" spans="1:74" s="1" customFormat="1" ht="14.45" customHeight="1">
      <c r="B9" s="18"/>
      <c r="AR9" s="18"/>
      <c r="BS9" s="15" t="s">
        <v>25</v>
      </c>
    </row>
    <row r="10" spans="1:74" s="1" customFormat="1" ht="12" customHeight="1">
      <c r="B10" s="18"/>
      <c r="D10" s="24" t="s">
        <v>26</v>
      </c>
      <c r="AK10" s="24" t="s">
        <v>27</v>
      </c>
      <c r="AN10" s="22" t="s">
        <v>28</v>
      </c>
      <c r="AR10" s="18"/>
      <c r="BS10" s="15" t="s">
        <v>16</v>
      </c>
    </row>
    <row r="11" spans="1:74" s="1" customFormat="1" ht="18.399999999999999" customHeight="1">
      <c r="B11" s="18"/>
      <c r="E11" s="22" t="s">
        <v>29</v>
      </c>
      <c r="AK11" s="24" t="s">
        <v>30</v>
      </c>
      <c r="AN11" s="22" t="s">
        <v>31</v>
      </c>
      <c r="AR11" s="18"/>
      <c r="BS11" s="15" t="s">
        <v>16</v>
      </c>
    </row>
    <row r="12" spans="1:74" s="1" customFormat="1" ht="6.95" customHeight="1">
      <c r="B12" s="18"/>
      <c r="AR12" s="18"/>
      <c r="BS12" s="15" t="s">
        <v>16</v>
      </c>
    </row>
    <row r="13" spans="1:74" s="1" customFormat="1" ht="12" customHeight="1">
      <c r="B13" s="18"/>
      <c r="D13" s="24" t="s">
        <v>32</v>
      </c>
      <c r="AK13" s="24" t="s">
        <v>27</v>
      </c>
      <c r="AN13" s="22" t="s">
        <v>1</v>
      </c>
      <c r="AR13" s="18"/>
      <c r="BS13" s="15" t="s">
        <v>16</v>
      </c>
    </row>
    <row r="14" spans="1:74" ht="12.75">
      <c r="B14" s="18"/>
      <c r="E14" s="22" t="s">
        <v>21</v>
      </c>
      <c r="AK14" s="24" t="s">
        <v>30</v>
      </c>
      <c r="AN14" s="22" t="s">
        <v>1</v>
      </c>
      <c r="AR14" s="18"/>
      <c r="BS14" s="15" t="s">
        <v>16</v>
      </c>
    </row>
    <row r="15" spans="1:74" s="1" customFormat="1" ht="6.95" customHeight="1">
      <c r="B15" s="18"/>
      <c r="AR15" s="18"/>
      <c r="BS15" s="15" t="s">
        <v>3</v>
      </c>
    </row>
    <row r="16" spans="1:74" s="1" customFormat="1" ht="12" customHeight="1">
      <c r="B16" s="18"/>
      <c r="D16" s="24" t="s">
        <v>33</v>
      </c>
      <c r="AK16" s="24" t="s">
        <v>27</v>
      </c>
      <c r="AN16" s="22" t="s">
        <v>1</v>
      </c>
      <c r="AR16" s="18"/>
      <c r="BS16" s="15" t="s">
        <v>3</v>
      </c>
    </row>
    <row r="17" spans="1:71" s="1" customFormat="1" ht="18.399999999999999" customHeight="1">
      <c r="B17" s="18"/>
      <c r="E17" s="22" t="s">
        <v>21</v>
      </c>
      <c r="AK17" s="24" t="s">
        <v>30</v>
      </c>
      <c r="AN17" s="22" t="s">
        <v>1</v>
      </c>
      <c r="AR17" s="18"/>
      <c r="BS17" s="15" t="s">
        <v>34</v>
      </c>
    </row>
    <row r="18" spans="1:71" s="1" customFormat="1" ht="6.95" customHeight="1">
      <c r="B18" s="18"/>
      <c r="AR18" s="18"/>
      <c r="BS18" s="15" t="s">
        <v>6</v>
      </c>
    </row>
    <row r="19" spans="1:71" s="1" customFormat="1" ht="12" customHeight="1">
      <c r="B19" s="18"/>
      <c r="D19" s="24" t="s">
        <v>35</v>
      </c>
      <c r="AK19" s="24" t="s">
        <v>27</v>
      </c>
      <c r="AN19" s="22" t="s">
        <v>1</v>
      </c>
      <c r="AR19" s="18"/>
      <c r="BS19" s="15" t="s">
        <v>6</v>
      </c>
    </row>
    <row r="20" spans="1:71" s="1" customFormat="1" ht="18.399999999999999" customHeight="1">
      <c r="B20" s="18"/>
      <c r="E20" s="22" t="s">
        <v>36</v>
      </c>
      <c r="AK20" s="24" t="s">
        <v>30</v>
      </c>
      <c r="AN20" s="22" t="s">
        <v>1</v>
      </c>
      <c r="AR20" s="18"/>
      <c r="BS20" s="15" t="s">
        <v>3</v>
      </c>
    </row>
    <row r="21" spans="1:71" s="1" customFormat="1" ht="6.95" customHeight="1">
      <c r="B21" s="18"/>
      <c r="AR21" s="18"/>
    </row>
    <row r="22" spans="1:71" s="1" customFormat="1" ht="12" customHeight="1">
      <c r="B22" s="18"/>
      <c r="D22" s="24" t="s">
        <v>37</v>
      </c>
      <c r="AR22" s="18"/>
    </row>
    <row r="23" spans="1:71" s="1" customFormat="1" ht="47.25" customHeight="1">
      <c r="B23" s="18"/>
      <c r="E23" s="200" t="s">
        <v>38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8"/>
    </row>
    <row r="24" spans="1:71" s="1" customFormat="1" ht="6.95" customHeight="1">
      <c r="B24" s="18"/>
      <c r="AR24" s="18"/>
    </row>
    <row r="25" spans="1:71" s="1" customFormat="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>
      <c r="A26" s="27"/>
      <c r="B26" s="28"/>
      <c r="C26" s="27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89998733.25</v>
      </c>
      <c r="AL26" s="202"/>
      <c r="AM26" s="202"/>
      <c r="AN26" s="202"/>
      <c r="AO26" s="202"/>
      <c r="AP26" s="27"/>
      <c r="AQ26" s="27"/>
      <c r="AR26" s="28"/>
      <c r="BE26" s="27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3" t="s">
        <v>40</v>
      </c>
      <c r="M28" s="203"/>
      <c r="N28" s="203"/>
      <c r="O28" s="203"/>
      <c r="P28" s="203"/>
      <c r="Q28" s="27"/>
      <c r="R28" s="27"/>
      <c r="S28" s="27"/>
      <c r="T28" s="27"/>
      <c r="U28" s="27"/>
      <c r="V28" s="27"/>
      <c r="W28" s="203" t="s">
        <v>41</v>
      </c>
      <c r="X28" s="203"/>
      <c r="Y28" s="203"/>
      <c r="Z28" s="203"/>
      <c r="AA28" s="203"/>
      <c r="AB28" s="203"/>
      <c r="AC28" s="203"/>
      <c r="AD28" s="203"/>
      <c r="AE28" s="203"/>
      <c r="AF28" s="27"/>
      <c r="AG28" s="27"/>
      <c r="AH28" s="27"/>
      <c r="AI28" s="27"/>
      <c r="AJ28" s="27"/>
      <c r="AK28" s="203" t="s">
        <v>42</v>
      </c>
      <c r="AL28" s="203"/>
      <c r="AM28" s="203"/>
      <c r="AN28" s="203"/>
      <c r="AO28" s="203"/>
      <c r="AP28" s="27"/>
      <c r="AQ28" s="27"/>
      <c r="AR28" s="28"/>
      <c r="BE28" s="27"/>
    </row>
    <row r="29" spans="1:71" s="3" customFormat="1" ht="14.45" customHeight="1">
      <c r="B29" s="32"/>
      <c r="D29" s="24" t="s">
        <v>43</v>
      </c>
      <c r="F29" s="24" t="s">
        <v>44</v>
      </c>
      <c r="L29" s="193">
        <v>0.21</v>
      </c>
      <c r="M29" s="192"/>
      <c r="N29" s="192"/>
      <c r="O29" s="192"/>
      <c r="P29" s="192"/>
      <c r="W29" s="191">
        <f>ROUND(AZ94, 2)</f>
        <v>89998733.25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18899733.98</v>
      </c>
      <c r="AL29" s="192"/>
      <c r="AM29" s="192"/>
      <c r="AN29" s="192"/>
      <c r="AO29" s="192"/>
      <c r="AR29" s="32"/>
    </row>
    <row r="30" spans="1:71" s="3" customFormat="1" ht="14.45" customHeight="1">
      <c r="B30" s="32"/>
      <c r="F30" s="24" t="s">
        <v>45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2"/>
    </row>
    <row r="31" spans="1:71" s="3" customFormat="1" ht="14.45" hidden="1" customHeight="1">
      <c r="B31" s="32"/>
      <c r="F31" s="24" t="s">
        <v>46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2"/>
    </row>
    <row r="32" spans="1:71" s="3" customFormat="1" ht="14.45" hidden="1" customHeight="1">
      <c r="B32" s="32"/>
      <c r="F32" s="24" t="s">
        <v>47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2"/>
    </row>
    <row r="33" spans="1:57" s="3" customFormat="1" ht="14.45" hidden="1" customHeight="1">
      <c r="B33" s="32"/>
      <c r="F33" s="24" t="s">
        <v>48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2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>
      <c r="A35" s="27"/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94" t="s">
        <v>51</v>
      </c>
      <c r="Y35" s="195"/>
      <c r="Z35" s="195"/>
      <c r="AA35" s="195"/>
      <c r="AB35" s="195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108898467.23</v>
      </c>
      <c r="AL35" s="195"/>
      <c r="AM35" s="195"/>
      <c r="AN35" s="195"/>
      <c r="AO35" s="197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37"/>
      <c r="D49" s="38" t="s">
        <v>52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53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27"/>
      <c r="B60" s="28"/>
      <c r="C60" s="27"/>
      <c r="D60" s="40" t="s">
        <v>54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54</v>
      </c>
      <c r="AI60" s="30"/>
      <c r="AJ60" s="30"/>
      <c r="AK60" s="30"/>
      <c r="AL60" s="30"/>
      <c r="AM60" s="40" t="s">
        <v>55</v>
      </c>
      <c r="AN60" s="30"/>
      <c r="AO60" s="30"/>
      <c r="AP60" s="27"/>
      <c r="AQ60" s="27"/>
      <c r="AR60" s="28"/>
      <c r="BE60" s="27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27"/>
      <c r="B64" s="28"/>
      <c r="C64" s="27"/>
      <c r="D64" s="38" t="s">
        <v>56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57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27"/>
      <c r="B75" s="28"/>
      <c r="C75" s="27"/>
      <c r="D75" s="40" t="s">
        <v>54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54</v>
      </c>
      <c r="AI75" s="30"/>
      <c r="AJ75" s="30"/>
      <c r="AK75" s="30"/>
      <c r="AL75" s="30"/>
      <c r="AM75" s="40" t="s">
        <v>55</v>
      </c>
      <c r="AN75" s="30"/>
      <c r="AO75" s="30"/>
      <c r="AP75" s="27"/>
      <c r="AQ75" s="27"/>
      <c r="AR75" s="28"/>
      <c r="BE75" s="27"/>
    </row>
    <row r="76" spans="1:57" s="2" customFormat="1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0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0" s="2" customFormat="1" ht="24.95" customHeight="1">
      <c r="A82" s="27"/>
      <c r="B82" s="28"/>
      <c r="C82" s="19" t="s">
        <v>58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0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0" s="4" customFormat="1" ht="12" customHeight="1">
      <c r="B84" s="46"/>
      <c r="C84" s="24" t="s">
        <v>12</v>
      </c>
      <c r="L84" s="4" t="str">
        <f>K5</f>
        <v>22-01</v>
      </c>
      <c r="AR84" s="46"/>
    </row>
    <row r="85" spans="1:90" s="5" customFormat="1" ht="36.950000000000003" customHeight="1">
      <c r="B85" s="47"/>
      <c r="C85" s="48" t="s">
        <v>14</v>
      </c>
      <c r="L85" s="182" t="str">
        <f>K6</f>
        <v>Údržba, opravy a odstraňování závad u SMT 2023 - 2024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R85" s="47"/>
    </row>
    <row r="86" spans="1:90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0" s="2" customFormat="1" ht="12" customHeight="1">
      <c r="A87" s="27"/>
      <c r="B87" s="28"/>
      <c r="C87" s="24" t="s">
        <v>20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 xml:space="preserve"> 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22</v>
      </c>
      <c r="AJ87" s="27"/>
      <c r="AK87" s="27"/>
      <c r="AL87" s="27"/>
      <c r="AM87" s="184" t="str">
        <f>IF(AN8= "","",AN8)</f>
        <v>3. 8. 2022</v>
      </c>
      <c r="AN87" s="184"/>
      <c r="AO87" s="27"/>
      <c r="AP87" s="27"/>
      <c r="AQ87" s="27"/>
      <c r="AR87" s="28"/>
      <c r="BE87" s="27"/>
    </row>
    <row r="88" spans="1:90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0" s="2" customFormat="1" ht="15.2" customHeight="1">
      <c r="A89" s="27"/>
      <c r="B89" s="28"/>
      <c r="C89" s="24" t="s">
        <v>26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Správa železnic, státní organizace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33</v>
      </c>
      <c r="AJ89" s="27"/>
      <c r="AK89" s="27"/>
      <c r="AL89" s="27"/>
      <c r="AM89" s="185" t="str">
        <f>IF(E17="","",E17)</f>
        <v xml:space="preserve"> </v>
      </c>
      <c r="AN89" s="186"/>
      <c r="AO89" s="186"/>
      <c r="AP89" s="186"/>
      <c r="AQ89" s="27"/>
      <c r="AR89" s="28"/>
      <c r="AS89" s="187" t="s">
        <v>59</v>
      </c>
      <c r="AT89" s="18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0" s="2" customFormat="1" ht="15.2" customHeight="1">
      <c r="A90" s="27"/>
      <c r="B90" s="28"/>
      <c r="C90" s="24" t="s">
        <v>32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35</v>
      </c>
      <c r="AJ90" s="27"/>
      <c r="AK90" s="27"/>
      <c r="AL90" s="27"/>
      <c r="AM90" s="185" t="str">
        <f>IF(E20="","",E20)</f>
        <v>Alois Ondrouch</v>
      </c>
      <c r="AN90" s="186"/>
      <c r="AO90" s="186"/>
      <c r="AP90" s="186"/>
      <c r="AQ90" s="27"/>
      <c r="AR90" s="28"/>
      <c r="AS90" s="189"/>
      <c r="AT90" s="19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0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9"/>
      <c r="AT91" s="19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0" s="2" customFormat="1" ht="29.25" customHeight="1">
      <c r="A92" s="27"/>
      <c r="B92" s="28"/>
      <c r="C92" s="172" t="s">
        <v>60</v>
      </c>
      <c r="D92" s="173"/>
      <c r="E92" s="173"/>
      <c r="F92" s="173"/>
      <c r="G92" s="173"/>
      <c r="H92" s="55"/>
      <c r="I92" s="174" t="s">
        <v>61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62</v>
      </c>
      <c r="AH92" s="173"/>
      <c r="AI92" s="173"/>
      <c r="AJ92" s="173"/>
      <c r="AK92" s="173"/>
      <c r="AL92" s="173"/>
      <c r="AM92" s="173"/>
      <c r="AN92" s="174" t="s">
        <v>63</v>
      </c>
      <c r="AO92" s="173"/>
      <c r="AP92" s="176"/>
      <c r="AQ92" s="56" t="s">
        <v>64</v>
      </c>
      <c r="AR92" s="28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  <c r="BE92" s="27"/>
    </row>
    <row r="93" spans="1:90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0" s="6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0">
        <f>ROUND(AG95,2)</f>
        <v>89998733.25</v>
      </c>
      <c r="AH94" s="180"/>
      <c r="AI94" s="180"/>
      <c r="AJ94" s="180"/>
      <c r="AK94" s="180"/>
      <c r="AL94" s="180"/>
      <c r="AM94" s="180"/>
      <c r="AN94" s="181">
        <f>SUM(AG94,AT94)</f>
        <v>108898467.23</v>
      </c>
      <c r="AO94" s="181"/>
      <c r="AP94" s="181"/>
      <c r="AQ94" s="67" t="s">
        <v>1</v>
      </c>
      <c r="AR94" s="63"/>
      <c r="AS94" s="68">
        <f>ROUND(AS95,2)</f>
        <v>0</v>
      </c>
      <c r="AT94" s="69">
        <f>ROUND(SUM(AV94:AW94),2)</f>
        <v>18899733.98</v>
      </c>
      <c r="AU94" s="70">
        <f>ROUND(AU95,5)</f>
        <v>102676.07950000001</v>
      </c>
      <c r="AV94" s="69">
        <f>ROUND(AZ94*L29,2)</f>
        <v>18899733.98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89998733.25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78</v>
      </c>
      <c r="BT94" s="72" t="s">
        <v>79</v>
      </c>
      <c r="BV94" s="72" t="s">
        <v>80</v>
      </c>
      <c r="BW94" s="72" t="s">
        <v>4</v>
      </c>
      <c r="BX94" s="72" t="s">
        <v>81</v>
      </c>
      <c r="CL94" s="72" t="s">
        <v>1</v>
      </c>
    </row>
    <row r="95" spans="1:90" s="7" customFormat="1" ht="24.75" customHeight="1">
      <c r="A95" s="73" t="s">
        <v>82</v>
      </c>
      <c r="B95" s="74"/>
      <c r="C95" s="75"/>
      <c r="D95" s="179" t="s">
        <v>13</v>
      </c>
      <c r="E95" s="179"/>
      <c r="F95" s="179"/>
      <c r="G95" s="179"/>
      <c r="H95" s="179"/>
      <c r="I95" s="76"/>
      <c r="J95" s="179" t="s">
        <v>15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'22-01 - Údržba, opravy a ...'!J28</f>
        <v>89998733.25</v>
      </c>
      <c r="AH95" s="178"/>
      <c r="AI95" s="178"/>
      <c r="AJ95" s="178"/>
      <c r="AK95" s="178"/>
      <c r="AL95" s="178"/>
      <c r="AM95" s="178"/>
      <c r="AN95" s="177">
        <f>SUM(AG95,AT95)</f>
        <v>108898467.23</v>
      </c>
      <c r="AO95" s="178"/>
      <c r="AP95" s="178"/>
      <c r="AQ95" s="77" t="s">
        <v>83</v>
      </c>
      <c r="AR95" s="74"/>
      <c r="AS95" s="78">
        <v>0</v>
      </c>
      <c r="AT95" s="79">
        <f>ROUND(SUM(AV95:AW95),2)</f>
        <v>18899733.98</v>
      </c>
      <c r="AU95" s="80">
        <f>'22-01 - Údržba, opravy a ...'!P145</f>
        <v>102676.07949999999</v>
      </c>
      <c r="AV95" s="79">
        <f>'22-01 - Údržba, opravy a ...'!J31</f>
        <v>18899733.98</v>
      </c>
      <c r="AW95" s="79">
        <f>'22-01 - Údržba, opravy a ...'!J32</f>
        <v>0</v>
      </c>
      <c r="AX95" s="79">
        <f>'22-01 - Údržba, opravy a ...'!J33</f>
        <v>0</v>
      </c>
      <c r="AY95" s="79">
        <f>'22-01 - Údržba, opravy a ...'!J34</f>
        <v>0</v>
      </c>
      <c r="AZ95" s="79">
        <f>'22-01 - Údržba, opravy a ...'!F31</f>
        <v>89998733.25</v>
      </c>
      <c r="BA95" s="79">
        <f>'22-01 - Údržba, opravy a ...'!F32</f>
        <v>0</v>
      </c>
      <c r="BB95" s="79">
        <f>'22-01 - Údržba, opravy a ...'!F33</f>
        <v>0</v>
      </c>
      <c r="BC95" s="79">
        <f>'22-01 - Údržba, opravy a ...'!F34</f>
        <v>0</v>
      </c>
      <c r="BD95" s="81">
        <f>'22-01 - Údržba, opravy a ...'!F35</f>
        <v>0</v>
      </c>
      <c r="BT95" s="82" t="s">
        <v>19</v>
      </c>
      <c r="BU95" s="82" t="s">
        <v>84</v>
      </c>
      <c r="BV95" s="82" t="s">
        <v>80</v>
      </c>
      <c r="BW95" s="82" t="s">
        <v>4</v>
      </c>
      <c r="BX95" s="82" t="s">
        <v>81</v>
      </c>
      <c r="CL95" s="82" t="s">
        <v>1</v>
      </c>
    </row>
    <row r="96" spans="1:90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2-01 - Údržba, opravy 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62"/>
  <sheetViews>
    <sheetView showGridLines="0" tabSelected="1" workbookViewId="0">
      <selection activeCell="K1" sqref="I1:K104857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67.33203125" style="1" customWidth="1"/>
    <col min="7" max="7" width="7.5" style="1" customWidth="1"/>
    <col min="8" max="8" width="14" style="1" customWidth="1"/>
    <col min="9" max="9" width="15.83203125" style="1" hidden="1" customWidth="1"/>
    <col min="10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hidden="1" customHeight="1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5" t="s">
        <v>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1:46" s="1" customFormat="1" ht="24.95" hidden="1" customHeight="1">
      <c r="B4" s="18"/>
      <c r="D4" s="19" t="s">
        <v>86</v>
      </c>
      <c r="L4" s="18"/>
      <c r="M4" s="84" t="s">
        <v>10</v>
      </c>
      <c r="AT4" s="15" t="s">
        <v>3</v>
      </c>
    </row>
    <row r="5" spans="1:46" s="1" customFormat="1" ht="6.95" hidden="1" customHeight="1">
      <c r="B5" s="18"/>
      <c r="L5" s="18"/>
    </row>
    <row r="6" spans="1:46" s="2" customFormat="1" ht="12" hidden="1" customHeight="1">
      <c r="A6" s="27"/>
      <c r="B6" s="28"/>
      <c r="C6" s="27"/>
      <c r="D6" s="24" t="s">
        <v>14</v>
      </c>
      <c r="E6" s="27"/>
      <c r="F6" s="27"/>
      <c r="G6" s="27"/>
      <c r="H6" s="27"/>
      <c r="I6" s="27"/>
      <c r="J6" s="27"/>
      <c r="K6" s="27"/>
      <c r="L6" s="3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6" s="2" customFormat="1" ht="16.5" hidden="1" customHeight="1">
      <c r="A7" s="27"/>
      <c r="B7" s="28"/>
      <c r="C7" s="27"/>
      <c r="D7" s="27"/>
      <c r="E7" s="182" t="s">
        <v>15</v>
      </c>
      <c r="F7" s="204"/>
      <c r="G7" s="204"/>
      <c r="H7" s="204"/>
      <c r="I7" s="27"/>
      <c r="J7" s="27"/>
      <c r="K7" s="27"/>
      <c r="L7" s="3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6" s="2" customFormat="1" hidden="1">
      <c r="A8" s="27"/>
      <c r="B8" s="28"/>
      <c r="C8" s="27"/>
      <c r="D8" s="27"/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2" hidden="1" customHeight="1">
      <c r="A9" s="27"/>
      <c r="B9" s="28"/>
      <c r="C9" s="27"/>
      <c r="D9" s="24" t="s">
        <v>17</v>
      </c>
      <c r="E9" s="27"/>
      <c r="F9" s="22" t="s">
        <v>1</v>
      </c>
      <c r="G9" s="27"/>
      <c r="H9" s="27"/>
      <c r="I9" s="24" t="s">
        <v>18</v>
      </c>
      <c r="J9" s="22" t="s">
        <v>1</v>
      </c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2" hidden="1" customHeight="1">
      <c r="A10" s="27"/>
      <c r="B10" s="28"/>
      <c r="C10" s="27"/>
      <c r="D10" s="24" t="s">
        <v>20</v>
      </c>
      <c r="E10" s="27"/>
      <c r="F10" s="22" t="s">
        <v>21</v>
      </c>
      <c r="G10" s="27"/>
      <c r="H10" s="27"/>
      <c r="I10" s="24" t="s">
        <v>22</v>
      </c>
      <c r="J10" s="50" t="str">
        <f>'Rekapitulace zakázky'!AN8</f>
        <v>3. 8. 2022</v>
      </c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0.9" hidden="1" customHeight="1">
      <c r="A11" s="27"/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4" t="s">
        <v>26</v>
      </c>
      <c r="E12" s="27"/>
      <c r="F12" s="27"/>
      <c r="G12" s="27"/>
      <c r="H12" s="27"/>
      <c r="I12" s="24" t="s">
        <v>27</v>
      </c>
      <c r="J12" s="22" t="s">
        <v>28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8" hidden="1" customHeight="1">
      <c r="A13" s="27"/>
      <c r="B13" s="28"/>
      <c r="C13" s="27"/>
      <c r="D13" s="27"/>
      <c r="E13" s="22" t="s">
        <v>29</v>
      </c>
      <c r="F13" s="27"/>
      <c r="G13" s="27"/>
      <c r="H13" s="27"/>
      <c r="I13" s="24" t="s">
        <v>30</v>
      </c>
      <c r="J13" s="22" t="s">
        <v>31</v>
      </c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6.95" hidden="1" customHeight="1">
      <c r="A14" s="27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2" hidden="1" customHeight="1">
      <c r="A15" s="27"/>
      <c r="B15" s="28"/>
      <c r="C15" s="27"/>
      <c r="D15" s="24" t="s">
        <v>32</v>
      </c>
      <c r="E15" s="27"/>
      <c r="F15" s="27"/>
      <c r="G15" s="27"/>
      <c r="H15" s="27"/>
      <c r="I15" s="24" t="s">
        <v>27</v>
      </c>
      <c r="J15" s="22" t="str">
        <f>'Rekapitulace zakázky'!AN13</f>
        <v/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18" hidden="1" customHeight="1">
      <c r="A16" s="27"/>
      <c r="B16" s="28"/>
      <c r="C16" s="27"/>
      <c r="D16" s="27"/>
      <c r="E16" s="198" t="str">
        <f>'Rekapitulace zakázky'!E14</f>
        <v xml:space="preserve"> </v>
      </c>
      <c r="F16" s="198"/>
      <c r="G16" s="198"/>
      <c r="H16" s="198"/>
      <c r="I16" s="24" t="s">
        <v>30</v>
      </c>
      <c r="J16" s="22" t="str">
        <f>'Rekapitulace zakázky'!AN14</f>
        <v/>
      </c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6.95" hidden="1" customHeight="1">
      <c r="A17" s="27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2" hidden="1" customHeight="1">
      <c r="A18" s="27"/>
      <c r="B18" s="28"/>
      <c r="C18" s="27"/>
      <c r="D18" s="24" t="s">
        <v>33</v>
      </c>
      <c r="E18" s="27"/>
      <c r="F18" s="27"/>
      <c r="G18" s="27"/>
      <c r="H18" s="27"/>
      <c r="I18" s="24" t="s">
        <v>27</v>
      </c>
      <c r="J18" s="22" t="str">
        <f>IF('Rekapitulace zakázky'!AN16="","",'Rekapitulace zakázky'!AN16)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18" hidden="1" customHeight="1">
      <c r="A19" s="27"/>
      <c r="B19" s="28"/>
      <c r="C19" s="27"/>
      <c r="D19" s="27"/>
      <c r="E19" s="22" t="str">
        <f>IF('Rekapitulace zakázky'!E17="","",'Rekapitulace zakázky'!E17)</f>
        <v xml:space="preserve"> </v>
      </c>
      <c r="F19" s="27"/>
      <c r="G19" s="27"/>
      <c r="H19" s="27"/>
      <c r="I19" s="24" t="s">
        <v>30</v>
      </c>
      <c r="J19" s="22" t="str">
        <f>IF('Rekapitulace zakázky'!AN17="","",'Rekapitulace zakázky'!AN17)</f>
        <v/>
      </c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6.95" hidden="1" customHeight="1">
      <c r="A20" s="27"/>
      <c r="B20" s="28"/>
      <c r="C20" s="27"/>
      <c r="D20" s="27"/>
      <c r="E20" s="27"/>
      <c r="F20" s="27"/>
      <c r="G20" s="27"/>
      <c r="H20" s="27"/>
      <c r="I20" s="27"/>
      <c r="J20" s="27"/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2" hidden="1" customHeight="1">
      <c r="A21" s="27"/>
      <c r="B21" s="28"/>
      <c r="C21" s="27"/>
      <c r="D21" s="24" t="s">
        <v>35</v>
      </c>
      <c r="E21" s="27"/>
      <c r="F21" s="27"/>
      <c r="G21" s="27"/>
      <c r="H21" s="27"/>
      <c r="I21" s="24" t="s">
        <v>27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18" hidden="1" customHeight="1">
      <c r="A22" s="27"/>
      <c r="B22" s="28"/>
      <c r="C22" s="27"/>
      <c r="D22" s="27"/>
      <c r="E22" s="22" t="s">
        <v>36</v>
      </c>
      <c r="F22" s="27"/>
      <c r="G22" s="27"/>
      <c r="H22" s="27"/>
      <c r="I22" s="24" t="s">
        <v>30</v>
      </c>
      <c r="J22" s="22" t="s">
        <v>1</v>
      </c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6.95" hidden="1" customHeight="1">
      <c r="A23" s="27"/>
      <c r="B23" s="28"/>
      <c r="C23" s="27"/>
      <c r="D23" s="27"/>
      <c r="E23" s="27"/>
      <c r="F23" s="27"/>
      <c r="G23" s="27"/>
      <c r="H23" s="27"/>
      <c r="I23" s="27"/>
      <c r="J23" s="27"/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2" hidden="1" customHeight="1">
      <c r="A24" s="27"/>
      <c r="B24" s="28"/>
      <c r="C24" s="27"/>
      <c r="D24" s="24" t="s">
        <v>37</v>
      </c>
      <c r="E24" s="27"/>
      <c r="F24" s="27"/>
      <c r="G24" s="27"/>
      <c r="H24" s="27"/>
      <c r="I24" s="27"/>
      <c r="J24" s="27"/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8" customFormat="1" ht="71.25" hidden="1" customHeight="1">
      <c r="A25" s="85"/>
      <c r="B25" s="86"/>
      <c r="C25" s="85"/>
      <c r="D25" s="85"/>
      <c r="E25" s="200" t="s">
        <v>38</v>
      </c>
      <c r="F25" s="200"/>
      <c r="G25" s="200"/>
      <c r="H25" s="200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5" hidden="1" customHeight="1">
      <c r="A26" s="27"/>
      <c r="B26" s="28"/>
      <c r="C26" s="27"/>
      <c r="D26" s="27"/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2" customFormat="1" ht="6.95" hidden="1" customHeight="1">
      <c r="A27" s="27"/>
      <c r="B27" s="28"/>
      <c r="C27" s="27"/>
      <c r="D27" s="61"/>
      <c r="E27" s="61"/>
      <c r="F27" s="61"/>
      <c r="G27" s="61"/>
      <c r="H27" s="61"/>
      <c r="I27" s="61"/>
      <c r="J27" s="61"/>
      <c r="K27" s="61"/>
      <c r="L27" s="3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</row>
    <row r="28" spans="1:31" s="2" customFormat="1" ht="25.35" hidden="1" customHeight="1">
      <c r="A28" s="27"/>
      <c r="B28" s="28"/>
      <c r="C28" s="27"/>
      <c r="D28" s="88" t="s">
        <v>39</v>
      </c>
      <c r="E28" s="27"/>
      <c r="F28" s="27"/>
      <c r="G28" s="27"/>
      <c r="H28" s="27"/>
      <c r="I28" s="27"/>
      <c r="J28" s="66">
        <f>ROUND(J145, 2)</f>
        <v>89998733.25</v>
      </c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4.45" hidden="1" customHeight="1">
      <c r="A30" s="27"/>
      <c r="B30" s="28"/>
      <c r="C30" s="27"/>
      <c r="D30" s="27"/>
      <c r="E30" s="27"/>
      <c r="F30" s="31" t="s">
        <v>41</v>
      </c>
      <c r="G30" s="27"/>
      <c r="H30" s="27"/>
      <c r="I30" s="31" t="s">
        <v>40</v>
      </c>
      <c r="J30" s="31" t="s">
        <v>42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14.45" hidden="1" customHeight="1">
      <c r="A31" s="27"/>
      <c r="B31" s="28"/>
      <c r="C31" s="27"/>
      <c r="D31" s="89" t="s">
        <v>43</v>
      </c>
      <c r="E31" s="24" t="s">
        <v>44</v>
      </c>
      <c r="F31" s="90">
        <f>ROUND((SUM(BE145:BE660)),  2)</f>
        <v>89998733.25</v>
      </c>
      <c r="G31" s="27"/>
      <c r="H31" s="27"/>
      <c r="I31" s="91">
        <v>0.21</v>
      </c>
      <c r="J31" s="90">
        <f>ROUND(((SUM(BE145:BE660))*I31),  2)</f>
        <v>18899733.98</v>
      </c>
      <c r="K31" s="27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4" t="s">
        <v>45</v>
      </c>
      <c r="F32" s="90">
        <f>ROUND((SUM(BF145:BF660)),  2)</f>
        <v>0</v>
      </c>
      <c r="G32" s="27"/>
      <c r="H32" s="27"/>
      <c r="I32" s="91">
        <v>0.15</v>
      </c>
      <c r="J32" s="90">
        <f>ROUND(((SUM(BF145:BF660))*I32),  2)</f>
        <v>0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27"/>
      <c r="E33" s="24" t="s">
        <v>46</v>
      </c>
      <c r="F33" s="90">
        <f>ROUND((SUM(BG145:BG660)),  2)</f>
        <v>0</v>
      </c>
      <c r="G33" s="27"/>
      <c r="H33" s="27"/>
      <c r="I33" s="91">
        <v>0.21</v>
      </c>
      <c r="J33" s="90">
        <f>0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4" t="s">
        <v>47</v>
      </c>
      <c r="F34" s="90">
        <f>ROUND((SUM(BH145:BH660)),  2)</f>
        <v>0</v>
      </c>
      <c r="G34" s="27"/>
      <c r="H34" s="27"/>
      <c r="I34" s="91">
        <v>0.15</v>
      </c>
      <c r="J34" s="90">
        <f>0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4" t="s">
        <v>48</v>
      </c>
      <c r="F35" s="90">
        <f>ROUND((SUM(BI145:BI660)),  2)</f>
        <v>0</v>
      </c>
      <c r="G35" s="27"/>
      <c r="H35" s="27"/>
      <c r="I35" s="91">
        <v>0</v>
      </c>
      <c r="J35" s="90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6.95" hidden="1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25.35" hidden="1" customHeight="1">
      <c r="A37" s="27"/>
      <c r="B37" s="28"/>
      <c r="C37" s="92"/>
      <c r="D37" s="93" t="s">
        <v>49</v>
      </c>
      <c r="E37" s="55"/>
      <c r="F37" s="55"/>
      <c r="G37" s="94" t="s">
        <v>50</v>
      </c>
      <c r="H37" s="95" t="s">
        <v>51</v>
      </c>
      <c r="I37" s="55"/>
      <c r="J37" s="96">
        <f>SUM(J28:J35)</f>
        <v>108898467.23</v>
      </c>
      <c r="K37" s="9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14.4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1" customFormat="1" ht="14.45" hidden="1" customHeight="1">
      <c r="B39" s="18"/>
      <c r="L39" s="18"/>
    </row>
    <row r="40" spans="1:31" s="1" customFormat="1" ht="14.45" hidden="1" customHeight="1">
      <c r="B40" s="18"/>
      <c r="L40" s="18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37"/>
      <c r="D50" s="38" t="s">
        <v>52</v>
      </c>
      <c r="E50" s="39"/>
      <c r="F50" s="39"/>
      <c r="G50" s="38" t="s">
        <v>53</v>
      </c>
      <c r="H50" s="39"/>
      <c r="I50" s="39"/>
      <c r="J50" s="39"/>
      <c r="K50" s="39"/>
      <c r="L50" s="37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27"/>
      <c r="B61" s="28"/>
      <c r="C61" s="27"/>
      <c r="D61" s="40" t="s">
        <v>54</v>
      </c>
      <c r="E61" s="30"/>
      <c r="F61" s="98" t="s">
        <v>55</v>
      </c>
      <c r="G61" s="40" t="s">
        <v>54</v>
      </c>
      <c r="H61" s="30"/>
      <c r="I61" s="30"/>
      <c r="J61" s="99" t="s">
        <v>55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27"/>
      <c r="B65" s="28"/>
      <c r="C65" s="27"/>
      <c r="D65" s="38" t="s">
        <v>56</v>
      </c>
      <c r="E65" s="41"/>
      <c r="F65" s="41"/>
      <c r="G65" s="38" t="s">
        <v>57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27"/>
      <c r="B76" s="28"/>
      <c r="C76" s="27"/>
      <c r="D76" s="40" t="s">
        <v>54</v>
      </c>
      <c r="E76" s="30"/>
      <c r="F76" s="98" t="s">
        <v>55</v>
      </c>
      <c r="G76" s="40" t="s">
        <v>54</v>
      </c>
      <c r="H76" s="30"/>
      <c r="I76" s="30"/>
      <c r="J76" s="99" t="s">
        <v>55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idden="1"/>
    <row r="79" spans="1:31" hidden="1"/>
    <row r="80" spans="1:31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9" t="s">
        <v>87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4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>
      <c r="A85" s="27"/>
      <c r="B85" s="28"/>
      <c r="C85" s="27"/>
      <c r="D85" s="27"/>
      <c r="E85" s="182" t="str">
        <f>E7</f>
        <v>Údržba, opravy a odstraňování závad u SMT 2023 - 2024</v>
      </c>
      <c r="F85" s="204"/>
      <c r="G85" s="204"/>
      <c r="H85" s="204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6.95" hidden="1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2" hidden="1" customHeight="1">
      <c r="A87" s="27"/>
      <c r="B87" s="28"/>
      <c r="C87" s="24" t="s">
        <v>20</v>
      </c>
      <c r="D87" s="27"/>
      <c r="E87" s="27"/>
      <c r="F87" s="22" t="str">
        <f>F10</f>
        <v xml:space="preserve"> </v>
      </c>
      <c r="G87" s="27"/>
      <c r="H87" s="27"/>
      <c r="I87" s="24" t="s">
        <v>22</v>
      </c>
      <c r="J87" s="50" t="str">
        <f>IF(J10="","",J10)</f>
        <v>3. 8. 2022</v>
      </c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5.2" hidden="1" customHeight="1">
      <c r="A89" s="27"/>
      <c r="B89" s="28"/>
      <c r="C89" s="24" t="s">
        <v>26</v>
      </c>
      <c r="D89" s="27"/>
      <c r="E89" s="27"/>
      <c r="F89" s="22" t="str">
        <f>E13</f>
        <v>Správa železnic, státní organizace</v>
      </c>
      <c r="G89" s="27"/>
      <c r="H89" s="27"/>
      <c r="I89" s="24" t="s">
        <v>33</v>
      </c>
      <c r="J89" s="25" t="str">
        <f>E19</f>
        <v xml:space="preserve"> 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15.2" hidden="1" customHeight="1">
      <c r="A90" s="27"/>
      <c r="B90" s="28"/>
      <c r="C90" s="24" t="s">
        <v>32</v>
      </c>
      <c r="D90" s="27"/>
      <c r="E90" s="27"/>
      <c r="F90" s="22" t="str">
        <f>IF(E16="","",E16)</f>
        <v xml:space="preserve"> </v>
      </c>
      <c r="G90" s="27"/>
      <c r="H90" s="27"/>
      <c r="I90" s="24" t="s">
        <v>35</v>
      </c>
      <c r="J90" s="25" t="str">
        <f>E22</f>
        <v>Alois Ondrouch</v>
      </c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0.35" hidden="1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9.25" hidden="1" customHeight="1">
      <c r="A92" s="27"/>
      <c r="B92" s="28"/>
      <c r="C92" s="100" t="s">
        <v>88</v>
      </c>
      <c r="D92" s="92"/>
      <c r="E92" s="92"/>
      <c r="F92" s="92"/>
      <c r="G92" s="92"/>
      <c r="H92" s="92"/>
      <c r="I92" s="92"/>
      <c r="J92" s="101" t="s">
        <v>89</v>
      </c>
      <c r="K92" s="92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2.9" hidden="1" customHeight="1">
      <c r="A94" s="27"/>
      <c r="B94" s="28"/>
      <c r="C94" s="102" t="s">
        <v>90</v>
      </c>
      <c r="D94" s="27"/>
      <c r="E94" s="27"/>
      <c r="F94" s="27"/>
      <c r="G94" s="27"/>
      <c r="H94" s="27"/>
      <c r="I94" s="27"/>
      <c r="J94" s="66">
        <f>J145</f>
        <v>89998733.25</v>
      </c>
      <c r="K94" s="27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U94" s="15" t="s">
        <v>91</v>
      </c>
    </row>
    <row r="95" spans="1:47" s="9" customFormat="1" ht="24.95" hidden="1" customHeight="1">
      <c r="B95" s="103"/>
      <c r="D95" s="104" t="s">
        <v>92</v>
      </c>
      <c r="E95" s="105"/>
      <c r="F95" s="105"/>
      <c r="G95" s="105"/>
      <c r="H95" s="105"/>
      <c r="I95" s="105"/>
      <c r="J95" s="106">
        <f>J146</f>
        <v>73130196.700000003</v>
      </c>
      <c r="L95" s="103"/>
    </row>
    <row r="96" spans="1:47" s="10" customFormat="1" ht="19.899999999999999" hidden="1" customHeight="1">
      <c r="B96" s="107"/>
      <c r="D96" s="108" t="s">
        <v>93</v>
      </c>
      <c r="E96" s="109"/>
      <c r="F96" s="109"/>
      <c r="G96" s="109"/>
      <c r="H96" s="109"/>
      <c r="I96" s="109"/>
      <c r="J96" s="110">
        <f>J147</f>
        <v>12821475</v>
      </c>
      <c r="L96" s="107"/>
    </row>
    <row r="97" spans="2:12" s="10" customFormat="1" ht="19.899999999999999" hidden="1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J190</f>
        <v>2866085.5</v>
      </c>
      <c r="L97" s="107"/>
    </row>
    <row r="98" spans="2:12" s="10" customFormat="1" ht="19.899999999999999" hidden="1" customHeight="1">
      <c r="B98" s="107"/>
      <c r="D98" s="108" t="s">
        <v>95</v>
      </c>
      <c r="E98" s="109"/>
      <c r="F98" s="109"/>
      <c r="G98" s="109"/>
      <c r="H98" s="109"/>
      <c r="I98" s="109"/>
      <c r="J98" s="110">
        <f>J219</f>
        <v>7127864</v>
      </c>
      <c r="L98" s="107"/>
    </row>
    <row r="99" spans="2:12" s="10" customFormat="1" ht="19.899999999999999" hidden="1" customHeight="1">
      <c r="B99" s="107"/>
      <c r="D99" s="108" t="s">
        <v>96</v>
      </c>
      <c r="E99" s="109"/>
      <c r="F99" s="109"/>
      <c r="G99" s="109"/>
      <c r="H99" s="109"/>
      <c r="I99" s="109"/>
      <c r="J99" s="110">
        <f>J250</f>
        <v>2212447.6</v>
      </c>
      <c r="L99" s="107"/>
    </row>
    <row r="100" spans="2:12" s="10" customFormat="1" ht="19.899999999999999" hidden="1" customHeight="1">
      <c r="B100" s="107"/>
      <c r="D100" s="108" t="s">
        <v>97</v>
      </c>
      <c r="E100" s="109"/>
      <c r="F100" s="109"/>
      <c r="G100" s="109"/>
      <c r="H100" s="109"/>
      <c r="I100" s="109"/>
      <c r="J100" s="110">
        <f>J264</f>
        <v>9966951.4000000004</v>
      </c>
      <c r="L100" s="107"/>
    </row>
    <row r="101" spans="2:12" s="10" customFormat="1" ht="19.899999999999999" hidden="1" customHeight="1">
      <c r="B101" s="107"/>
      <c r="D101" s="108" t="s">
        <v>98</v>
      </c>
      <c r="E101" s="109"/>
      <c r="F101" s="109"/>
      <c r="G101" s="109"/>
      <c r="H101" s="109"/>
      <c r="I101" s="109"/>
      <c r="J101" s="110">
        <f>J318</f>
        <v>14639160</v>
      </c>
      <c r="L101" s="107"/>
    </row>
    <row r="102" spans="2:12" s="10" customFormat="1" ht="19.899999999999999" hidden="1" customHeight="1">
      <c r="B102" s="107"/>
      <c r="D102" s="108" t="s">
        <v>99</v>
      </c>
      <c r="E102" s="109"/>
      <c r="F102" s="109"/>
      <c r="G102" s="109"/>
      <c r="H102" s="109"/>
      <c r="I102" s="109"/>
      <c r="J102" s="110">
        <f>J336</f>
        <v>16340209.199999999</v>
      </c>
      <c r="L102" s="107"/>
    </row>
    <row r="103" spans="2:12" s="10" customFormat="1" ht="19.899999999999999" hidden="1" customHeight="1">
      <c r="B103" s="107"/>
      <c r="D103" s="108" t="s">
        <v>100</v>
      </c>
      <c r="E103" s="109"/>
      <c r="F103" s="109"/>
      <c r="G103" s="109"/>
      <c r="H103" s="109"/>
      <c r="I103" s="109"/>
      <c r="J103" s="110">
        <f>J458</f>
        <v>4967404</v>
      </c>
      <c r="L103" s="107"/>
    </row>
    <row r="104" spans="2:12" s="10" customFormat="1" ht="19.899999999999999" hidden="1" customHeight="1">
      <c r="B104" s="107"/>
      <c r="D104" s="108" t="s">
        <v>101</v>
      </c>
      <c r="E104" s="109"/>
      <c r="F104" s="109"/>
      <c r="G104" s="109"/>
      <c r="H104" s="109"/>
      <c r="I104" s="109"/>
      <c r="J104" s="110">
        <f>J482</f>
        <v>2188600</v>
      </c>
      <c r="L104" s="107"/>
    </row>
    <row r="105" spans="2:12" s="9" customFormat="1" ht="24.95" hidden="1" customHeight="1">
      <c r="B105" s="103"/>
      <c r="D105" s="104" t="s">
        <v>102</v>
      </c>
      <c r="E105" s="105"/>
      <c r="F105" s="105"/>
      <c r="G105" s="105"/>
      <c r="H105" s="105"/>
      <c r="I105" s="105"/>
      <c r="J105" s="106">
        <f>J485</f>
        <v>4662536.55</v>
      </c>
      <c r="L105" s="103"/>
    </row>
    <row r="106" spans="2:12" s="10" customFormat="1" ht="19.899999999999999" hidden="1" customHeight="1">
      <c r="B106" s="107"/>
      <c r="D106" s="108" t="s">
        <v>103</v>
      </c>
      <c r="E106" s="109"/>
      <c r="F106" s="109"/>
      <c r="G106" s="109"/>
      <c r="H106" s="109"/>
      <c r="I106" s="109"/>
      <c r="J106" s="110">
        <f>J486</f>
        <v>205698.25</v>
      </c>
      <c r="L106" s="107"/>
    </row>
    <row r="107" spans="2:12" s="10" customFormat="1" ht="19.899999999999999" hidden="1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J512</f>
        <v>19383</v>
      </c>
      <c r="L107" s="107"/>
    </row>
    <row r="108" spans="2:12" s="10" customFormat="1" ht="19.899999999999999" hidden="1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J516</f>
        <v>3861389</v>
      </c>
      <c r="L108" s="107"/>
    </row>
    <row r="109" spans="2:12" s="10" customFormat="1" ht="19.899999999999999" hidden="1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J555</f>
        <v>22724.799999999999</v>
      </c>
      <c r="L109" s="107"/>
    </row>
    <row r="110" spans="2:12" s="10" customFormat="1" ht="19.899999999999999" hidden="1" customHeight="1">
      <c r="B110" s="107"/>
      <c r="D110" s="108" t="s">
        <v>107</v>
      </c>
      <c r="E110" s="109"/>
      <c r="F110" s="109"/>
      <c r="G110" s="109"/>
      <c r="H110" s="109"/>
      <c r="I110" s="109"/>
      <c r="J110" s="110">
        <f>J564</f>
        <v>33661.5</v>
      </c>
      <c r="L110" s="107"/>
    </row>
    <row r="111" spans="2:12" s="10" customFormat="1" ht="19.899999999999999" hidden="1" customHeight="1">
      <c r="B111" s="107"/>
      <c r="D111" s="108" t="s">
        <v>108</v>
      </c>
      <c r="E111" s="109"/>
      <c r="F111" s="109"/>
      <c r="G111" s="109"/>
      <c r="H111" s="109"/>
      <c r="I111" s="109"/>
      <c r="J111" s="110">
        <f>J577</f>
        <v>89928</v>
      </c>
      <c r="L111" s="107"/>
    </row>
    <row r="112" spans="2:12" s="10" customFormat="1" ht="19.899999999999999" hidden="1" customHeight="1">
      <c r="B112" s="107"/>
      <c r="D112" s="108" t="s">
        <v>109</v>
      </c>
      <c r="E112" s="109"/>
      <c r="F112" s="109"/>
      <c r="G112" s="109"/>
      <c r="H112" s="109"/>
      <c r="I112" s="109"/>
      <c r="J112" s="110">
        <f>J587</f>
        <v>323620</v>
      </c>
      <c r="L112" s="107"/>
    </row>
    <row r="113" spans="1:31" s="10" customFormat="1" ht="19.899999999999999" hidden="1" customHeight="1">
      <c r="B113" s="107"/>
      <c r="D113" s="108" t="s">
        <v>110</v>
      </c>
      <c r="E113" s="109"/>
      <c r="F113" s="109"/>
      <c r="G113" s="109"/>
      <c r="H113" s="109"/>
      <c r="I113" s="109"/>
      <c r="J113" s="110">
        <f>J591</f>
        <v>106132</v>
      </c>
      <c r="L113" s="107"/>
    </row>
    <row r="114" spans="1:31" s="9" customFormat="1" ht="24.95" hidden="1" customHeight="1">
      <c r="B114" s="103"/>
      <c r="D114" s="104" t="s">
        <v>111</v>
      </c>
      <c r="E114" s="105"/>
      <c r="F114" s="105"/>
      <c r="G114" s="105"/>
      <c r="H114" s="105"/>
      <c r="I114" s="105"/>
      <c r="J114" s="106">
        <f>J598</f>
        <v>58100</v>
      </c>
      <c r="L114" s="103"/>
    </row>
    <row r="115" spans="1:31" s="10" customFormat="1" ht="19.899999999999999" hidden="1" customHeight="1">
      <c r="B115" s="107"/>
      <c r="D115" s="108" t="s">
        <v>112</v>
      </c>
      <c r="E115" s="109"/>
      <c r="F115" s="109"/>
      <c r="G115" s="109"/>
      <c r="H115" s="109"/>
      <c r="I115" s="109"/>
      <c r="J115" s="110">
        <f>J599</f>
        <v>15280</v>
      </c>
      <c r="L115" s="107"/>
    </row>
    <row r="116" spans="1:31" s="10" customFormat="1" ht="19.899999999999999" hidden="1" customHeight="1">
      <c r="B116" s="107"/>
      <c r="D116" s="108" t="s">
        <v>113</v>
      </c>
      <c r="E116" s="109"/>
      <c r="F116" s="109"/>
      <c r="G116" s="109"/>
      <c r="H116" s="109"/>
      <c r="I116" s="109"/>
      <c r="J116" s="110">
        <f>J602</f>
        <v>42820</v>
      </c>
      <c r="L116" s="107"/>
    </row>
    <row r="117" spans="1:31" s="9" customFormat="1" ht="24.95" hidden="1" customHeight="1">
      <c r="B117" s="103"/>
      <c r="D117" s="104" t="s">
        <v>114</v>
      </c>
      <c r="E117" s="105"/>
      <c r="F117" s="105"/>
      <c r="G117" s="105"/>
      <c r="H117" s="105"/>
      <c r="I117" s="105"/>
      <c r="J117" s="106">
        <f>J608</f>
        <v>3327260</v>
      </c>
      <c r="L117" s="103"/>
    </row>
    <row r="118" spans="1:31" s="9" customFormat="1" ht="24.95" hidden="1" customHeight="1">
      <c r="B118" s="103"/>
      <c r="D118" s="104" t="s">
        <v>115</v>
      </c>
      <c r="E118" s="105"/>
      <c r="F118" s="105"/>
      <c r="G118" s="105"/>
      <c r="H118" s="105"/>
      <c r="I118" s="105"/>
      <c r="J118" s="106">
        <f>J616</f>
        <v>1421640</v>
      </c>
      <c r="L118" s="103"/>
    </row>
    <row r="119" spans="1:31" s="9" customFormat="1" ht="24.95" hidden="1" customHeight="1">
      <c r="B119" s="103"/>
      <c r="D119" s="104" t="s">
        <v>116</v>
      </c>
      <c r="E119" s="105"/>
      <c r="F119" s="105"/>
      <c r="G119" s="105"/>
      <c r="H119" s="105"/>
      <c r="I119" s="105"/>
      <c r="J119" s="106">
        <f>J622</f>
        <v>7399000</v>
      </c>
      <c r="L119" s="103"/>
    </row>
    <row r="120" spans="1:31" s="10" customFormat="1" ht="19.899999999999999" hidden="1" customHeight="1">
      <c r="B120" s="107"/>
      <c r="D120" s="108" t="s">
        <v>117</v>
      </c>
      <c r="E120" s="109"/>
      <c r="F120" s="109"/>
      <c r="G120" s="109"/>
      <c r="H120" s="109"/>
      <c r="I120" s="109"/>
      <c r="J120" s="110">
        <f>J633</f>
        <v>1392000</v>
      </c>
      <c r="L120" s="107"/>
    </row>
    <row r="121" spans="1:31" s="10" customFormat="1" ht="19.899999999999999" hidden="1" customHeight="1">
      <c r="B121" s="107"/>
      <c r="D121" s="108" t="s">
        <v>118</v>
      </c>
      <c r="E121" s="109"/>
      <c r="F121" s="109"/>
      <c r="G121" s="109"/>
      <c r="H121" s="109"/>
      <c r="I121" s="109"/>
      <c r="J121" s="110">
        <f>J636</f>
        <v>1100000</v>
      </c>
      <c r="L121" s="107"/>
    </row>
    <row r="122" spans="1:31" s="10" customFormat="1" ht="19.899999999999999" hidden="1" customHeight="1">
      <c r="B122" s="107"/>
      <c r="D122" s="108" t="s">
        <v>119</v>
      </c>
      <c r="E122" s="109"/>
      <c r="F122" s="109"/>
      <c r="G122" s="109"/>
      <c r="H122" s="109"/>
      <c r="I122" s="109"/>
      <c r="J122" s="110">
        <f>J639</f>
        <v>656000</v>
      </c>
      <c r="L122" s="107"/>
    </row>
    <row r="123" spans="1:31" s="10" customFormat="1" ht="19.899999999999999" hidden="1" customHeight="1">
      <c r="B123" s="107"/>
      <c r="D123" s="108" t="s">
        <v>120</v>
      </c>
      <c r="E123" s="109"/>
      <c r="F123" s="109"/>
      <c r="G123" s="109"/>
      <c r="H123" s="109"/>
      <c r="I123" s="109"/>
      <c r="J123" s="110">
        <f>J642</f>
        <v>350000</v>
      </c>
      <c r="L123" s="107"/>
    </row>
    <row r="124" spans="1:31" s="10" customFormat="1" ht="19.899999999999999" hidden="1" customHeight="1">
      <c r="B124" s="107"/>
      <c r="D124" s="108" t="s">
        <v>121</v>
      </c>
      <c r="E124" s="109"/>
      <c r="F124" s="109"/>
      <c r="G124" s="109"/>
      <c r="H124" s="109"/>
      <c r="I124" s="109"/>
      <c r="J124" s="110">
        <f>J645</f>
        <v>360000</v>
      </c>
      <c r="L124" s="107"/>
    </row>
    <row r="125" spans="1:31" s="10" customFormat="1" ht="19.899999999999999" hidden="1" customHeight="1">
      <c r="B125" s="107"/>
      <c r="D125" s="108" t="s">
        <v>122</v>
      </c>
      <c r="E125" s="109"/>
      <c r="F125" s="109"/>
      <c r="G125" s="109"/>
      <c r="H125" s="109"/>
      <c r="I125" s="109"/>
      <c r="J125" s="110">
        <f>J648</f>
        <v>225000</v>
      </c>
      <c r="L125" s="107"/>
    </row>
    <row r="126" spans="1:31" s="10" customFormat="1" ht="19.899999999999999" hidden="1" customHeight="1">
      <c r="B126" s="107"/>
      <c r="D126" s="108" t="s">
        <v>123</v>
      </c>
      <c r="E126" s="109"/>
      <c r="F126" s="109"/>
      <c r="G126" s="109"/>
      <c r="H126" s="109"/>
      <c r="I126" s="109"/>
      <c r="J126" s="110">
        <f>J651</f>
        <v>70000</v>
      </c>
      <c r="L126" s="107"/>
    </row>
    <row r="127" spans="1:31" s="10" customFormat="1" ht="19.899999999999999" hidden="1" customHeight="1">
      <c r="B127" s="107"/>
      <c r="D127" s="108" t="s">
        <v>124</v>
      </c>
      <c r="E127" s="109"/>
      <c r="F127" s="109"/>
      <c r="G127" s="109"/>
      <c r="H127" s="109"/>
      <c r="I127" s="109"/>
      <c r="J127" s="110">
        <f>J656</f>
        <v>160000</v>
      </c>
      <c r="L127" s="107"/>
    </row>
    <row r="128" spans="1:31" s="2" customFormat="1" ht="21.75" hidden="1" customHeight="1">
      <c r="A128" s="27"/>
      <c r="B128" s="28"/>
      <c r="C128" s="27"/>
      <c r="D128" s="27"/>
      <c r="E128" s="27"/>
      <c r="F128" s="27"/>
      <c r="G128" s="27"/>
      <c r="H128" s="27"/>
      <c r="I128" s="27"/>
      <c r="J128" s="27"/>
      <c r="K128" s="27"/>
      <c r="L128" s="3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1:31" s="2" customFormat="1" ht="6.95" hidden="1" customHeight="1">
      <c r="A129" s="27"/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1:31" hidden="1"/>
    <row r="131" spans="1:31" ht="18.75" customHeight="1"/>
    <row r="133" spans="1:31" s="2" customFormat="1" ht="6.95" customHeight="1">
      <c r="A133" s="27"/>
      <c r="B133" s="44"/>
      <c r="C133" s="45"/>
      <c r="D133" s="45"/>
      <c r="E133" s="45"/>
      <c r="F133" s="45"/>
      <c r="G133" s="45"/>
      <c r="H133" s="45"/>
      <c r="I133" s="45"/>
      <c r="J133" s="45"/>
      <c r="K133" s="45"/>
      <c r="L133" s="3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1:31" s="2" customFormat="1" ht="24.95" customHeight="1">
      <c r="A134" s="27"/>
      <c r="B134" s="28"/>
      <c r="C134" s="19" t="s">
        <v>125</v>
      </c>
      <c r="D134" s="27"/>
      <c r="E134" s="27"/>
      <c r="F134" s="27"/>
      <c r="G134" s="27"/>
      <c r="H134" s="27"/>
      <c r="I134" s="27"/>
      <c r="J134" s="27"/>
      <c r="K134" s="27"/>
      <c r="L134" s="3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</row>
    <row r="135" spans="1:31" s="2" customFormat="1" ht="6.95" customHeight="1">
      <c r="A135" s="27"/>
      <c r="B135" s="28"/>
      <c r="C135" s="27"/>
      <c r="D135" s="27"/>
      <c r="E135" s="27"/>
      <c r="F135" s="27"/>
      <c r="G135" s="27"/>
      <c r="H135" s="27"/>
      <c r="I135" s="27"/>
      <c r="J135" s="27"/>
      <c r="K135" s="27"/>
      <c r="L135" s="3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  <row r="136" spans="1:31" s="2" customFormat="1" ht="12" customHeight="1">
      <c r="A136" s="27"/>
      <c r="B136" s="28"/>
      <c r="C136" s="24" t="s">
        <v>14</v>
      </c>
      <c r="D136" s="27"/>
      <c r="E136" s="27"/>
      <c r="F136" s="27"/>
      <c r="G136" s="27"/>
      <c r="H136" s="27"/>
      <c r="I136" s="27"/>
      <c r="J136" s="27"/>
      <c r="K136" s="27"/>
      <c r="L136" s="3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</row>
    <row r="137" spans="1:31" s="2" customFormat="1" ht="16.5" customHeight="1">
      <c r="A137" s="27"/>
      <c r="B137" s="28"/>
      <c r="C137" s="27"/>
      <c r="D137" s="27"/>
      <c r="E137" s="182" t="str">
        <f>E7</f>
        <v>Údržba, opravy a odstraňování závad u SMT 2023 - 2024</v>
      </c>
      <c r="F137" s="204"/>
      <c r="G137" s="204"/>
      <c r="H137" s="204"/>
      <c r="I137" s="27"/>
      <c r="J137" s="27"/>
      <c r="K137" s="27"/>
      <c r="L137" s="3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</row>
    <row r="138" spans="1:31" s="2" customFormat="1" ht="6.95" customHeight="1">
      <c r="A138" s="27"/>
      <c r="B138" s="28"/>
      <c r="C138" s="27"/>
      <c r="D138" s="27"/>
      <c r="E138" s="27"/>
      <c r="F138" s="27"/>
      <c r="G138" s="27"/>
      <c r="H138" s="27"/>
      <c r="I138" s="27"/>
      <c r="J138" s="27"/>
      <c r="K138" s="27"/>
      <c r="L138" s="3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</row>
    <row r="139" spans="1:31" s="2" customFormat="1" ht="12" customHeight="1">
      <c r="A139" s="27"/>
      <c r="B139" s="28"/>
      <c r="C139" s="24" t="s">
        <v>20</v>
      </c>
      <c r="D139" s="27"/>
      <c r="E139" s="27"/>
      <c r="F139" s="22" t="str">
        <f>F10</f>
        <v xml:space="preserve"> </v>
      </c>
      <c r="G139" s="27"/>
      <c r="H139" s="27"/>
      <c r="I139" s="24" t="s">
        <v>22</v>
      </c>
      <c r="J139" s="50" t="str">
        <f>IF(J10="","",J10)</f>
        <v>3. 8. 2022</v>
      </c>
      <c r="K139" s="27"/>
      <c r="L139" s="3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</row>
    <row r="140" spans="1:31" s="2" customFormat="1" ht="6.95" customHeight="1">
      <c r="A140" s="27"/>
      <c r="B140" s="28"/>
      <c r="C140" s="27"/>
      <c r="D140" s="27"/>
      <c r="E140" s="27"/>
      <c r="F140" s="27"/>
      <c r="G140" s="27"/>
      <c r="H140" s="27"/>
      <c r="I140" s="27"/>
      <c r="J140" s="27"/>
      <c r="K140" s="27"/>
      <c r="L140" s="3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</row>
    <row r="141" spans="1:31" s="2" customFormat="1" ht="15.2" customHeight="1">
      <c r="A141" s="27"/>
      <c r="B141" s="28"/>
      <c r="C141" s="24" t="s">
        <v>26</v>
      </c>
      <c r="D141" s="27"/>
      <c r="E141" s="27"/>
      <c r="F141" s="22" t="str">
        <f>E13</f>
        <v>Správa železnic, státní organizace</v>
      </c>
      <c r="G141" s="27"/>
      <c r="H141" s="27"/>
      <c r="I141" s="24" t="s">
        <v>33</v>
      </c>
      <c r="J141" s="25" t="str">
        <f>E19</f>
        <v xml:space="preserve"> </v>
      </c>
      <c r="K141" s="27"/>
      <c r="L141" s="3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</row>
    <row r="142" spans="1:31" s="2" customFormat="1" ht="15.2" customHeight="1">
      <c r="A142" s="27"/>
      <c r="B142" s="28"/>
      <c r="C142" s="24" t="s">
        <v>32</v>
      </c>
      <c r="D142" s="27"/>
      <c r="E142" s="27"/>
      <c r="F142" s="22" t="str">
        <f>IF(E16="","",E16)</f>
        <v xml:space="preserve"> </v>
      </c>
      <c r="G142" s="27"/>
      <c r="H142" s="27"/>
      <c r="I142" s="24" t="s">
        <v>35</v>
      </c>
      <c r="J142" s="25" t="str">
        <f>E22</f>
        <v>Alois Ondrouch</v>
      </c>
      <c r="K142" s="27"/>
      <c r="L142" s="3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</row>
    <row r="143" spans="1:31" s="2" customFormat="1" ht="10.35" customHeight="1">
      <c r="A143" s="27"/>
      <c r="B143" s="28"/>
      <c r="C143" s="27"/>
      <c r="D143" s="27"/>
      <c r="E143" s="27"/>
      <c r="F143" s="27"/>
      <c r="G143" s="27"/>
      <c r="H143" s="27"/>
      <c r="I143" s="27"/>
      <c r="J143" s="27"/>
      <c r="K143" s="27"/>
      <c r="L143" s="3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</row>
    <row r="144" spans="1:31" s="11" customFormat="1" ht="29.25" customHeight="1">
      <c r="A144" s="111"/>
      <c r="B144" s="112"/>
      <c r="C144" s="113" t="s">
        <v>126</v>
      </c>
      <c r="D144" s="114" t="s">
        <v>64</v>
      </c>
      <c r="E144" s="114" t="s">
        <v>60</v>
      </c>
      <c r="F144" s="114" t="s">
        <v>61</v>
      </c>
      <c r="G144" s="114" t="s">
        <v>127</v>
      </c>
      <c r="H144" s="114" t="s">
        <v>128</v>
      </c>
      <c r="I144" s="114" t="s">
        <v>129</v>
      </c>
      <c r="J144" s="114" t="s">
        <v>89</v>
      </c>
      <c r="K144" s="115" t="s">
        <v>130</v>
      </c>
      <c r="L144" s="116"/>
      <c r="M144" s="57" t="s">
        <v>1</v>
      </c>
      <c r="N144" s="58" t="s">
        <v>43</v>
      </c>
      <c r="O144" s="58" t="s">
        <v>131</v>
      </c>
      <c r="P144" s="58" t="s">
        <v>132</v>
      </c>
      <c r="Q144" s="58" t="s">
        <v>133</v>
      </c>
      <c r="R144" s="58" t="s">
        <v>134</v>
      </c>
      <c r="S144" s="58" t="s">
        <v>135</v>
      </c>
      <c r="T144" s="59" t="s">
        <v>136</v>
      </c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</row>
    <row r="145" spans="1:65" s="2" customFormat="1" ht="22.9" customHeight="1">
      <c r="A145" s="27"/>
      <c r="B145" s="28"/>
      <c r="C145" s="64" t="s">
        <v>137</v>
      </c>
      <c r="D145" s="27"/>
      <c r="E145" s="27"/>
      <c r="F145" s="27"/>
      <c r="G145" s="27"/>
      <c r="H145" s="27"/>
      <c r="I145" s="27"/>
      <c r="J145" s="117">
        <f>BK145</f>
        <v>89998733.25</v>
      </c>
      <c r="K145" s="27"/>
      <c r="L145" s="28"/>
      <c r="M145" s="60"/>
      <c r="N145" s="51"/>
      <c r="O145" s="61"/>
      <c r="P145" s="118">
        <f>P146+P485+P598+P608+P616+P622</f>
        <v>102676.07949999999</v>
      </c>
      <c r="Q145" s="61"/>
      <c r="R145" s="118">
        <f>R146+R485+R598+R608+R616+R622</f>
        <v>4292.467860133499</v>
      </c>
      <c r="S145" s="61"/>
      <c r="T145" s="119">
        <f>T146+T485+T598+T608+T616+T622</f>
        <v>2951.3831999999993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T145" s="15" t="s">
        <v>78</v>
      </c>
      <c r="AU145" s="15" t="s">
        <v>91</v>
      </c>
      <c r="BK145" s="120">
        <f>BK146+BK485+BK598+BK608+BK616+BK622</f>
        <v>89998733.25</v>
      </c>
    </row>
    <row r="146" spans="1:65" s="12" customFormat="1" ht="25.9" customHeight="1">
      <c r="B146" s="121"/>
      <c r="D146" s="122" t="s">
        <v>78</v>
      </c>
      <c r="E146" s="123" t="s">
        <v>138</v>
      </c>
      <c r="F146" s="123" t="s">
        <v>139</v>
      </c>
      <c r="J146" s="124">
        <f>BK146</f>
        <v>73130196.700000003</v>
      </c>
      <c r="L146" s="121"/>
      <c r="M146" s="125"/>
      <c r="N146" s="126"/>
      <c r="O146" s="126"/>
      <c r="P146" s="127">
        <f>P147+P190+P219+P250+P264+P318+P336+P458+P482</f>
        <v>87445.974499999997</v>
      </c>
      <c r="Q146" s="126"/>
      <c r="R146" s="127">
        <f>R147+R190+R219+R250+R264+R318+R336+R458+R482</f>
        <v>4263.4422176584994</v>
      </c>
      <c r="S146" s="126"/>
      <c r="T146" s="128">
        <f>T147+T190+T219+T250+T264+T318+T336+T458+T482</f>
        <v>2915.5473999999995</v>
      </c>
      <c r="AR146" s="122" t="s">
        <v>19</v>
      </c>
      <c r="AT146" s="129" t="s">
        <v>78</v>
      </c>
      <c r="AU146" s="129" t="s">
        <v>79</v>
      </c>
      <c r="AY146" s="122" t="s">
        <v>140</v>
      </c>
      <c r="BK146" s="130">
        <f>BK147+BK190+BK219+BK250+BK264+BK318+BK336+BK458+BK482</f>
        <v>73130196.700000003</v>
      </c>
    </row>
    <row r="147" spans="1:65" s="12" customFormat="1" ht="22.9" customHeight="1">
      <c r="B147" s="121"/>
      <c r="D147" s="122" t="s">
        <v>78</v>
      </c>
      <c r="E147" s="131" t="s">
        <v>19</v>
      </c>
      <c r="F147" s="131" t="s">
        <v>141</v>
      </c>
      <c r="J147" s="132">
        <f>BK147</f>
        <v>12821475</v>
      </c>
      <c r="L147" s="121"/>
      <c r="M147" s="125"/>
      <c r="N147" s="126"/>
      <c r="O147" s="126"/>
      <c r="P147" s="127">
        <f>SUM(P148:P189)</f>
        <v>23531.469999999994</v>
      </c>
      <c r="Q147" s="126"/>
      <c r="R147" s="127">
        <f>SUM(R148:R189)</f>
        <v>20.195580125999999</v>
      </c>
      <c r="S147" s="126"/>
      <c r="T147" s="128">
        <f>SUM(T148:T189)</f>
        <v>0</v>
      </c>
      <c r="AR147" s="122" t="s">
        <v>19</v>
      </c>
      <c r="AT147" s="129" t="s">
        <v>78</v>
      </c>
      <c r="AU147" s="129" t="s">
        <v>19</v>
      </c>
      <c r="AY147" s="122" t="s">
        <v>140</v>
      </c>
      <c r="BK147" s="130">
        <f>SUM(BK148:BK189)</f>
        <v>12821475</v>
      </c>
    </row>
    <row r="148" spans="1:65" s="2" customFormat="1" ht="24.2" customHeight="1">
      <c r="A148" s="27"/>
      <c r="B148" s="133"/>
      <c r="C148" s="134" t="s">
        <v>19</v>
      </c>
      <c r="D148" s="134" t="s">
        <v>142</v>
      </c>
      <c r="E148" s="135" t="s">
        <v>143</v>
      </c>
      <c r="F148" s="136" t="s">
        <v>144</v>
      </c>
      <c r="G148" s="137" t="s">
        <v>145</v>
      </c>
      <c r="H148" s="138">
        <v>7900</v>
      </c>
      <c r="I148" s="139">
        <v>43.8</v>
      </c>
      <c r="J148" s="139">
        <f t="shared" ref="J148:J189" si="0">ROUND(I148*H148,2)</f>
        <v>346020</v>
      </c>
      <c r="K148" s="136" t="s">
        <v>146</v>
      </c>
      <c r="L148" s="28"/>
      <c r="M148" s="140" t="s">
        <v>1</v>
      </c>
      <c r="N148" s="141" t="s">
        <v>44</v>
      </c>
      <c r="O148" s="142">
        <v>0.111</v>
      </c>
      <c r="P148" s="142">
        <f t="shared" ref="P148:P189" si="1">O148*H148</f>
        <v>876.9</v>
      </c>
      <c r="Q148" s="142">
        <v>0</v>
      </c>
      <c r="R148" s="142">
        <f t="shared" ref="R148:R189" si="2">Q148*H148</f>
        <v>0</v>
      </c>
      <c r="S148" s="142">
        <v>0</v>
      </c>
      <c r="T148" s="143">
        <f t="shared" ref="T148:T189" si="3"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44" t="s">
        <v>147</v>
      </c>
      <c r="AT148" s="144" t="s">
        <v>142</v>
      </c>
      <c r="AU148" s="144" t="s">
        <v>85</v>
      </c>
      <c r="AY148" s="15" t="s">
        <v>140</v>
      </c>
      <c r="BE148" s="145">
        <f t="shared" ref="BE148:BE189" si="4">IF(N148="základní",J148,0)</f>
        <v>346020</v>
      </c>
      <c r="BF148" s="145">
        <f t="shared" ref="BF148:BF189" si="5">IF(N148="snížená",J148,0)</f>
        <v>0</v>
      </c>
      <c r="BG148" s="145">
        <f t="shared" ref="BG148:BG189" si="6">IF(N148="zákl. přenesená",J148,0)</f>
        <v>0</v>
      </c>
      <c r="BH148" s="145">
        <f t="shared" ref="BH148:BH189" si="7">IF(N148="sníž. přenesená",J148,0)</f>
        <v>0</v>
      </c>
      <c r="BI148" s="145">
        <f t="shared" ref="BI148:BI189" si="8">IF(N148="nulová",J148,0)</f>
        <v>0</v>
      </c>
      <c r="BJ148" s="15" t="s">
        <v>19</v>
      </c>
      <c r="BK148" s="145">
        <f t="shared" ref="BK148:BK189" si="9">ROUND(I148*H148,2)</f>
        <v>346020</v>
      </c>
      <c r="BL148" s="15" t="s">
        <v>147</v>
      </c>
      <c r="BM148" s="144" t="s">
        <v>148</v>
      </c>
    </row>
    <row r="149" spans="1:65" s="2" customFormat="1" ht="24.2" customHeight="1">
      <c r="A149" s="27"/>
      <c r="B149" s="133"/>
      <c r="C149" s="134" t="s">
        <v>85</v>
      </c>
      <c r="D149" s="134" t="s">
        <v>142</v>
      </c>
      <c r="E149" s="135" t="s">
        <v>149</v>
      </c>
      <c r="F149" s="136" t="s">
        <v>150</v>
      </c>
      <c r="G149" s="137" t="s">
        <v>145</v>
      </c>
      <c r="H149" s="138">
        <v>9800</v>
      </c>
      <c r="I149" s="139">
        <v>34.4</v>
      </c>
      <c r="J149" s="139">
        <f t="shared" si="0"/>
        <v>337120</v>
      </c>
      <c r="K149" s="136" t="s">
        <v>146</v>
      </c>
      <c r="L149" s="28"/>
      <c r="M149" s="140" t="s">
        <v>1</v>
      </c>
      <c r="N149" s="141" t="s">
        <v>44</v>
      </c>
      <c r="O149" s="142">
        <v>8.5999999999999993E-2</v>
      </c>
      <c r="P149" s="142">
        <f t="shared" si="1"/>
        <v>842.8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4" t="s">
        <v>147</v>
      </c>
      <c r="AT149" s="144" t="s">
        <v>142</v>
      </c>
      <c r="AU149" s="144" t="s">
        <v>85</v>
      </c>
      <c r="AY149" s="15" t="s">
        <v>140</v>
      </c>
      <c r="BE149" s="145">
        <f t="shared" si="4"/>
        <v>337120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5" t="s">
        <v>19</v>
      </c>
      <c r="BK149" s="145">
        <f t="shared" si="9"/>
        <v>337120</v>
      </c>
      <c r="BL149" s="15" t="s">
        <v>147</v>
      </c>
      <c r="BM149" s="144" t="s">
        <v>151</v>
      </c>
    </row>
    <row r="150" spans="1:65" s="2" customFormat="1" ht="44.25" customHeight="1">
      <c r="A150" s="27"/>
      <c r="B150" s="133"/>
      <c r="C150" s="134" t="s">
        <v>152</v>
      </c>
      <c r="D150" s="134" t="s">
        <v>142</v>
      </c>
      <c r="E150" s="135" t="s">
        <v>153</v>
      </c>
      <c r="F150" s="136" t="s">
        <v>154</v>
      </c>
      <c r="G150" s="137" t="s">
        <v>145</v>
      </c>
      <c r="H150" s="138">
        <v>13500</v>
      </c>
      <c r="I150" s="139">
        <v>90.3</v>
      </c>
      <c r="J150" s="139">
        <f t="shared" si="0"/>
        <v>1219050</v>
      </c>
      <c r="K150" s="136" t="s">
        <v>146</v>
      </c>
      <c r="L150" s="28"/>
      <c r="M150" s="140" t="s">
        <v>1</v>
      </c>
      <c r="N150" s="141" t="s">
        <v>44</v>
      </c>
      <c r="O150" s="142">
        <v>0.26500000000000001</v>
      </c>
      <c r="P150" s="142">
        <f t="shared" si="1"/>
        <v>3577.5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44" t="s">
        <v>147</v>
      </c>
      <c r="AT150" s="144" t="s">
        <v>142</v>
      </c>
      <c r="AU150" s="144" t="s">
        <v>85</v>
      </c>
      <c r="AY150" s="15" t="s">
        <v>140</v>
      </c>
      <c r="BE150" s="145">
        <f t="shared" si="4"/>
        <v>1219050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5" t="s">
        <v>19</v>
      </c>
      <c r="BK150" s="145">
        <f t="shared" si="9"/>
        <v>1219050</v>
      </c>
      <c r="BL150" s="15" t="s">
        <v>147</v>
      </c>
      <c r="BM150" s="144" t="s">
        <v>155</v>
      </c>
    </row>
    <row r="151" spans="1:65" s="2" customFormat="1" ht="44.25" customHeight="1">
      <c r="A151" s="27"/>
      <c r="B151" s="133"/>
      <c r="C151" s="134" t="s">
        <v>147</v>
      </c>
      <c r="D151" s="134" t="s">
        <v>142</v>
      </c>
      <c r="E151" s="135" t="s">
        <v>156</v>
      </c>
      <c r="F151" s="136" t="s">
        <v>157</v>
      </c>
      <c r="G151" s="137" t="s">
        <v>145</v>
      </c>
      <c r="H151" s="138">
        <v>3900</v>
      </c>
      <c r="I151" s="139">
        <v>161</v>
      </c>
      <c r="J151" s="139">
        <f t="shared" si="0"/>
        <v>627900</v>
      </c>
      <c r="K151" s="136" t="s">
        <v>146</v>
      </c>
      <c r="L151" s="28"/>
      <c r="M151" s="140" t="s">
        <v>1</v>
      </c>
      <c r="N151" s="141" t="s">
        <v>44</v>
      </c>
      <c r="O151" s="142">
        <v>0.52</v>
      </c>
      <c r="P151" s="142">
        <f t="shared" si="1"/>
        <v>2028</v>
      </c>
      <c r="Q151" s="142">
        <v>0</v>
      </c>
      <c r="R151" s="142">
        <f t="shared" si="2"/>
        <v>0</v>
      </c>
      <c r="S151" s="142">
        <v>0</v>
      </c>
      <c r="T151" s="143">
        <f t="shared" si="3"/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44" t="s">
        <v>147</v>
      </c>
      <c r="AT151" s="144" t="s">
        <v>142</v>
      </c>
      <c r="AU151" s="144" t="s">
        <v>85</v>
      </c>
      <c r="AY151" s="15" t="s">
        <v>140</v>
      </c>
      <c r="BE151" s="145">
        <f t="shared" si="4"/>
        <v>627900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5" t="s">
        <v>19</v>
      </c>
      <c r="BK151" s="145">
        <f t="shared" si="9"/>
        <v>627900</v>
      </c>
      <c r="BL151" s="15" t="s">
        <v>147</v>
      </c>
      <c r="BM151" s="144" t="s">
        <v>158</v>
      </c>
    </row>
    <row r="152" spans="1:65" s="2" customFormat="1" ht="24.2" customHeight="1">
      <c r="A152" s="27"/>
      <c r="B152" s="133"/>
      <c r="C152" s="134" t="s">
        <v>159</v>
      </c>
      <c r="D152" s="134" t="s">
        <v>142</v>
      </c>
      <c r="E152" s="135" t="s">
        <v>160</v>
      </c>
      <c r="F152" s="136" t="s">
        <v>161</v>
      </c>
      <c r="G152" s="137" t="s">
        <v>145</v>
      </c>
      <c r="H152" s="138">
        <v>9900</v>
      </c>
      <c r="I152" s="139">
        <v>26.4</v>
      </c>
      <c r="J152" s="139">
        <f t="shared" si="0"/>
        <v>261360</v>
      </c>
      <c r="K152" s="136" t="s">
        <v>146</v>
      </c>
      <c r="L152" s="28"/>
      <c r="M152" s="140" t="s">
        <v>1</v>
      </c>
      <c r="N152" s="141" t="s">
        <v>44</v>
      </c>
      <c r="O152" s="142">
        <v>6.4000000000000001E-2</v>
      </c>
      <c r="P152" s="142">
        <f t="shared" si="1"/>
        <v>633.6</v>
      </c>
      <c r="Q152" s="142">
        <v>9.0000000000000006E-5</v>
      </c>
      <c r="R152" s="142">
        <f t="shared" si="2"/>
        <v>0.89100000000000001</v>
      </c>
      <c r="S152" s="142">
        <v>0</v>
      </c>
      <c r="T152" s="143">
        <f t="shared" si="3"/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44" t="s">
        <v>147</v>
      </c>
      <c r="AT152" s="144" t="s">
        <v>142</v>
      </c>
      <c r="AU152" s="144" t="s">
        <v>85</v>
      </c>
      <c r="AY152" s="15" t="s">
        <v>140</v>
      </c>
      <c r="BE152" s="145">
        <f t="shared" si="4"/>
        <v>261360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5" t="s">
        <v>19</v>
      </c>
      <c r="BK152" s="145">
        <f t="shared" si="9"/>
        <v>261360</v>
      </c>
      <c r="BL152" s="15" t="s">
        <v>147</v>
      </c>
      <c r="BM152" s="144" t="s">
        <v>162</v>
      </c>
    </row>
    <row r="153" spans="1:65" s="2" customFormat="1" ht="33" customHeight="1">
      <c r="A153" s="27"/>
      <c r="B153" s="133"/>
      <c r="C153" s="134" t="s">
        <v>163</v>
      </c>
      <c r="D153" s="134" t="s">
        <v>142</v>
      </c>
      <c r="E153" s="135" t="s">
        <v>164</v>
      </c>
      <c r="F153" s="136" t="s">
        <v>165</v>
      </c>
      <c r="G153" s="137" t="s">
        <v>145</v>
      </c>
      <c r="H153" s="138">
        <v>25000</v>
      </c>
      <c r="I153" s="139">
        <v>23.5</v>
      </c>
      <c r="J153" s="139">
        <f t="shared" si="0"/>
        <v>587500</v>
      </c>
      <c r="K153" s="136" t="s">
        <v>146</v>
      </c>
      <c r="L153" s="28"/>
      <c r="M153" s="140" t="s">
        <v>1</v>
      </c>
      <c r="N153" s="141" t="s">
        <v>44</v>
      </c>
      <c r="O153" s="142">
        <v>1.4E-2</v>
      </c>
      <c r="P153" s="142">
        <f t="shared" si="1"/>
        <v>350</v>
      </c>
      <c r="Q153" s="142">
        <v>0</v>
      </c>
      <c r="R153" s="142">
        <f t="shared" si="2"/>
        <v>0</v>
      </c>
      <c r="S153" s="142">
        <v>0</v>
      </c>
      <c r="T153" s="143">
        <f t="shared" si="3"/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44" t="s">
        <v>147</v>
      </c>
      <c r="AT153" s="144" t="s">
        <v>142</v>
      </c>
      <c r="AU153" s="144" t="s">
        <v>85</v>
      </c>
      <c r="AY153" s="15" t="s">
        <v>140</v>
      </c>
      <c r="BE153" s="145">
        <f t="shared" si="4"/>
        <v>587500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5" t="s">
        <v>19</v>
      </c>
      <c r="BK153" s="145">
        <f t="shared" si="9"/>
        <v>587500</v>
      </c>
      <c r="BL153" s="15" t="s">
        <v>147</v>
      </c>
      <c r="BM153" s="144" t="s">
        <v>166</v>
      </c>
    </row>
    <row r="154" spans="1:65" s="2" customFormat="1" ht="37.9" customHeight="1">
      <c r="A154" s="27"/>
      <c r="B154" s="133"/>
      <c r="C154" s="134" t="s">
        <v>167</v>
      </c>
      <c r="D154" s="134" t="s">
        <v>142</v>
      </c>
      <c r="E154" s="135" t="s">
        <v>168</v>
      </c>
      <c r="F154" s="136" t="s">
        <v>169</v>
      </c>
      <c r="G154" s="137" t="s">
        <v>170</v>
      </c>
      <c r="H154" s="138">
        <v>40</v>
      </c>
      <c r="I154" s="139">
        <v>102</v>
      </c>
      <c r="J154" s="139">
        <f t="shared" si="0"/>
        <v>4080</v>
      </c>
      <c r="K154" s="136" t="s">
        <v>146</v>
      </c>
      <c r="L154" s="28"/>
      <c r="M154" s="140" t="s">
        <v>1</v>
      </c>
      <c r="N154" s="141" t="s">
        <v>44</v>
      </c>
      <c r="O154" s="142">
        <v>0.32</v>
      </c>
      <c r="P154" s="142">
        <f t="shared" si="1"/>
        <v>12.8</v>
      </c>
      <c r="Q154" s="142">
        <v>0</v>
      </c>
      <c r="R154" s="142">
        <f t="shared" si="2"/>
        <v>0</v>
      </c>
      <c r="S154" s="142">
        <v>0</v>
      </c>
      <c r="T154" s="143">
        <f t="shared" si="3"/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44" t="s">
        <v>147</v>
      </c>
      <c r="AT154" s="144" t="s">
        <v>142</v>
      </c>
      <c r="AU154" s="144" t="s">
        <v>85</v>
      </c>
      <c r="AY154" s="15" t="s">
        <v>140</v>
      </c>
      <c r="BE154" s="145">
        <f t="shared" si="4"/>
        <v>4080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5" t="s">
        <v>19</v>
      </c>
      <c r="BK154" s="145">
        <f t="shared" si="9"/>
        <v>4080</v>
      </c>
      <c r="BL154" s="15" t="s">
        <v>147</v>
      </c>
      <c r="BM154" s="144" t="s">
        <v>171</v>
      </c>
    </row>
    <row r="155" spans="1:65" s="2" customFormat="1" ht="44.25" customHeight="1">
      <c r="A155" s="27"/>
      <c r="B155" s="133"/>
      <c r="C155" s="134" t="s">
        <v>172</v>
      </c>
      <c r="D155" s="134" t="s">
        <v>142</v>
      </c>
      <c r="E155" s="135" t="s">
        <v>173</v>
      </c>
      <c r="F155" s="136" t="s">
        <v>174</v>
      </c>
      <c r="G155" s="137" t="s">
        <v>170</v>
      </c>
      <c r="H155" s="138">
        <v>60</v>
      </c>
      <c r="I155" s="139">
        <v>124</v>
      </c>
      <c r="J155" s="139">
        <f t="shared" si="0"/>
        <v>7440</v>
      </c>
      <c r="K155" s="136" t="s">
        <v>146</v>
      </c>
      <c r="L155" s="28"/>
      <c r="M155" s="140" t="s">
        <v>1</v>
      </c>
      <c r="N155" s="141" t="s">
        <v>44</v>
      </c>
      <c r="O155" s="142">
        <v>0.39</v>
      </c>
      <c r="P155" s="142">
        <f t="shared" si="1"/>
        <v>23.400000000000002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44" t="s">
        <v>147</v>
      </c>
      <c r="AT155" s="144" t="s">
        <v>142</v>
      </c>
      <c r="AU155" s="144" t="s">
        <v>85</v>
      </c>
      <c r="AY155" s="15" t="s">
        <v>140</v>
      </c>
      <c r="BE155" s="145">
        <f t="shared" si="4"/>
        <v>7440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5" t="s">
        <v>19</v>
      </c>
      <c r="BK155" s="145">
        <f t="shared" si="9"/>
        <v>7440</v>
      </c>
      <c r="BL155" s="15" t="s">
        <v>147</v>
      </c>
      <c r="BM155" s="144" t="s">
        <v>175</v>
      </c>
    </row>
    <row r="156" spans="1:65" s="2" customFormat="1" ht="44.25" customHeight="1">
      <c r="A156" s="27"/>
      <c r="B156" s="133"/>
      <c r="C156" s="134" t="s">
        <v>176</v>
      </c>
      <c r="D156" s="134" t="s">
        <v>142</v>
      </c>
      <c r="E156" s="135" t="s">
        <v>177</v>
      </c>
      <c r="F156" s="136" t="s">
        <v>178</v>
      </c>
      <c r="G156" s="137" t="s">
        <v>145</v>
      </c>
      <c r="H156" s="138">
        <v>1900</v>
      </c>
      <c r="I156" s="139">
        <v>126</v>
      </c>
      <c r="J156" s="139">
        <f t="shared" si="0"/>
        <v>239400</v>
      </c>
      <c r="K156" s="136" t="s">
        <v>146</v>
      </c>
      <c r="L156" s="28"/>
      <c r="M156" s="140" t="s">
        <v>1</v>
      </c>
      <c r="N156" s="141" t="s">
        <v>44</v>
      </c>
      <c r="O156" s="142">
        <v>0.29299999999999998</v>
      </c>
      <c r="P156" s="142">
        <f t="shared" si="1"/>
        <v>556.69999999999993</v>
      </c>
      <c r="Q156" s="142">
        <v>0</v>
      </c>
      <c r="R156" s="142">
        <f t="shared" si="2"/>
        <v>0</v>
      </c>
      <c r="S156" s="142">
        <v>0</v>
      </c>
      <c r="T156" s="143">
        <f t="shared" si="3"/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44" t="s">
        <v>147</v>
      </c>
      <c r="AT156" s="144" t="s">
        <v>142</v>
      </c>
      <c r="AU156" s="144" t="s">
        <v>85</v>
      </c>
      <c r="AY156" s="15" t="s">
        <v>140</v>
      </c>
      <c r="BE156" s="145">
        <f t="shared" si="4"/>
        <v>239400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5" t="s">
        <v>19</v>
      </c>
      <c r="BK156" s="145">
        <f t="shared" si="9"/>
        <v>239400</v>
      </c>
      <c r="BL156" s="15" t="s">
        <v>147</v>
      </c>
      <c r="BM156" s="144" t="s">
        <v>179</v>
      </c>
    </row>
    <row r="157" spans="1:65" s="2" customFormat="1" ht="37.9" customHeight="1">
      <c r="A157" s="27"/>
      <c r="B157" s="133"/>
      <c r="C157" s="134" t="s">
        <v>24</v>
      </c>
      <c r="D157" s="134" t="s">
        <v>142</v>
      </c>
      <c r="E157" s="135" t="s">
        <v>180</v>
      </c>
      <c r="F157" s="136" t="s">
        <v>181</v>
      </c>
      <c r="G157" s="137" t="s">
        <v>145</v>
      </c>
      <c r="H157" s="138">
        <v>3900</v>
      </c>
      <c r="I157" s="139">
        <v>138</v>
      </c>
      <c r="J157" s="139">
        <f t="shared" si="0"/>
        <v>538200</v>
      </c>
      <c r="K157" s="136" t="s">
        <v>146</v>
      </c>
      <c r="L157" s="28"/>
      <c r="M157" s="140" t="s">
        <v>1</v>
      </c>
      <c r="N157" s="141" t="s">
        <v>44</v>
      </c>
      <c r="O157" s="142">
        <v>0.32</v>
      </c>
      <c r="P157" s="142">
        <f t="shared" si="1"/>
        <v>1248</v>
      </c>
      <c r="Q157" s="142">
        <v>0</v>
      </c>
      <c r="R157" s="142">
        <f t="shared" si="2"/>
        <v>0</v>
      </c>
      <c r="S157" s="142">
        <v>0</v>
      </c>
      <c r="T157" s="143">
        <f t="shared" si="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44" t="s">
        <v>147</v>
      </c>
      <c r="AT157" s="144" t="s">
        <v>142</v>
      </c>
      <c r="AU157" s="144" t="s">
        <v>85</v>
      </c>
      <c r="AY157" s="15" t="s">
        <v>140</v>
      </c>
      <c r="BE157" s="145">
        <f t="shared" si="4"/>
        <v>538200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5" t="s">
        <v>19</v>
      </c>
      <c r="BK157" s="145">
        <f t="shared" si="9"/>
        <v>538200</v>
      </c>
      <c r="BL157" s="15" t="s">
        <v>147</v>
      </c>
      <c r="BM157" s="144" t="s">
        <v>182</v>
      </c>
    </row>
    <row r="158" spans="1:65" s="2" customFormat="1" ht="37.9" customHeight="1">
      <c r="A158" s="27"/>
      <c r="B158" s="133"/>
      <c r="C158" s="134" t="s">
        <v>183</v>
      </c>
      <c r="D158" s="134" t="s">
        <v>142</v>
      </c>
      <c r="E158" s="135" t="s">
        <v>184</v>
      </c>
      <c r="F158" s="136" t="s">
        <v>185</v>
      </c>
      <c r="G158" s="137" t="s">
        <v>145</v>
      </c>
      <c r="H158" s="138">
        <v>6000</v>
      </c>
      <c r="I158" s="139">
        <v>159</v>
      </c>
      <c r="J158" s="139">
        <f t="shared" si="0"/>
        <v>954000</v>
      </c>
      <c r="K158" s="136" t="s">
        <v>146</v>
      </c>
      <c r="L158" s="28"/>
      <c r="M158" s="140" t="s">
        <v>1</v>
      </c>
      <c r="N158" s="141" t="s">
        <v>44</v>
      </c>
      <c r="O158" s="142">
        <v>0.36899999999999999</v>
      </c>
      <c r="P158" s="142">
        <f t="shared" si="1"/>
        <v>2214</v>
      </c>
      <c r="Q158" s="142">
        <v>0</v>
      </c>
      <c r="R158" s="142">
        <f t="shared" si="2"/>
        <v>0</v>
      </c>
      <c r="S158" s="142">
        <v>0</v>
      </c>
      <c r="T158" s="143">
        <f t="shared" si="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44" t="s">
        <v>147</v>
      </c>
      <c r="AT158" s="144" t="s">
        <v>142</v>
      </c>
      <c r="AU158" s="144" t="s">
        <v>85</v>
      </c>
      <c r="AY158" s="15" t="s">
        <v>140</v>
      </c>
      <c r="BE158" s="145">
        <f t="shared" si="4"/>
        <v>954000</v>
      </c>
      <c r="BF158" s="145">
        <f t="shared" si="5"/>
        <v>0</v>
      </c>
      <c r="BG158" s="145">
        <f t="shared" si="6"/>
        <v>0</v>
      </c>
      <c r="BH158" s="145">
        <f t="shared" si="7"/>
        <v>0</v>
      </c>
      <c r="BI158" s="145">
        <f t="shared" si="8"/>
        <v>0</v>
      </c>
      <c r="BJ158" s="15" t="s">
        <v>19</v>
      </c>
      <c r="BK158" s="145">
        <f t="shared" si="9"/>
        <v>954000</v>
      </c>
      <c r="BL158" s="15" t="s">
        <v>147</v>
      </c>
      <c r="BM158" s="144" t="s">
        <v>186</v>
      </c>
    </row>
    <row r="159" spans="1:65" s="2" customFormat="1" ht="44.25" customHeight="1">
      <c r="A159" s="27"/>
      <c r="B159" s="133"/>
      <c r="C159" s="134" t="s">
        <v>187</v>
      </c>
      <c r="D159" s="134" t="s">
        <v>142</v>
      </c>
      <c r="E159" s="135" t="s">
        <v>188</v>
      </c>
      <c r="F159" s="136" t="s">
        <v>189</v>
      </c>
      <c r="G159" s="137" t="s">
        <v>145</v>
      </c>
      <c r="H159" s="138">
        <v>2000</v>
      </c>
      <c r="I159" s="139">
        <v>83.6</v>
      </c>
      <c r="J159" s="139">
        <f t="shared" si="0"/>
        <v>167200</v>
      </c>
      <c r="K159" s="136" t="s">
        <v>146</v>
      </c>
      <c r="L159" s="28"/>
      <c r="M159" s="140" t="s">
        <v>1</v>
      </c>
      <c r="N159" s="141" t="s">
        <v>44</v>
      </c>
      <c r="O159" s="142">
        <v>0.19400000000000001</v>
      </c>
      <c r="P159" s="142">
        <f t="shared" si="1"/>
        <v>388</v>
      </c>
      <c r="Q159" s="142">
        <v>0</v>
      </c>
      <c r="R159" s="142">
        <f t="shared" si="2"/>
        <v>0</v>
      </c>
      <c r="S159" s="142">
        <v>0</v>
      </c>
      <c r="T159" s="143">
        <f t="shared" si="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44" t="s">
        <v>147</v>
      </c>
      <c r="AT159" s="144" t="s">
        <v>142</v>
      </c>
      <c r="AU159" s="144" t="s">
        <v>85</v>
      </c>
      <c r="AY159" s="15" t="s">
        <v>140</v>
      </c>
      <c r="BE159" s="145">
        <f t="shared" si="4"/>
        <v>167200</v>
      </c>
      <c r="BF159" s="145">
        <f t="shared" si="5"/>
        <v>0</v>
      </c>
      <c r="BG159" s="145">
        <f t="shared" si="6"/>
        <v>0</v>
      </c>
      <c r="BH159" s="145">
        <f t="shared" si="7"/>
        <v>0</v>
      </c>
      <c r="BI159" s="145">
        <f t="shared" si="8"/>
        <v>0</v>
      </c>
      <c r="BJ159" s="15" t="s">
        <v>19</v>
      </c>
      <c r="BK159" s="145">
        <f t="shared" si="9"/>
        <v>167200</v>
      </c>
      <c r="BL159" s="15" t="s">
        <v>147</v>
      </c>
      <c r="BM159" s="144" t="s">
        <v>190</v>
      </c>
    </row>
    <row r="160" spans="1:65" s="2" customFormat="1" ht="44.25" customHeight="1">
      <c r="A160" s="27"/>
      <c r="B160" s="133"/>
      <c r="C160" s="134" t="s">
        <v>191</v>
      </c>
      <c r="D160" s="134" t="s">
        <v>142</v>
      </c>
      <c r="E160" s="135" t="s">
        <v>192</v>
      </c>
      <c r="F160" s="136" t="s">
        <v>193</v>
      </c>
      <c r="G160" s="137" t="s">
        <v>145</v>
      </c>
      <c r="H160" s="138">
        <v>4000</v>
      </c>
      <c r="I160" s="139">
        <v>90.5</v>
      </c>
      <c r="J160" s="139">
        <f t="shared" si="0"/>
        <v>362000</v>
      </c>
      <c r="K160" s="136" t="s">
        <v>146</v>
      </c>
      <c r="L160" s="28"/>
      <c r="M160" s="140" t="s">
        <v>1</v>
      </c>
      <c r="N160" s="141" t="s">
        <v>44</v>
      </c>
      <c r="O160" s="142">
        <v>0.21</v>
      </c>
      <c r="P160" s="142">
        <f t="shared" si="1"/>
        <v>840</v>
      </c>
      <c r="Q160" s="142">
        <v>0</v>
      </c>
      <c r="R160" s="142">
        <f t="shared" si="2"/>
        <v>0</v>
      </c>
      <c r="S160" s="142">
        <v>0</v>
      </c>
      <c r="T160" s="143">
        <f t="shared" si="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44" t="s">
        <v>147</v>
      </c>
      <c r="AT160" s="144" t="s">
        <v>142</v>
      </c>
      <c r="AU160" s="144" t="s">
        <v>85</v>
      </c>
      <c r="AY160" s="15" t="s">
        <v>140</v>
      </c>
      <c r="BE160" s="145">
        <f t="shared" si="4"/>
        <v>362000</v>
      </c>
      <c r="BF160" s="145">
        <f t="shared" si="5"/>
        <v>0</v>
      </c>
      <c r="BG160" s="145">
        <f t="shared" si="6"/>
        <v>0</v>
      </c>
      <c r="BH160" s="145">
        <f t="shared" si="7"/>
        <v>0</v>
      </c>
      <c r="BI160" s="145">
        <f t="shared" si="8"/>
        <v>0</v>
      </c>
      <c r="BJ160" s="15" t="s">
        <v>19</v>
      </c>
      <c r="BK160" s="145">
        <f t="shared" si="9"/>
        <v>362000</v>
      </c>
      <c r="BL160" s="15" t="s">
        <v>147</v>
      </c>
      <c r="BM160" s="144" t="s">
        <v>194</v>
      </c>
    </row>
    <row r="161" spans="1:65" s="2" customFormat="1" ht="44.25" customHeight="1">
      <c r="A161" s="27"/>
      <c r="B161" s="133"/>
      <c r="C161" s="134" t="s">
        <v>195</v>
      </c>
      <c r="D161" s="134" t="s">
        <v>142</v>
      </c>
      <c r="E161" s="135" t="s">
        <v>196</v>
      </c>
      <c r="F161" s="136" t="s">
        <v>197</v>
      </c>
      <c r="G161" s="137" t="s">
        <v>145</v>
      </c>
      <c r="H161" s="138">
        <v>6000</v>
      </c>
      <c r="I161" s="139">
        <v>106</v>
      </c>
      <c r="J161" s="139">
        <f t="shared" si="0"/>
        <v>636000</v>
      </c>
      <c r="K161" s="136" t="s">
        <v>146</v>
      </c>
      <c r="L161" s="28"/>
      <c r="M161" s="140" t="s">
        <v>1</v>
      </c>
      <c r="N161" s="141" t="s">
        <v>44</v>
      </c>
      <c r="O161" s="142">
        <v>0.247</v>
      </c>
      <c r="P161" s="142">
        <f t="shared" si="1"/>
        <v>1482</v>
      </c>
      <c r="Q161" s="142">
        <v>0</v>
      </c>
      <c r="R161" s="142">
        <f t="shared" si="2"/>
        <v>0</v>
      </c>
      <c r="S161" s="142">
        <v>0</v>
      </c>
      <c r="T161" s="143">
        <f t="shared" si="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44" t="s">
        <v>147</v>
      </c>
      <c r="AT161" s="144" t="s">
        <v>142</v>
      </c>
      <c r="AU161" s="144" t="s">
        <v>85</v>
      </c>
      <c r="AY161" s="15" t="s">
        <v>140</v>
      </c>
      <c r="BE161" s="145">
        <f t="shared" si="4"/>
        <v>636000</v>
      </c>
      <c r="BF161" s="145">
        <f t="shared" si="5"/>
        <v>0</v>
      </c>
      <c r="BG161" s="145">
        <f t="shared" si="6"/>
        <v>0</v>
      </c>
      <c r="BH161" s="145">
        <f t="shared" si="7"/>
        <v>0</v>
      </c>
      <c r="BI161" s="145">
        <f t="shared" si="8"/>
        <v>0</v>
      </c>
      <c r="BJ161" s="15" t="s">
        <v>19</v>
      </c>
      <c r="BK161" s="145">
        <f t="shared" si="9"/>
        <v>636000</v>
      </c>
      <c r="BL161" s="15" t="s">
        <v>147</v>
      </c>
      <c r="BM161" s="144" t="s">
        <v>198</v>
      </c>
    </row>
    <row r="162" spans="1:65" s="2" customFormat="1" ht="33" customHeight="1">
      <c r="A162" s="27"/>
      <c r="B162" s="133"/>
      <c r="C162" s="134" t="s">
        <v>8</v>
      </c>
      <c r="D162" s="134" t="s">
        <v>142</v>
      </c>
      <c r="E162" s="135" t="s">
        <v>199</v>
      </c>
      <c r="F162" s="136" t="s">
        <v>200</v>
      </c>
      <c r="G162" s="137" t="s">
        <v>170</v>
      </c>
      <c r="H162" s="138">
        <v>100</v>
      </c>
      <c r="I162" s="139">
        <v>266</v>
      </c>
      <c r="J162" s="139">
        <f t="shared" si="0"/>
        <v>26600</v>
      </c>
      <c r="K162" s="136" t="s">
        <v>146</v>
      </c>
      <c r="L162" s="28"/>
      <c r="M162" s="140" t="s">
        <v>1</v>
      </c>
      <c r="N162" s="141" t="s">
        <v>44</v>
      </c>
      <c r="O162" s="142">
        <v>0.498</v>
      </c>
      <c r="P162" s="142">
        <f t="shared" si="1"/>
        <v>49.8</v>
      </c>
      <c r="Q162" s="142">
        <v>0</v>
      </c>
      <c r="R162" s="142">
        <f t="shared" si="2"/>
        <v>0</v>
      </c>
      <c r="S162" s="142">
        <v>0</v>
      </c>
      <c r="T162" s="143">
        <f t="shared" si="3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44" t="s">
        <v>147</v>
      </c>
      <c r="AT162" s="144" t="s">
        <v>142</v>
      </c>
      <c r="AU162" s="144" t="s">
        <v>85</v>
      </c>
      <c r="AY162" s="15" t="s">
        <v>140</v>
      </c>
      <c r="BE162" s="145">
        <f t="shared" si="4"/>
        <v>26600</v>
      </c>
      <c r="BF162" s="145">
        <f t="shared" si="5"/>
        <v>0</v>
      </c>
      <c r="BG162" s="145">
        <f t="shared" si="6"/>
        <v>0</v>
      </c>
      <c r="BH162" s="145">
        <f t="shared" si="7"/>
        <v>0</v>
      </c>
      <c r="BI162" s="145">
        <f t="shared" si="8"/>
        <v>0</v>
      </c>
      <c r="BJ162" s="15" t="s">
        <v>19</v>
      </c>
      <c r="BK162" s="145">
        <f t="shared" si="9"/>
        <v>26600</v>
      </c>
      <c r="BL162" s="15" t="s">
        <v>147</v>
      </c>
      <c r="BM162" s="144" t="s">
        <v>201</v>
      </c>
    </row>
    <row r="163" spans="1:65" s="2" customFormat="1" ht="33" customHeight="1">
      <c r="A163" s="27"/>
      <c r="B163" s="133"/>
      <c r="C163" s="134" t="s">
        <v>202</v>
      </c>
      <c r="D163" s="134" t="s">
        <v>142</v>
      </c>
      <c r="E163" s="135" t="s">
        <v>203</v>
      </c>
      <c r="F163" s="136" t="s">
        <v>204</v>
      </c>
      <c r="G163" s="137" t="s">
        <v>170</v>
      </c>
      <c r="H163" s="138">
        <v>80</v>
      </c>
      <c r="I163" s="139">
        <v>374</v>
      </c>
      <c r="J163" s="139">
        <f t="shared" si="0"/>
        <v>29920</v>
      </c>
      <c r="K163" s="136" t="s">
        <v>146</v>
      </c>
      <c r="L163" s="28"/>
      <c r="M163" s="140" t="s">
        <v>1</v>
      </c>
      <c r="N163" s="141" t="s">
        <v>44</v>
      </c>
      <c r="O163" s="142">
        <v>0.70099999999999996</v>
      </c>
      <c r="P163" s="142">
        <f t="shared" si="1"/>
        <v>56.08</v>
      </c>
      <c r="Q163" s="142">
        <v>0</v>
      </c>
      <c r="R163" s="142">
        <f t="shared" si="2"/>
        <v>0</v>
      </c>
      <c r="S163" s="142">
        <v>0</v>
      </c>
      <c r="T163" s="143">
        <f t="shared" si="3"/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44" t="s">
        <v>147</v>
      </c>
      <c r="AT163" s="144" t="s">
        <v>142</v>
      </c>
      <c r="AU163" s="144" t="s">
        <v>85</v>
      </c>
      <c r="AY163" s="15" t="s">
        <v>140</v>
      </c>
      <c r="BE163" s="145">
        <f t="shared" si="4"/>
        <v>29920</v>
      </c>
      <c r="BF163" s="145">
        <f t="shared" si="5"/>
        <v>0</v>
      </c>
      <c r="BG163" s="145">
        <f t="shared" si="6"/>
        <v>0</v>
      </c>
      <c r="BH163" s="145">
        <f t="shared" si="7"/>
        <v>0</v>
      </c>
      <c r="BI163" s="145">
        <f t="shared" si="8"/>
        <v>0</v>
      </c>
      <c r="BJ163" s="15" t="s">
        <v>19</v>
      </c>
      <c r="BK163" s="145">
        <f t="shared" si="9"/>
        <v>29920</v>
      </c>
      <c r="BL163" s="15" t="s">
        <v>147</v>
      </c>
      <c r="BM163" s="144" t="s">
        <v>205</v>
      </c>
    </row>
    <row r="164" spans="1:65" s="2" customFormat="1" ht="37.9" customHeight="1">
      <c r="A164" s="27"/>
      <c r="B164" s="133"/>
      <c r="C164" s="134" t="s">
        <v>206</v>
      </c>
      <c r="D164" s="134" t="s">
        <v>142</v>
      </c>
      <c r="E164" s="135" t="s">
        <v>207</v>
      </c>
      <c r="F164" s="136" t="s">
        <v>208</v>
      </c>
      <c r="G164" s="137" t="s">
        <v>170</v>
      </c>
      <c r="H164" s="138">
        <v>180</v>
      </c>
      <c r="I164" s="139">
        <v>1580</v>
      </c>
      <c r="J164" s="139">
        <f t="shared" si="0"/>
        <v>284400</v>
      </c>
      <c r="K164" s="136" t="s">
        <v>146</v>
      </c>
      <c r="L164" s="28"/>
      <c r="M164" s="140" t="s">
        <v>1</v>
      </c>
      <c r="N164" s="141" t="s">
        <v>44</v>
      </c>
      <c r="O164" s="142">
        <v>1.798</v>
      </c>
      <c r="P164" s="142">
        <f t="shared" si="1"/>
        <v>323.64</v>
      </c>
      <c r="Q164" s="142">
        <v>0</v>
      </c>
      <c r="R164" s="142">
        <f t="shared" si="2"/>
        <v>0</v>
      </c>
      <c r="S164" s="142">
        <v>0</v>
      </c>
      <c r="T164" s="143">
        <f t="shared" si="3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44" t="s">
        <v>147</v>
      </c>
      <c r="AT164" s="144" t="s">
        <v>142</v>
      </c>
      <c r="AU164" s="144" t="s">
        <v>85</v>
      </c>
      <c r="AY164" s="15" t="s">
        <v>140</v>
      </c>
      <c r="BE164" s="145">
        <f t="shared" si="4"/>
        <v>284400</v>
      </c>
      <c r="BF164" s="145">
        <f t="shared" si="5"/>
        <v>0</v>
      </c>
      <c r="BG164" s="145">
        <f t="shared" si="6"/>
        <v>0</v>
      </c>
      <c r="BH164" s="145">
        <f t="shared" si="7"/>
        <v>0</v>
      </c>
      <c r="BI164" s="145">
        <f t="shared" si="8"/>
        <v>0</v>
      </c>
      <c r="BJ164" s="15" t="s">
        <v>19</v>
      </c>
      <c r="BK164" s="145">
        <f t="shared" si="9"/>
        <v>284400</v>
      </c>
      <c r="BL164" s="15" t="s">
        <v>147</v>
      </c>
      <c r="BM164" s="144" t="s">
        <v>209</v>
      </c>
    </row>
    <row r="165" spans="1:65" s="2" customFormat="1" ht="37.9" customHeight="1">
      <c r="A165" s="27"/>
      <c r="B165" s="133"/>
      <c r="C165" s="134" t="s">
        <v>210</v>
      </c>
      <c r="D165" s="134" t="s">
        <v>142</v>
      </c>
      <c r="E165" s="135" t="s">
        <v>211</v>
      </c>
      <c r="F165" s="136" t="s">
        <v>212</v>
      </c>
      <c r="G165" s="137" t="s">
        <v>170</v>
      </c>
      <c r="H165" s="138">
        <v>110</v>
      </c>
      <c r="I165" s="139">
        <v>2360</v>
      </c>
      <c r="J165" s="139">
        <f t="shared" si="0"/>
        <v>259600</v>
      </c>
      <c r="K165" s="136" t="s">
        <v>146</v>
      </c>
      <c r="L165" s="28"/>
      <c r="M165" s="140" t="s">
        <v>1</v>
      </c>
      <c r="N165" s="141" t="s">
        <v>44</v>
      </c>
      <c r="O165" s="142">
        <v>2.778</v>
      </c>
      <c r="P165" s="142">
        <f t="shared" si="1"/>
        <v>305.58</v>
      </c>
      <c r="Q165" s="142">
        <v>0</v>
      </c>
      <c r="R165" s="142">
        <f t="shared" si="2"/>
        <v>0</v>
      </c>
      <c r="S165" s="142">
        <v>0</v>
      </c>
      <c r="T165" s="143">
        <f t="shared" si="3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44" t="s">
        <v>147</v>
      </c>
      <c r="AT165" s="144" t="s">
        <v>142</v>
      </c>
      <c r="AU165" s="144" t="s">
        <v>85</v>
      </c>
      <c r="AY165" s="15" t="s">
        <v>140</v>
      </c>
      <c r="BE165" s="145">
        <f t="shared" si="4"/>
        <v>259600</v>
      </c>
      <c r="BF165" s="145">
        <f t="shared" si="5"/>
        <v>0</v>
      </c>
      <c r="BG165" s="145">
        <f t="shared" si="6"/>
        <v>0</v>
      </c>
      <c r="BH165" s="145">
        <f t="shared" si="7"/>
        <v>0</v>
      </c>
      <c r="BI165" s="145">
        <f t="shared" si="8"/>
        <v>0</v>
      </c>
      <c r="BJ165" s="15" t="s">
        <v>19</v>
      </c>
      <c r="BK165" s="145">
        <f t="shared" si="9"/>
        <v>259600</v>
      </c>
      <c r="BL165" s="15" t="s">
        <v>147</v>
      </c>
      <c r="BM165" s="144" t="s">
        <v>213</v>
      </c>
    </row>
    <row r="166" spans="1:65" s="2" customFormat="1" ht="21.75" customHeight="1">
      <c r="A166" s="27"/>
      <c r="B166" s="133"/>
      <c r="C166" s="134" t="s">
        <v>214</v>
      </c>
      <c r="D166" s="134" t="s">
        <v>142</v>
      </c>
      <c r="E166" s="135" t="s">
        <v>215</v>
      </c>
      <c r="F166" s="136" t="s">
        <v>216</v>
      </c>
      <c r="G166" s="137" t="s">
        <v>217</v>
      </c>
      <c r="H166" s="138">
        <v>190</v>
      </c>
      <c r="I166" s="139">
        <v>985</v>
      </c>
      <c r="J166" s="139">
        <f t="shared" si="0"/>
        <v>187150</v>
      </c>
      <c r="K166" s="136" t="s">
        <v>146</v>
      </c>
      <c r="L166" s="28"/>
      <c r="M166" s="140" t="s">
        <v>1</v>
      </c>
      <c r="N166" s="141" t="s">
        <v>44</v>
      </c>
      <c r="O166" s="142">
        <v>0.29799999999999999</v>
      </c>
      <c r="P166" s="142">
        <f t="shared" si="1"/>
        <v>56.62</v>
      </c>
      <c r="Q166" s="142">
        <v>1.7500247399999998E-2</v>
      </c>
      <c r="R166" s="142">
        <f t="shared" si="2"/>
        <v>3.3250470059999997</v>
      </c>
      <c r="S166" s="142">
        <v>0</v>
      </c>
      <c r="T166" s="143">
        <f t="shared" si="3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44" t="s">
        <v>147</v>
      </c>
      <c r="AT166" s="144" t="s">
        <v>142</v>
      </c>
      <c r="AU166" s="144" t="s">
        <v>85</v>
      </c>
      <c r="AY166" s="15" t="s">
        <v>140</v>
      </c>
      <c r="BE166" s="145">
        <f t="shared" si="4"/>
        <v>187150</v>
      </c>
      <c r="BF166" s="145">
        <f t="shared" si="5"/>
        <v>0</v>
      </c>
      <c r="BG166" s="145">
        <f t="shared" si="6"/>
        <v>0</v>
      </c>
      <c r="BH166" s="145">
        <f t="shared" si="7"/>
        <v>0</v>
      </c>
      <c r="BI166" s="145">
        <f t="shared" si="8"/>
        <v>0</v>
      </c>
      <c r="BJ166" s="15" t="s">
        <v>19</v>
      </c>
      <c r="BK166" s="145">
        <f t="shared" si="9"/>
        <v>187150</v>
      </c>
      <c r="BL166" s="15" t="s">
        <v>147</v>
      </c>
      <c r="BM166" s="144" t="s">
        <v>218</v>
      </c>
    </row>
    <row r="167" spans="1:65" s="2" customFormat="1" ht="24.2" customHeight="1">
      <c r="A167" s="27"/>
      <c r="B167" s="133"/>
      <c r="C167" s="134" t="s">
        <v>219</v>
      </c>
      <c r="D167" s="134" t="s">
        <v>142</v>
      </c>
      <c r="E167" s="135" t="s">
        <v>220</v>
      </c>
      <c r="F167" s="136" t="s">
        <v>221</v>
      </c>
      <c r="G167" s="137" t="s">
        <v>222</v>
      </c>
      <c r="H167" s="138">
        <v>80</v>
      </c>
      <c r="I167" s="139">
        <v>88.5</v>
      </c>
      <c r="J167" s="139">
        <f t="shared" si="0"/>
        <v>7080</v>
      </c>
      <c r="K167" s="136" t="s">
        <v>146</v>
      </c>
      <c r="L167" s="28"/>
      <c r="M167" s="140" t="s">
        <v>1</v>
      </c>
      <c r="N167" s="141" t="s">
        <v>44</v>
      </c>
      <c r="O167" s="142">
        <v>0.184</v>
      </c>
      <c r="P167" s="142">
        <f t="shared" si="1"/>
        <v>14.719999999999999</v>
      </c>
      <c r="Q167" s="142">
        <v>3.2634E-5</v>
      </c>
      <c r="R167" s="142">
        <f t="shared" si="2"/>
        <v>2.61072E-3</v>
      </c>
      <c r="S167" s="142">
        <v>0</v>
      </c>
      <c r="T167" s="143">
        <f t="shared" si="3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44" t="s">
        <v>147</v>
      </c>
      <c r="AT167" s="144" t="s">
        <v>142</v>
      </c>
      <c r="AU167" s="144" t="s">
        <v>85</v>
      </c>
      <c r="AY167" s="15" t="s">
        <v>140</v>
      </c>
      <c r="BE167" s="145">
        <f t="shared" si="4"/>
        <v>7080</v>
      </c>
      <c r="BF167" s="145">
        <f t="shared" si="5"/>
        <v>0</v>
      </c>
      <c r="BG167" s="145">
        <f t="shared" si="6"/>
        <v>0</v>
      </c>
      <c r="BH167" s="145">
        <f t="shared" si="7"/>
        <v>0</v>
      </c>
      <c r="BI167" s="145">
        <f t="shared" si="8"/>
        <v>0</v>
      </c>
      <c r="BJ167" s="15" t="s">
        <v>19</v>
      </c>
      <c r="BK167" s="145">
        <f t="shared" si="9"/>
        <v>7080</v>
      </c>
      <c r="BL167" s="15" t="s">
        <v>147</v>
      </c>
      <c r="BM167" s="144" t="s">
        <v>223</v>
      </c>
    </row>
    <row r="168" spans="1:65" s="2" customFormat="1" ht="90" customHeight="1">
      <c r="A168" s="27"/>
      <c r="B168" s="133"/>
      <c r="C168" s="134" t="s">
        <v>7</v>
      </c>
      <c r="D168" s="134" t="s">
        <v>142</v>
      </c>
      <c r="E168" s="135" t="s">
        <v>224</v>
      </c>
      <c r="F168" s="136" t="s">
        <v>225</v>
      </c>
      <c r="G168" s="137" t="s">
        <v>217</v>
      </c>
      <c r="H168" s="138">
        <v>420</v>
      </c>
      <c r="I168" s="139">
        <v>313</v>
      </c>
      <c r="J168" s="139">
        <f t="shared" si="0"/>
        <v>131460</v>
      </c>
      <c r="K168" s="136" t="s">
        <v>146</v>
      </c>
      <c r="L168" s="28"/>
      <c r="M168" s="140" t="s">
        <v>1</v>
      </c>
      <c r="N168" s="141" t="s">
        <v>44</v>
      </c>
      <c r="O168" s="142">
        <v>0.54700000000000004</v>
      </c>
      <c r="P168" s="142">
        <f t="shared" si="1"/>
        <v>229.74</v>
      </c>
      <c r="Q168" s="142">
        <v>3.6900000000000002E-2</v>
      </c>
      <c r="R168" s="142">
        <f t="shared" si="2"/>
        <v>15.498000000000001</v>
      </c>
      <c r="S168" s="142">
        <v>0</v>
      </c>
      <c r="T168" s="143">
        <f t="shared" si="3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44" t="s">
        <v>147</v>
      </c>
      <c r="AT168" s="144" t="s">
        <v>142</v>
      </c>
      <c r="AU168" s="144" t="s">
        <v>85</v>
      </c>
      <c r="AY168" s="15" t="s">
        <v>140</v>
      </c>
      <c r="BE168" s="145">
        <f t="shared" si="4"/>
        <v>131460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5" t="s">
        <v>19</v>
      </c>
      <c r="BK168" s="145">
        <f t="shared" si="9"/>
        <v>131460</v>
      </c>
      <c r="BL168" s="15" t="s">
        <v>147</v>
      </c>
      <c r="BM168" s="144" t="s">
        <v>226</v>
      </c>
    </row>
    <row r="169" spans="1:65" s="2" customFormat="1" ht="44.25" customHeight="1">
      <c r="A169" s="27"/>
      <c r="B169" s="133"/>
      <c r="C169" s="134" t="s">
        <v>227</v>
      </c>
      <c r="D169" s="134" t="s">
        <v>142</v>
      </c>
      <c r="E169" s="135" t="s">
        <v>228</v>
      </c>
      <c r="F169" s="136" t="s">
        <v>229</v>
      </c>
      <c r="G169" s="137" t="s">
        <v>230</v>
      </c>
      <c r="H169" s="138">
        <v>1200</v>
      </c>
      <c r="I169" s="139">
        <v>975</v>
      </c>
      <c r="J169" s="139">
        <f t="shared" si="0"/>
        <v>1170000</v>
      </c>
      <c r="K169" s="136" t="s">
        <v>146</v>
      </c>
      <c r="L169" s="28"/>
      <c r="M169" s="140" t="s">
        <v>1</v>
      </c>
      <c r="N169" s="141" t="s">
        <v>44</v>
      </c>
      <c r="O169" s="142">
        <v>3.15</v>
      </c>
      <c r="P169" s="142">
        <f t="shared" si="1"/>
        <v>3780</v>
      </c>
      <c r="Q169" s="142">
        <v>0</v>
      </c>
      <c r="R169" s="142">
        <f t="shared" si="2"/>
        <v>0</v>
      </c>
      <c r="S169" s="142">
        <v>0</v>
      </c>
      <c r="T169" s="143">
        <f t="shared" si="3"/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44" t="s">
        <v>147</v>
      </c>
      <c r="AT169" s="144" t="s">
        <v>142</v>
      </c>
      <c r="AU169" s="144" t="s">
        <v>85</v>
      </c>
      <c r="AY169" s="15" t="s">
        <v>140</v>
      </c>
      <c r="BE169" s="145">
        <f t="shared" si="4"/>
        <v>1170000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5" t="s">
        <v>19</v>
      </c>
      <c r="BK169" s="145">
        <f t="shared" si="9"/>
        <v>1170000</v>
      </c>
      <c r="BL169" s="15" t="s">
        <v>147</v>
      </c>
      <c r="BM169" s="144" t="s">
        <v>231</v>
      </c>
    </row>
    <row r="170" spans="1:65" s="2" customFormat="1" ht="37.9" customHeight="1">
      <c r="A170" s="27"/>
      <c r="B170" s="133"/>
      <c r="C170" s="134" t="s">
        <v>232</v>
      </c>
      <c r="D170" s="134" t="s">
        <v>142</v>
      </c>
      <c r="E170" s="135" t="s">
        <v>233</v>
      </c>
      <c r="F170" s="136" t="s">
        <v>234</v>
      </c>
      <c r="G170" s="137" t="s">
        <v>230</v>
      </c>
      <c r="H170" s="138">
        <v>1100</v>
      </c>
      <c r="I170" s="139">
        <v>435</v>
      </c>
      <c r="J170" s="139">
        <f t="shared" si="0"/>
        <v>478500</v>
      </c>
      <c r="K170" s="136" t="s">
        <v>146</v>
      </c>
      <c r="L170" s="28"/>
      <c r="M170" s="140" t="s">
        <v>1</v>
      </c>
      <c r="N170" s="141" t="s">
        <v>44</v>
      </c>
      <c r="O170" s="142">
        <v>0.52900000000000003</v>
      </c>
      <c r="P170" s="142">
        <f t="shared" si="1"/>
        <v>581.9</v>
      </c>
      <c r="Q170" s="142">
        <v>0</v>
      </c>
      <c r="R170" s="142">
        <f t="shared" si="2"/>
        <v>0</v>
      </c>
      <c r="S170" s="142">
        <v>0</v>
      </c>
      <c r="T170" s="143">
        <f t="shared" si="3"/>
        <v>0</v>
      </c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R170" s="144" t="s">
        <v>147</v>
      </c>
      <c r="AT170" s="144" t="s">
        <v>142</v>
      </c>
      <c r="AU170" s="144" t="s">
        <v>85</v>
      </c>
      <c r="AY170" s="15" t="s">
        <v>140</v>
      </c>
      <c r="BE170" s="145">
        <f t="shared" si="4"/>
        <v>478500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5" t="s">
        <v>19</v>
      </c>
      <c r="BK170" s="145">
        <f t="shared" si="9"/>
        <v>478500</v>
      </c>
      <c r="BL170" s="15" t="s">
        <v>147</v>
      </c>
      <c r="BM170" s="144" t="s">
        <v>235</v>
      </c>
    </row>
    <row r="171" spans="1:65" s="2" customFormat="1" ht="37.9" customHeight="1">
      <c r="A171" s="27"/>
      <c r="B171" s="133"/>
      <c r="C171" s="134" t="s">
        <v>236</v>
      </c>
      <c r="D171" s="134" t="s">
        <v>142</v>
      </c>
      <c r="E171" s="135" t="s">
        <v>237</v>
      </c>
      <c r="F171" s="136" t="s">
        <v>238</v>
      </c>
      <c r="G171" s="137" t="s">
        <v>230</v>
      </c>
      <c r="H171" s="138">
        <v>800</v>
      </c>
      <c r="I171" s="139">
        <v>214</v>
      </c>
      <c r="J171" s="139">
        <f t="shared" si="0"/>
        <v>171200</v>
      </c>
      <c r="K171" s="136" t="s">
        <v>146</v>
      </c>
      <c r="L171" s="28"/>
      <c r="M171" s="140" t="s">
        <v>1</v>
      </c>
      <c r="N171" s="141" t="s">
        <v>44</v>
      </c>
      <c r="O171" s="142">
        <v>0.24199999999999999</v>
      </c>
      <c r="P171" s="142">
        <f t="shared" si="1"/>
        <v>193.6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44" t="s">
        <v>147</v>
      </c>
      <c r="AT171" s="144" t="s">
        <v>142</v>
      </c>
      <c r="AU171" s="144" t="s">
        <v>85</v>
      </c>
      <c r="AY171" s="15" t="s">
        <v>140</v>
      </c>
      <c r="BE171" s="145">
        <f t="shared" si="4"/>
        <v>171200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5" t="s">
        <v>19</v>
      </c>
      <c r="BK171" s="145">
        <f t="shared" si="9"/>
        <v>171200</v>
      </c>
      <c r="BL171" s="15" t="s">
        <v>147</v>
      </c>
      <c r="BM171" s="144" t="s">
        <v>239</v>
      </c>
    </row>
    <row r="172" spans="1:65" s="2" customFormat="1" ht="37.9" customHeight="1">
      <c r="A172" s="27"/>
      <c r="B172" s="133"/>
      <c r="C172" s="134" t="s">
        <v>240</v>
      </c>
      <c r="D172" s="134" t="s">
        <v>142</v>
      </c>
      <c r="E172" s="135" t="s">
        <v>241</v>
      </c>
      <c r="F172" s="136" t="s">
        <v>242</v>
      </c>
      <c r="G172" s="137" t="s">
        <v>230</v>
      </c>
      <c r="H172" s="138">
        <v>250</v>
      </c>
      <c r="I172" s="139">
        <v>479</v>
      </c>
      <c r="J172" s="139">
        <f t="shared" si="0"/>
        <v>119750</v>
      </c>
      <c r="K172" s="136" t="s">
        <v>146</v>
      </c>
      <c r="L172" s="28"/>
      <c r="M172" s="140" t="s">
        <v>1</v>
      </c>
      <c r="N172" s="141" t="s">
        <v>44</v>
      </c>
      <c r="O172" s="142">
        <v>1.548</v>
      </c>
      <c r="P172" s="142">
        <f t="shared" si="1"/>
        <v>387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R172" s="144" t="s">
        <v>147</v>
      </c>
      <c r="AT172" s="144" t="s">
        <v>142</v>
      </c>
      <c r="AU172" s="144" t="s">
        <v>85</v>
      </c>
      <c r="AY172" s="15" t="s">
        <v>140</v>
      </c>
      <c r="BE172" s="145">
        <f t="shared" si="4"/>
        <v>119750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5" t="s">
        <v>19</v>
      </c>
      <c r="BK172" s="145">
        <f t="shared" si="9"/>
        <v>119750</v>
      </c>
      <c r="BL172" s="15" t="s">
        <v>147</v>
      </c>
      <c r="BM172" s="144" t="s">
        <v>243</v>
      </c>
    </row>
    <row r="173" spans="1:65" s="2" customFormat="1" ht="37.9" customHeight="1">
      <c r="A173" s="27"/>
      <c r="B173" s="133"/>
      <c r="C173" s="134" t="s">
        <v>244</v>
      </c>
      <c r="D173" s="134" t="s">
        <v>142</v>
      </c>
      <c r="E173" s="135" t="s">
        <v>245</v>
      </c>
      <c r="F173" s="136" t="s">
        <v>246</v>
      </c>
      <c r="G173" s="137" t="s">
        <v>145</v>
      </c>
      <c r="H173" s="138">
        <v>240</v>
      </c>
      <c r="I173" s="139">
        <v>730</v>
      </c>
      <c r="J173" s="139">
        <f t="shared" si="0"/>
        <v>175200</v>
      </c>
      <c r="K173" s="136" t="s">
        <v>146</v>
      </c>
      <c r="L173" s="28"/>
      <c r="M173" s="140" t="s">
        <v>1</v>
      </c>
      <c r="N173" s="141" t="s">
        <v>44</v>
      </c>
      <c r="O173" s="142">
        <v>1.71</v>
      </c>
      <c r="P173" s="142">
        <f t="shared" si="1"/>
        <v>410.4</v>
      </c>
      <c r="Q173" s="142">
        <v>1.9955099999999998E-3</v>
      </c>
      <c r="R173" s="142">
        <f t="shared" si="2"/>
        <v>0.47892239999999997</v>
      </c>
      <c r="S173" s="142">
        <v>0</v>
      </c>
      <c r="T173" s="143">
        <f t="shared" si="3"/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44" t="s">
        <v>147</v>
      </c>
      <c r="AT173" s="144" t="s">
        <v>142</v>
      </c>
      <c r="AU173" s="144" t="s">
        <v>85</v>
      </c>
      <c r="AY173" s="15" t="s">
        <v>140</v>
      </c>
      <c r="BE173" s="145">
        <f t="shared" si="4"/>
        <v>175200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5" t="s">
        <v>19</v>
      </c>
      <c r="BK173" s="145">
        <f t="shared" si="9"/>
        <v>175200</v>
      </c>
      <c r="BL173" s="15" t="s">
        <v>147</v>
      </c>
      <c r="BM173" s="144" t="s">
        <v>247</v>
      </c>
    </row>
    <row r="174" spans="1:65" s="2" customFormat="1" ht="49.15" customHeight="1">
      <c r="A174" s="27"/>
      <c r="B174" s="133"/>
      <c r="C174" s="134" t="s">
        <v>248</v>
      </c>
      <c r="D174" s="134" t="s">
        <v>142</v>
      </c>
      <c r="E174" s="135" t="s">
        <v>249</v>
      </c>
      <c r="F174" s="136" t="s">
        <v>250</v>
      </c>
      <c r="G174" s="137" t="s">
        <v>145</v>
      </c>
      <c r="H174" s="138">
        <v>240</v>
      </c>
      <c r="I174" s="139">
        <v>309</v>
      </c>
      <c r="J174" s="139">
        <f t="shared" si="0"/>
        <v>74160</v>
      </c>
      <c r="K174" s="136" t="s">
        <v>146</v>
      </c>
      <c r="L174" s="28"/>
      <c r="M174" s="140" t="s">
        <v>1</v>
      </c>
      <c r="N174" s="141" t="s">
        <v>44</v>
      </c>
      <c r="O174" s="142">
        <v>0.88100000000000001</v>
      </c>
      <c r="P174" s="142">
        <f t="shared" si="1"/>
        <v>211.44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R174" s="144" t="s">
        <v>147</v>
      </c>
      <c r="AT174" s="144" t="s">
        <v>142</v>
      </c>
      <c r="AU174" s="144" t="s">
        <v>85</v>
      </c>
      <c r="AY174" s="15" t="s">
        <v>140</v>
      </c>
      <c r="BE174" s="145">
        <f t="shared" si="4"/>
        <v>74160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5" t="s">
        <v>19</v>
      </c>
      <c r="BK174" s="145">
        <f t="shared" si="9"/>
        <v>74160</v>
      </c>
      <c r="BL174" s="15" t="s">
        <v>147</v>
      </c>
      <c r="BM174" s="144" t="s">
        <v>251</v>
      </c>
    </row>
    <row r="175" spans="1:65" s="2" customFormat="1" ht="55.5" customHeight="1">
      <c r="A175" s="27"/>
      <c r="B175" s="133"/>
      <c r="C175" s="134" t="s">
        <v>252</v>
      </c>
      <c r="D175" s="134" t="s">
        <v>142</v>
      </c>
      <c r="E175" s="135" t="s">
        <v>253</v>
      </c>
      <c r="F175" s="136" t="s">
        <v>254</v>
      </c>
      <c r="G175" s="137" t="s">
        <v>230</v>
      </c>
      <c r="H175" s="138">
        <v>180</v>
      </c>
      <c r="I175" s="139">
        <v>263</v>
      </c>
      <c r="J175" s="139">
        <f t="shared" si="0"/>
        <v>47340</v>
      </c>
      <c r="K175" s="136" t="s">
        <v>146</v>
      </c>
      <c r="L175" s="28"/>
      <c r="M175" s="140" t="s">
        <v>1</v>
      </c>
      <c r="N175" s="141" t="s">
        <v>44</v>
      </c>
      <c r="O175" s="142">
        <v>0.85099999999999998</v>
      </c>
      <c r="P175" s="142">
        <f t="shared" si="1"/>
        <v>153.18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44" t="s">
        <v>147</v>
      </c>
      <c r="AT175" s="144" t="s">
        <v>142</v>
      </c>
      <c r="AU175" s="144" t="s">
        <v>85</v>
      </c>
      <c r="AY175" s="15" t="s">
        <v>140</v>
      </c>
      <c r="BE175" s="145">
        <f t="shared" si="4"/>
        <v>47340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5" t="s">
        <v>19</v>
      </c>
      <c r="BK175" s="145">
        <f t="shared" si="9"/>
        <v>47340</v>
      </c>
      <c r="BL175" s="15" t="s">
        <v>147</v>
      </c>
      <c r="BM175" s="144" t="s">
        <v>255</v>
      </c>
    </row>
    <row r="176" spans="1:65" s="2" customFormat="1" ht="55.5" customHeight="1">
      <c r="A176" s="27"/>
      <c r="B176" s="133"/>
      <c r="C176" s="134" t="s">
        <v>256</v>
      </c>
      <c r="D176" s="134" t="s">
        <v>142</v>
      </c>
      <c r="E176" s="135" t="s">
        <v>257</v>
      </c>
      <c r="F176" s="136" t="s">
        <v>258</v>
      </c>
      <c r="G176" s="137" t="s">
        <v>230</v>
      </c>
      <c r="H176" s="138">
        <v>180</v>
      </c>
      <c r="I176" s="139">
        <v>239</v>
      </c>
      <c r="J176" s="139">
        <f t="shared" si="0"/>
        <v>43020</v>
      </c>
      <c r="K176" s="136" t="s">
        <v>146</v>
      </c>
      <c r="L176" s="28"/>
      <c r="M176" s="140" t="s">
        <v>1</v>
      </c>
      <c r="N176" s="141" t="s">
        <v>44</v>
      </c>
      <c r="O176" s="142">
        <v>0.77200000000000002</v>
      </c>
      <c r="P176" s="142">
        <f t="shared" si="1"/>
        <v>138.96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R176" s="144" t="s">
        <v>147</v>
      </c>
      <c r="AT176" s="144" t="s">
        <v>142</v>
      </c>
      <c r="AU176" s="144" t="s">
        <v>85</v>
      </c>
      <c r="AY176" s="15" t="s">
        <v>140</v>
      </c>
      <c r="BE176" s="145">
        <f t="shared" si="4"/>
        <v>43020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5" t="s">
        <v>19</v>
      </c>
      <c r="BK176" s="145">
        <f t="shared" si="9"/>
        <v>43020</v>
      </c>
      <c r="BL176" s="15" t="s">
        <v>147</v>
      </c>
      <c r="BM176" s="144" t="s">
        <v>259</v>
      </c>
    </row>
    <row r="177" spans="1:65" s="2" customFormat="1" ht="55.5" customHeight="1">
      <c r="A177" s="27"/>
      <c r="B177" s="133"/>
      <c r="C177" s="134" t="s">
        <v>260</v>
      </c>
      <c r="D177" s="134" t="s">
        <v>142</v>
      </c>
      <c r="E177" s="135" t="s">
        <v>261</v>
      </c>
      <c r="F177" s="136" t="s">
        <v>262</v>
      </c>
      <c r="G177" s="137" t="s">
        <v>230</v>
      </c>
      <c r="H177" s="138">
        <v>190</v>
      </c>
      <c r="I177" s="139">
        <v>127</v>
      </c>
      <c r="J177" s="139">
        <f t="shared" si="0"/>
        <v>24130</v>
      </c>
      <c r="K177" s="136" t="s">
        <v>146</v>
      </c>
      <c r="L177" s="28"/>
      <c r="M177" s="140" t="s">
        <v>1</v>
      </c>
      <c r="N177" s="141" t="s">
        <v>44</v>
      </c>
      <c r="O177" s="142">
        <v>0.41099999999999998</v>
      </c>
      <c r="P177" s="142">
        <f t="shared" si="1"/>
        <v>78.089999999999989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44" t="s">
        <v>147</v>
      </c>
      <c r="AT177" s="144" t="s">
        <v>142</v>
      </c>
      <c r="AU177" s="144" t="s">
        <v>85</v>
      </c>
      <c r="AY177" s="15" t="s">
        <v>140</v>
      </c>
      <c r="BE177" s="145">
        <f t="shared" si="4"/>
        <v>24130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5" t="s">
        <v>19</v>
      </c>
      <c r="BK177" s="145">
        <f t="shared" si="9"/>
        <v>24130</v>
      </c>
      <c r="BL177" s="15" t="s">
        <v>147</v>
      </c>
      <c r="BM177" s="144" t="s">
        <v>263</v>
      </c>
    </row>
    <row r="178" spans="1:65" s="2" customFormat="1" ht="62.65" customHeight="1">
      <c r="A178" s="27"/>
      <c r="B178" s="133"/>
      <c r="C178" s="134" t="s">
        <v>264</v>
      </c>
      <c r="D178" s="134" t="s">
        <v>142</v>
      </c>
      <c r="E178" s="135" t="s">
        <v>265</v>
      </c>
      <c r="F178" s="136" t="s">
        <v>266</v>
      </c>
      <c r="G178" s="137" t="s">
        <v>230</v>
      </c>
      <c r="H178" s="138">
        <v>190</v>
      </c>
      <c r="I178" s="139">
        <v>117</v>
      </c>
      <c r="J178" s="139">
        <f t="shared" si="0"/>
        <v>22230</v>
      </c>
      <c r="K178" s="136" t="s">
        <v>146</v>
      </c>
      <c r="L178" s="28"/>
      <c r="M178" s="140" t="s">
        <v>1</v>
      </c>
      <c r="N178" s="141" t="s">
        <v>44</v>
      </c>
      <c r="O178" s="142">
        <v>0.379</v>
      </c>
      <c r="P178" s="142">
        <f t="shared" si="1"/>
        <v>72.010000000000005</v>
      </c>
      <c r="Q178" s="142">
        <v>0</v>
      </c>
      <c r="R178" s="142">
        <f t="shared" si="2"/>
        <v>0</v>
      </c>
      <c r="S178" s="142">
        <v>0</v>
      </c>
      <c r="T178" s="143">
        <f t="shared" si="3"/>
        <v>0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R178" s="144" t="s">
        <v>147</v>
      </c>
      <c r="AT178" s="144" t="s">
        <v>142</v>
      </c>
      <c r="AU178" s="144" t="s">
        <v>85</v>
      </c>
      <c r="AY178" s="15" t="s">
        <v>140</v>
      </c>
      <c r="BE178" s="145">
        <f t="shared" si="4"/>
        <v>22230</v>
      </c>
      <c r="BF178" s="145">
        <f t="shared" si="5"/>
        <v>0</v>
      </c>
      <c r="BG178" s="145">
        <f t="shared" si="6"/>
        <v>0</v>
      </c>
      <c r="BH178" s="145">
        <f t="shared" si="7"/>
        <v>0</v>
      </c>
      <c r="BI178" s="145">
        <f t="shared" si="8"/>
        <v>0</v>
      </c>
      <c r="BJ178" s="15" t="s">
        <v>19</v>
      </c>
      <c r="BK178" s="145">
        <f t="shared" si="9"/>
        <v>22230</v>
      </c>
      <c r="BL178" s="15" t="s">
        <v>147</v>
      </c>
      <c r="BM178" s="144" t="s">
        <v>267</v>
      </c>
    </row>
    <row r="179" spans="1:65" s="2" customFormat="1" ht="44.25" customHeight="1">
      <c r="A179" s="27"/>
      <c r="B179" s="133"/>
      <c r="C179" s="134" t="s">
        <v>268</v>
      </c>
      <c r="D179" s="134" t="s">
        <v>142</v>
      </c>
      <c r="E179" s="135" t="s">
        <v>269</v>
      </c>
      <c r="F179" s="136" t="s">
        <v>270</v>
      </c>
      <c r="G179" s="137" t="s">
        <v>230</v>
      </c>
      <c r="H179" s="138">
        <v>600</v>
      </c>
      <c r="I179" s="139">
        <v>165</v>
      </c>
      <c r="J179" s="139">
        <f t="shared" si="0"/>
        <v>99000</v>
      </c>
      <c r="K179" s="136" t="s">
        <v>146</v>
      </c>
      <c r="L179" s="28"/>
      <c r="M179" s="140" t="s">
        <v>1</v>
      </c>
      <c r="N179" s="141" t="s">
        <v>44</v>
      </c>
      <c r="O179" s="142">
        <v>0.19700000000000001</v>
      </c>
      <c r="P179" s="142">
        <f t="shared" si="1"/>
        <v>118.2</v>
      </c>
      <c r="Q179" s="142">
        <v>0</v>
      </c>
      <c r="R179" s="142">
        <f t="shared" si="2"/>
        <v>0</v>
      </c>
      <c r="S179" s="142">
        <v>0</v>
      </c>
      <c r="T179" s="143">
        <f t="shared" si="3"/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44" t="s">
        <v>147</v>
      </c>
      <c r="AT179" s="144" t="s">
        <v>142</v>
      </c>
      <c r="AU179" s="144" t="s">
        <v>85</v>
      </c>
      <c r="AY179" s="15" t="s">
        <v>140</v>
      </c>
      <c r="BE179" s="145">
        <f t="shared" si="4"/>
        <v>99000</v>
      </c>
      <c r="BF179" s="145">
        <f t="shared" si="5"/>
        <v>0</v>
      </c>
      <c r="BG179" s="145">
        <f t="shared" si="6"/>
        <v>0</v>
      </c>
      <c r="BH179" s="145">
        <f t="shared" si="7"/>
        <v>0</v>
      </c>
      <c r="BI179" s="145">
        <f t="shared" si="8"/>
        <v>0</v>
      </c>
      <c r="BJ179" s="15" t="s">
        <v>19</v>
      </c>
      <c r="BK179" s="145">
        <f t="shared" si="9"/>
        <v>99000</v>
      </c>
      <c r="BL179" s="15" t="s">
        <v>147</v>
      </c>
      <c r="BM179" s="144" t="s">
        <v>271</v>
      </c>
    </row>
    <row r="180" spans="1:65" s="2" customFormat="1" ht="62.65" customHeight="1">
      <c r="A180" s="27"/>
      <c r="B180" s="133"/>
      <c r="C180" s="134" t="s">
        <v>272</v>
      </c>
      <c r="D180" s="134" t="s">
        <v>142</v>
      </c>
      <c r="E180" s="135" t="s">
        <v>273</v>
      </c>
      <c r="F180" s="136" t="s">
        <v>274</v>
      </c>
      <c r="G180" s="137" t="s">
        <v>230</v>
      </c>
      <c r="H180" s="138">
        <v>1000</v>
      </c>
      <c r="I180" s="139">
        <v>210</v>
      </c>
      <c r="J180" s="139">
        <f t="shared" si="0"/>
        <v>210000</v>
      </c>
      <c r="K180" s="136" t="s">
        <v>146</v>
      </c>
      <c r="L180" s="28"/>
      <c r="M180" s="140" t="s">
        <v>1</v>
      </c>
      <c r="N180" s="141" t="s">
        <v>44</v>
      </c>
      <c r="O180" s="142">
        <v>6.3E-2</v>
      </c>
      <c r="P180" s="142">
        <f t="shared" si="1"/>
        <v>63</v>
      </c>
      <c r="Q180" s="142">
        <v>0</v>
      </c>
      <c r="R180" s="142">
        <f t="shared" si="2"/>
        <v>0</v>
      </c>
      <c r="S180" s="142">
        <v>0</v>
      </c>
      <c r="T180" s="143">
        <f t="shared" si="3"/>
        <v>0</v>
      </c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R180" s="144" t="s">
        <v>147</v>
      </c>
      <c r="AT180" s="144" t="s">
        <v>142</v>
      </c>
      <c r="AU180" s="144" t="s">
        <v>85</v>
      </c>
      <c r="AY180" s="15" t="s">
        <v>140</v>
      </c>
      <c r="BE180" s="145">
        <f t="shared" si="4"/>
        <v>210000</v>
      </c>
      <c r="BF180" s="145">
        <f t="shared" si="5"/>
        <v>0</v>
      </c>
      <c r="BG180" s="145">
        <f t="shared" si="6"/>
        <v>0</v>
      </c>
      <c r="BH180" s="145">
        <f t="shared" si="7"/>
        <v>0</v>
      </c>
      <c r="BI180" s="145">
        <f t="shared" si="8"/>
        <v>0</v>
      </c>
      <c r="BJ180" s="15" t="s">
        <v>19</v>
      </c>
      <c r="BK180" s="145">
        <f t="shared" si="9"/>
        <v>210000</v>
      </c>
      <c r="BL180" s="15" t="s">
        <v>147</v>
      </c>
      <c r="BM180" s="144" t="s">
        <v>275</v>
      </c>
    </row>
    <row r="181" spans="1:65" s="2" customFormat="1" ht="62.65" customHeight="1">
      <c r="A181" s="27"/>
      <c r="B181" s="133"/>
      <c r="C181" s="134" t="s">
        <v>276</v>
      </c>
      <c r="D181" s="134" t="s">
        <v>142</v>
      </c>
      <c r="E181" s="135" t="s">
        <v>277</v>
      </c>
      <c r="F181" s="136" t="s">
        <v>278</v>
      </c>
      <c r="G181" s="137" t="s">
        <v>230</v>
      </c>
      <c r="H181" s="138">
        <v>4580</v>
      </c>
      <c r="I181" s="139">
        <v>344</v>
      </c>
      <c r="J181" s="139">
        <f t="shared" si="0"/>
        <v>1575520</v>
      </c>
      <c r="K181" s="136" t="s">
        <v>146</v>
      </c>
      <c r="L181" s="28"/>
      <c r="M181" s="140" t="s">
        <v>1</v>
      </c>
      <c r="N181" s="141" t="s">
        <v>44</v>
      </c>
      <c r="O181" s="142">
        <v>8.6999999999999994E-2</v>
      </c>
      <c r="P181" s="142">
        <f t="shared" si="1"/>
        <v>398.46</v>
      </c>
      <c r="Q181" s="142">
        <v>0</v>
      </c>
      <c r="R181" s="142">
        <f t="shared" si="2"/>
        <v>0</v>
      </c>
      <c r="S181" s="142">
        <v>0</v>
      </c>
      <c r="T181" s="143">
        <f t="shared" si="3"/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44" t="s">
        <v>147</v>
      </c>
      <c r="AT181" s="144" t="s">
        <v>142</v>
      </c>
      <c r="AU181" s="144" t="s">
        <v>85</v>
      </c>
      <c r="AY181" s="15" t="s">
        <v>140</v>
      </c>
      <c r="BE181" s="145">
        <f t="shared" si="4"/>
        <v>1575520</v>
      </c>
      <c r="BF181" s="145">
        <f t="shared" si="5"/>
        <v>0</v>
      </c>
      <c r="BG181" s="145">
        <f t="shared" si="6"/>
        <v>0</v>
      </c>
      <c r="BH181" s="145">
        <f t="shared" si="7"/>
        <v>0</v>
      </c>
      <c r="BI181" s="145">
        <f t="shared" si="8"/>
        <v>0</v>
      </c>
      <c r="BJ181" s="15" t="s">
        <v>19</v>
      </c>
      <c r="BK181" s="145">
        <f t="shared" si="9"/>
        <v>1575520</v>
      </c>
      <c r="BL181" s="15" t="s">
        <v>147</v>
      </c>
      <c r="BM181" s="144" t="s">
        <v>279</v>
      </c>
    </row>
    <row r="182" spans="1:65" s="2" customFormat="1" ht="66.75" customHeight="1">
      <c r="A182" s="27"/>
      <c r="B182" s="133"/>
      <c r="C182" s="134" t="s">
        <v>280</v>
      </c>
      <c r="D182" s="134" t="s">
        <v>142</v>
      </c>
      <c r="E182" s="135" t="s">
        <v>281</v>
      </c>
      <c r="F182" s="136" t="s">
        <v>282</v>
      </c>
      <c r="G182" s="137" t="s">
        <v>230</v>
      </c>
      <c r="H182" s="138">
        <v>1550</v>
      </c>
      <c r="I182" s="139">
        <v>27.1</v>
      </c>
      <c r="J182" s="139">
        <f t="shared" si="0"/>
        <v>42005</v>
      </c>
      <c r="K182" s="136" t="s">
        <v>146</v>
      </c>
      <c r="L182" s="28"/>
      <c r="M182" s="140" t="s">
        <v>1</v>
      </c>
      <c r="N182" s="141" t="s">
        <v>44</v>
      </c>
      <c r="O182" s="142">
        <v>5.0000000000000001E-3</v>
      </c>
      <c r="P182" s="142">
        <f t="shared" si="1"/>
        <v>7.75</v>
      </c>
      <c r="Q182" s="142">
        <v>0</v>
      </c>
      <c r="R182" s="142">
        <f t="shared" si="2"/>
        <v>0</v>
      </c>
      <c r="S182" s="142">
        <v>0</v>
      </c>
      <c r="T182" s="143">
        <f t="shared" si="3"/>
        <v>0</v>
      </c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R182" s="144" t="s">
        <v>147</v>
      </c>
      <c r="AT182" s="144" t="s">
        <v>142</v>
      </c>
      <c r="AU182" s="144" t="s">
        <v>85</v>
      </c>
      <c r="AY182" s="15" t="s">
        <v>140</v>
      </c>
      <c r="BE182" s="145">
        <f t="shared" si="4"/>
        <v>42005</v>
      </c>
      <c r="BF182" s="145">
        <f t="shared" si="5"/>
        <v>0</v>
      </c>
      <c r="BG182" s="145">
        <f t="shared" si="6"/>
        <v>0</v>
      </c>
      <c r="BH182" s="145">
        <f t="shared" si="7"/>
        <v>0</v>
      </c>
      <c r="BI182" s="145">
        <f t="shared" si="8"/>
        <v>0</v>
      </c>
      <c r="BJ182" s="15" t="s">
        <v>19</v>
      </c>
      <c r="BK182" s="145">
        <f t="shared" si="9"/>
        <v>42005</v>
      </c>
      <c r="BL182" s="15" t="s">
        <v>147</v>
      </c>
      <c r="BM182" s="144" t="s">
        <v>283</v>
      </c>
    </row>
    <row r="183" spans="1:65" s="2" customFormat="1" ht="44.25" customHeight="1">
      <c r="A183" s="27"/>
      <c r="B183" s="133"/>
      <c r="C183" s="134" t="s">
        <v>284</v>
      </c>
      <c r="D183" s="134" t="s">
        <v>142</v>
      </c>
      <c r="E183" s="135" t="s">
        <v>285</v>
      </c>
      <c r="F183" s="136" t="s">
        <v>286</v>
      </c>
      <c r="G183" s="137" t="s">
        <v>287</v>
      </c>
      <c r="H183" s="138">
        <v>3100</v>
      </c>
      <c r="I183" s="139">
        <v>299</v>
      </c>
      <c r="J183" s="139">
        <f t="shared" si="0"/>
        <v>926900</v>
      </c>
      <c r="K183" s="136" t="s">
        <v>146</v>
      </c>
      <c r="L183" s="28"/>
      <c r="M183" s="140" t="s">
        <v>1</v>
      </c>
      <c r="N183" s="141" t="s">
        <v>44</v>
      </c>
      <c r="O183" s="142">
        <v>0</v>
      </c>
      <c r="P183" s="142">
        <f t="shared" si="1"/>
        <v>0</v>
      </c>
      <c r="Q183" s="142">
        <v>0</v>
      </c>
      <c r="R183" s="142">
        <f t="shared" si="2"/>
        <v>0</v>
      </c>
      <c r="S183" s="142">
        <v>0</v>
      </c>
      <c r="T183" s="143">
        <f t="shared" si="3"/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44" t="s">
        <v>147</v>
      </c>
      <c r="AT183" s="144" t="s">
        <v>142</v>
      </c>
      <c r="AU183" s="144" t="s">
        <v>85</v>
      </c>
      <c r="AY183" s="15" t="s">
        <v>140</v>
      </c>
      <c r="BE183" s="145">
        <f t="shared" si="4"/>
        <v>926900</v>
      </c>
      <c r="BF183" s="145">
        <f t="shared" si="5"/>
        <v>0</v>
      </c>
      <c r="BG183" s="145">
        <f t="shared" si="6"/>
        <v>0</v>
      </c>
      <c r="BH183" s="145">
        <f t="shared" si="7"/>
        <v>0</v>
      </c>
      <c r="BI183" s="145">
        <f t="shared" si="8"/>
        <v>0</v>
      </c>
      <c r="BJ183" s="15" t="s">
        <v>19</v>
      </c>
      <c r="BK183" s="145">
        <f t="shared" si="9"/>
        <v>926900</v>
      </c>
      <c r="BL183" s="15" t="s">
        <v>147</v>
      </c>
      <c r="BM183" s="144" t="s">
        <v>288</v>
      </c>
    </row>
    <row r="184" spans="1:65" s="2" customFormat="1" ht="24.2" customHeight="1">
      <c r="A184" s="27"/>
      <c r="B184" s="133"/>
      <c r="C184" s="134" t="s">
        <v>289</v>
      </c>
      <c r="D184" s="134" t="s">
        <v>142</v>
      </c>
      <c r="E184" s="135" t="s">
        <v>290</v>
      </c>
      <c r="F184" s="136" t="s">
        <v>291</v>
      </c>
      <c r="G184" s="137" t="s">
        <v>145</v>
      </c>
      <c r="H184" s="138">
        <v>600</v>
      </c>
      <c r="I184" s="139">
        <v>78.5</v>
      </c>
      <c r="J184" s="139">
        <f t="shared" si="0"/>
        <v>47100</v>
      </c>
      <c r="K184" s="136" t="s">
        <v>146</v>
      </c>
      <c r="L184" s="28"/>
      <c r="M184" s="140" t="s">
        <v>1</v>
      </c>
      <c r="N184" s="141" t="s">
        <v>44</v>
      </c>
      <c r="O184" s="142">
        <v>0.14799999999999999</v>
      </c>
      <c r="P184" s="142">
        <f t="shared" si="1"/>
        <v>88.8</v>
      </c>
      <c r="Q184" s="142">
        <v>0</v>
      </c>
      <c r="R184" s="142">
        <f t="shared" si="2"/>
        <v>0</v>
      </c>
      <c r="S184" s="142">
        <v>0</v>
      </c>
      <c r="T184" s="143">
        <f t="shared" si="3"/>
        <v>0</v>
      </c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R184" s="144" t="s">
        <v>147</v>
      </c>
      <c r="AT184" s="144" t="s">
        <v>142</v>
      </c>
      <c r="AU184" s="144" t="s">
        <v>85</v>
      </c>
      <c r="AY184" s="15" t="s">
        <v>140</v>
      </c>
      <c r="BE184" s="145">
        <f t="shared" si="4"/>
        <v>47100</v>
      </c>
      <c r="BF184" s="145">
        <f t="shared" si="5"/>
        <v>0</v>
      </c>
      <c r="BG184" s="145">
        <f t="shared" si="6"/>
        <v>0</v>
      </c>
      <c r="BH184" s="145">
        <f t="shared" si="7"/>
        <v>0</v>
      </c>
      <c r="BI184" s="145">
        <f t="shared" si="8"/>
        <v>0</v>
      </c>
      <c r="BJ184" s="15" t="s">
        <v>19</v>
      </c>
      <c r="BK184" s="145">
        <f t="shared" si="9"/>
        <v>47100</v>
      </c>
      <c r="BL184" s="15" t="s">
        <v>147</v>
      </c>
      <c r="BM184" s="144" t="s">
        <v>292</v>
      </c>
    </row>
    <row r="185" spans="1:65" s="2" customFormat="1" ht="55.5" customHeight="1">
      <c r="A185" s="27"/>
      <c r="B185" s="133"/>
      <c r="C185" s="134" t="s">
        <v>293</v>
      </c>
      <c r="D185" s="134" t="s">
        <v>142</v>
      </c>
      <c r="E185" s="135" t="s">
        <v>294</v>
      </c>
      <c r="F185" s="136" t="s">
        <v>295</v>
      </c>
      <c r="G185" s="137" t="s">
        <v>230</v>
      </c>
      <c r="H185" s="138">
        <v>500</v>
      </c>
      <c r="I185" s="139">
        <v>172</v>
      </c>
      <c r="J185" s="139">
        <f t="shared" si="0"/>
        <v>86000</v>
      </c>
      <c r="K185" s="136" t="s">
        <v>146</v>
      </c>
      <c r="L185" s="28"/>
      <c r="M185" s="140" t="s">
        <v>1</v>
      </c>
      <c r="N185" s="141" t="s">
        <v>44</v>
      </c>
      <c r="O185" s="142">
        <v>0.46800000000000003</v>
      </c>
      <c r="P185" s="142">
        <f t="shared" si="1"/>
        <v>234</v>
      </c>
      <c r="Q185" s="142">
        <v>0</v>
      </c>
      <c r="R185" s="142">
        <f t="shared" si="2"/>
        <v>0</v>
      </c>
      <c r="S185" s="142">
        <v>0</v>
      </c>
      <c r="T185" s="143">
        <f t="shared" si="3"/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44" t="s">
        <v>147</v>
      </c>
      <c r="AT185" s="144" t="s">
        <v>142</v>
      </c>
      <c r="AU185" s="144" t="s">
        <v>85</v>
      </c>
      <c r="AY185" s="15" t="s">
        <v>140</v>
      </c>
      <c r="BE185" s="145">
        <f t="shared" si="4"/>
        <v>86000</v>
      </c>
      <c r="BF185" s="145">
        <f t="shared" si="5"/>
        <v>0</v>
      </c>
      <c r="BG185" s="145">
        <f t="shared" si="6"/>
        <v>0</v>
      </c>
      <c r="BH185" s="145">
        <f t="shared" si="7"/>
        <v>0</v>
      </c>
      <c r="BI185" s="145">
        <f t="shared" si="8"/>
        <v>0</v>
      </c>
      <c r="BJ185" s="15" t="s">
        <v>19</v>
      </c>
      <c r="BK185" s="145">
        <f t="shared" si="9"/>
        <v>86000</v>
      </c>
      <c r="BL185" s="15" t="s">
        <v>147</v>
      </c>
      <c r="BM185" s="144" t="s">
        <v>296</v>
      </c>
    </row>
    <row r="186" spans="1:65" s="2" customFormat="1" ht="55.5" customHeight="1">
      <c r="A186" s="27"/>
      <c r="B186" s="133"/>
      <c r="C186" s="134" t="s">
        <v>297</v>
      </c>
      <c r="D186" s="134" t="s">
        <v>142</v>
      </c>
      <c r="E186" s="135" t="s">
        <v>298</v>
      </c>
      <c r="F186" s="136" t="s">
        <v>299</v>
      </c>
      <c r="G186" s="137" t="s">
        <v>230</v>
      </c>
      <c r="H186" s="138">
        <v>500</v>
      </c>
      <c r="I186" s="139">
        <v>140</v>
      </c>
      <c r="J186" s="139">
        <f t="shared" si="0"/>
        <v>70000</v>
      </c>
      <c r="K186" s="136" t="s">
        <v>146</v>
      </c>
      <c r="L186" s="28"/>
      <c r="M186" s="140" t="s">
        <v>1</v>
      </c>
      <c r="N186" s="141" t="s">
        <v>44</v>
      </c>
      <c r="O186" s="142">
        <v>0.38</v>
      </c>
      <c r="P186" s="142">
        <f t="shared" si="1"/>
        <v>190</v>
      </c>
      <c r="Q186" s="142">
        <v>0</v>
      </c>
      <c r="R186" s="142">
        <f t="shared" si="2"/>
        <v>0</v>
      </c>
      <c r="S186" s="142">
        <v>0</v>
      </c>
      <c r="T186" s="143">
        <f t="shared" si="3"/>
        <v>0</v>
      </c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R186" s="144" t="s">
        <v>147</v>
      </c>
      <c r="AT186" s="144" t="s">
        <v>142</v>
      </c>
      <c r="AU186" s="144" t="s">
        <v>85</v>
      </c>
      <c r="AY186" s="15" t="s">
        <v>140</v>
      </c>
      <c r="BE186" s="145">
        <f t="shared" si="4"/>
        <v>70000</v>
      </c>
      <c r="BF186" s="145">
        <f t="shared" si="5"/>
        <v>0</v>
      </c>
      <c r="BG186" s="145">
        <f t="shared" si="6"/>
        <v>0</v>
      </c>
      <c r="BH186" s="145">
        <f t="shared" si="7"/>
        <v>0</v>
      </c>
      <c r="BI186" s="145">
        <f t="shared" si="8"/>
        <v>0</v>
      </c>
      <c r="BJ186" s="15" t="s">
        <v>19</v>
      </c>
      <c r="BK186" s="145">
        <f t="shared" si="9"/>
        <v>70000</v>
      </c>
      <c r="BL186" s="15" t="s">
        <v>147</v>
      </c>
      <c r="BM186" s="144" t="s">
        <v>300</v>
      </c>
    </row>
    <row r="187" spans="1:65" s="2" customFormat="1" ht="37.9" customHeight="1">
      <c r="A187" s="27"/>
      <c r="B187" s="133"/>
      <c r="C187" s="134" t="s">
        <v>301</v>
      </c>
      <c r="D187" s="134" t="s">
        <v>142</v>
      </c>
      <c r="E187" s="135" t="s">
        <v>302</v>
      </c>
      <c r="F187" s="136" t="s">
        <v>303</v>
      </c>
      <c r="G187" s="137" t="s">
        <v>230</v>
      </c>
      <c r="H187" s="138">
        <v>700</v>
      </c>
      <c r="I187" s="139">
        <v>90.2</v>
      </c>
      <c r="J187" s="139">
        <f t="shared" si="0"/>
        <v>63140</v>
      </c>
      <c r="K187" s="136" t="s">
        <v>146</v>
      </c>
      <c r="L187" s="28"/>
      <c r="M187" s="140" t="s">
        <v>1</v>
      </c>
      <c r="N187" s="141" t="s">
        <v>44</v>
      </c>
      <c r="O187" s="142">
        <v>5.3999999999999999E-2</v>
      </c>
      <c r="P187" s="142">
        <f t="shared" si="1"/>
        <v>37.799999999999997</v>
      </c>
      <c r="Q187" s="142">
        <v>0</v>
      </c>
      <c r="R187" s="142">
        <f t="shared" si="2"/>
        <v>0</v>
      </c>
      <c r="S187" s="142">
        <v>0</v>
      </c>
      <c r="T187" s="143">
        <f t="shared" si="3"/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44" t="s">
        <v>147</v>
      </c>
      <c r="AT187" s="144" t="s">
        <v>142</v>
      </c>
      <c r="AU187" s="144" t="s">
        <v>85</v>
      </c>
      <c r="AY187" s="15" t="s">
        <v>140</v>
      </c>
      <c r="BE187" s="145">
        <f t="shared" si="4"/>
        <v>63140</v>
      </c>
      <c r="BF187" s="145">
        <f t="shared" si="5"/>
        <v>0</v>
      </c>
      <c r="BG187" s="145">
        <f t="shared" si="6"/>
        <v>0</v>
      </c>
      <c r="BH187" s="145">
        <f t="shared" si="7"/>
        <v>0</v>
      </c>
      <c r="BI187" s="145">
        <f t="shared" si="8"/>
        <v>0</v>
      </c>
      <c r="BJ187" s="15" t="s">
        <v>19</v>
      </c>
      <c r="BK187" s="145">
        <f t="shared" si="9"/>
        <v>63140</v>
      </c>
      <c r="BL187" s="15" t="s">
        <v>147</v>
      </c>
      <c r="BM187" s="144" t="s">
        <v>304</v>
      </c>
    </row>
    <row r="188" spans="1:65" s="2" customFormat="1" ht="37.9" customHeight="1">
      <c r="A188" s="27"/>
      <c r="B188" s="133"/>
      <c r="C188" s="134" t="s">
        <v>305</v>
      </c>
      <c r="D188" s="134" t="s">
        <v>142</v>
      </c>
      <c r="E188" s="135" t="s">
        <v>306</v>
      </c>
      <c r="F188" s="136" t="s">
        <v>307</v>
      </c>
      <c r="G188" s="137" t="s">
        <v>145</v>
      </c>
      <c r="H188" s="138">
        <v>1500</v>
      </c>
      <c r="I188" s="139">
        <v>72.2</v>
      </c>
      <c r="J188" s="139">
        <f t="shared" si="0"/>
        <v>108300</v>
      </c>
      <c r="K188" s="136" t="s">
        <v>146</v>
      </c>
      <c r="L188" s="28"/>
      <c r="M188" s="140" t="s">
        <v>1</v>
      </c>
      <c r="N188" s="141" t="s">
        <v>44</v>
      </c>
      <c r="O188" s="142">
        <v>6.7000000000000004E-2</v>
      </c>
      <c r="P188" s="142">
        <f t="shared" si="1"/>
        <v>100.5</v>
      </c>
      <c r="Q188" s="142">
        <v>0</v>
      </c>
      <c r="R188" s="142">
        <f t="shared" si="2"/>
        <v>0</v>
      </c>
      <c r="S188" s="142">
        <v>0</v>
      </c>
      <c r="T188" s="143">
        <f t="shared" si="3"/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R188" s="144" t="s">
        <v>147</v>
      </c>
      <c r="AT188" s="144" t="s">
        <v>142</v>
      </c>
      <c r="AU188" s="144" t="s">
        <v>85</v>
      </c>
      <c r="AY188" s="15" t="s">
        <v>140</v>
      </c>
      <c r="BE188" s="145">
        <f t="shared" si="4"/>
        <v>108300</v>
      </c>
      <c r="BF188" s="145">
        <f t="shared" si="5"/>
        <v>0</v>
      </c>
      <c r="BG188" s="145">
        <f t="shared" si="6"/>
        <v>0</v>
      </c>
      <c r="BH188" s="145">
        <f t="shared" si="7"/>
        <v>0</v>
      </c>
      <c r="BI188" s="145">
        <f t="shared" si="8"/>
        <v>0</v>
      </c>
      <c r="BJ188" s="15" t="s">
        <v>19</v>
      </c>
      <c r="BK188" s="145">
        <f t="shared" si="9"/>
        <v>108300</v>
      </c>
      <c r="BL188" s="15" t="s">
        <v>147</v>
      </c>
      <c r="BM188" s="144" t="s">
        <v>308</v>
      </c>
    </row>
    <row r="189" spans="1:65" s="2" customFormat="1" ht="37.9" customHeight="1">
      <c r="A189" s="27"/>
      <c r="B189" s="133"/>
      <c r="C189" s="134" t="s">
        <v>309</v>
      </c>
      <c r="D189" s="134" t="s">
        <v>142</v>
      </c>
      <c r="E189" s="135" t="s">
        <v>310</v>
      </c>
      <c r="F189" s="136" t="s">
        <v>311</v>
      </c>
      <c r="G189" s="137" t="s">
        <v>145</v>
      </c>
      <c r="H189" s="138">
        <v>500</v>
      </c>
      <c r="I189" s="139">
        <v>109</v>
      </c>
      <c r="J189" s="139">
        <f t="shared" si="0"/>
        <v>54500</v>
      </c>
      <c r="K189" s="136" t="s">
        <v>146</v>
      </c>
      <c r="L189" s="28"/>
      <c r="M189" s="140" t="s">
        <v>1</v>
      </c>
      <c r="N189" s="141" t="s">
        <v>44</v>
      </c>
      <c r="O189" s="142">
        <v>0.35299999999999998</v>
      </c>
      <c r="P189" s="142">
        <f t="shared" si="1"/>
        <v>176.5</v>
      </c>
      <c r="Q189" s="142">
        <v>0</v>
      </c>
      <c r="R189" s="142">
        <f t="shared" si="2"/>
        <v>0</v>
      </c>
      <c r="S189" s="142">
        <v>0</v>
      </c>
      <c r="T189" s="143">
        <f t="shared" si="3"/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44" t="s">
        <v>147</v>
      </c>
      <c r="AT189" s="144" t="s">
        <v>142</v>
      </c>
      <c r="AU189" s="144" t="s">
        <v>85</v>
      </c>
      <c r="AY189" s="15" t="s">
        <v>140</v>
      </c>
      <c r="BE189" s="145">
        <f t="shared" si="4"/>
        <v>54500</v>
      </c>
      <c r="BF189" s="145">
        <f t="shared" si="5"/>
        <v>0</v>
      </c>
      <c r="BG189" s="145">
        <f t="shared" si="6"/>
        <v>0</v>
      </c>
      <c r="BH189" s="145">
        <f t="shared" si="7"/>
        <v>0</v>
      </c>
      <c r="BI189" s="145">
        <f t="shared" si="8"/>
        <v>0</v>
      </c>
      <c r="BJ189" s="15" t="s">
        <v>19</v>
      </c>
      <c r="BK189" s="145">
        <f t="shared" si="9"/>
        <v>54500</v>
      </c>
      <c r="BL189" s="15" t="s">
        <v>147</v>
      </c>
      <c r="BM189" s="144" t="s">
        <v>312</v>
      </c>
    </row>
    <row r="190" spans="1:65" s="12" customFormat="1" ht="22.9" customHeight="1">
      <c r="B190" s="121"/>
      <c r="D190" s="122" t="s">
        <v>78</v>
      </c>
      <c r="E190" s="131" t="s">
        <v>85</v>
      </c>
      <c r="F190" s="131" t="s">
        <v>313</v>
      </c>
      <c r="J190" s="132">
        <f>BK190</f>
        <v>2866085.5</v>
      </c>
      <c r="L190" s="121"/>
      <c r="M190" s="125"/>
      <c r="N190" s="126"/>
      <c r="O190" s="126"/>
      <c r="P190" s="127">
        <f>SUM(P191:P218)</f>
        <v>2320.1715999999997</v>
      </c>
      <c r="Q190" s="126"/>
      <c r="R190" s="127">
        <f>SUM(R191:R218)</f>
        <v>873.37886050650002</v>
      </c>
      <c r="S190" s="126"/>
      <c r="T190" s="128">
        <f>SUM(T191:T218)</f>
        <v>0</v>
      </c>
      <c r="AR190" s="122" t="s">
        <v>19</v>
      </c>
      <c r="AT190" s="129" t="s">
        <v>78</v>
      </c>
      <c r="AU190" s="129" t="s">
        <v>19</v>
      </c>
      <c r="AY190" s="122" t="s">
        <v>140</v>
      </c>
      <c r="BK190" s="130">
        <f>SUM(BK191:BK218)</f>
        <v>2866085.5</v>
      </c>
    </row>
    <row r="191" spans="1:65" s="2" customFormat="1" ht="16.5" customHeight="1">
      <c r="A191" s="27"/>
      <c r="B191" s="133"/>
      <c r="C191" s="134" t="s">
        <v>314</v>
      </c>
      <c r="D191" s="134" t="s">
        <v>142</v>
      </c>
      <c r="E191" s="135" t="s">
        <v>315</v>
      </c>
      <c r="F191" s="136" t="s">
        <v>316</v>
      </c>
      <c r="G191" s="137" t="s">
        <v>217</v>
      </c>
      <c r="H191" s="138">
        <v>160</v>
      </c>
      <c r="I191" s="139">
        <v>1970</v>
      </c>
      <c r="J191" s="139">
        <f t="shared" ref="J191:J214" si="10">ROUND(I191*H191,2)</f>
        <v>315200</v>
      </c>
      <c r="K191" s="136" t="s">
        <v>146</v>
      </c>
      <c r="L191" s="28"/>
      <c r="M191" s="140" t="s">
        <v>1</v>
      </c>
      <c r="N191" s="141" t="s">
        <v>44</v>
      </c>
      <c r="O191" s="142">
        <v>1.3819999999999999</v>
      </c>
      <c r="P191" s="142">
        <f t="shared" ref="P191:P214" si="11">O191*H191</f>
        <v>221.11999999999998</v>
      </c>
      <c r="Q191" s="142">
        <v>1.5247660000000001</v>
      </c>
      <c r="R191" s="142">
        <f t="shared" ref="R191:R214" si="12">Q191*H191</f>
        <v>243.96256</v>
      </c>
      <c r="S191" s="142">
        <v>0</v>
      </c>
      <c r="T191" s="143">
        <f t="shared" ref="T191:T214" si="13"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44" t="s">
        <v>147</v>
      </c>
      <c r="AT191" s="144" t="s">
        <v>142</v>
      </c>
      <c r="AU191" s="144" t="s">
        <v>85</v>
      </c>
      <c r="AY191" s="15" t="s">
        <v>140</v>
      </c>
      <c r="BE191" s="145">
        <f t="shared" ref="BE191:BE214" si="14">IF(N191="základní",J191,0)</f>
        <v>315200</v>
      </c>
      <c r="BF191" s="145">
        <f t="shared" ref="BF191:BF214" si="15">IF(N191="snížená",J191,0)</f>
        <v>0</v>
      </c>
      <c r="BG191" s="145">
        <f t="shared" ref="BG191:BG214" si="16">IF(N191="zákl. přenesená",J191,0)</f>
        <v>0</v>
      </c>
      <c r="BH191" s="145">
        <f t="shared" ref="BH191:BH214" si="17">IF(N191="sníž. přenesená",J191,0)</f>
        <v>0</v>
      </c>
      <c r="BI191" s="145">
        <f t="shared" ref="BI191:BI214" si="18">IF(N191="nulová",J191,0)</f>
        <v>0</v>
      </c>
      <c r="BJ191" s="15" t="s">
        <v>19</v>
      </c>
      <c r="BK191" s="145">
        <f t="shared" ref="BK191:BK214" si="19">ROUND(I191*H191,2)</f>
        <v>315200</v>
      </c>
      <c r="BL191" s="15" t="s">
        <v>147</v>
      </c>
      <c r="BM191" s="144" t="s">
        <v>317</v>
      </c>
    </row>
    <row r="192" spans="1:65" s="2" customFormat="1" ht="24.2" customHeight="1">
      <c r="A192" s="27"/>
      <c r="B192" s="133"/>
      <c r="C192" s="134" t="s">
        <v>318</v>
      </c>
      <c r="D192" s="134" t="s">
        <v>142</v>
      </c>
      <c r="E192" s="135" t="s">
        <v>319</v>
      </c>
      <c r="F192" s="136" t="s">
        <v>320</v>
      </c>
      <c r="G192" s="137" t="s">
        <v>217</v>
      </c>
      <c r="H192" s="138">
        <v>400</v>
      </c>
      <c r="I192" s="139">
        <v>977</v>
      </c>
      <c r="J192" s="139">
        <f t="shared" si="10"/>
        <v>390800</v>
      </c>
      <c r="K192" s="136" t="s">
        <v>146</v>
      </c>
      <c r="L192" s="28"/>
      <c r="M192" s="140" t="s">
        <v>1</v>
      </c>
      <c r="N192" s="141" t="s">
        <v>44</v>
      </c>
      <c r="O192" s="142">
        <v>1.335</v>
      </c>
      <c r="P192" s="142">
        <f t="shared" si="11"/>
        <v>534</v>
      </c>
      <c r="Q192" s="142">
        <v>1.483E-4</v>
      </c>
      <c r="R192" s="142">
        <f t="shared" si="12"/>
        <v>5.9319999999999998E-2</v>
      </c>
      <c r="S192" s="142">
        <v>0</v>
      </c>
      <c r="T192" s="143">
        <f t="shared" si="13"/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R192" s="144" t="s">
        <v>147</v>
      </c>
      <c r="AT192" s="144" t="s">
        <v>142</v>
      </c>
      <c r="AU192" s="144" t="s">
        <v>85</v>
      </c>
      <c r="AY192" s="15" t="s">
        <v>140</v>
      </c>
      <c r="BE192" s="145">
        <f t="shared" si="14"/>
        <v>390800</v>
      </c>
      <c r="BF192" s="145">
        <f t="shared" si="15"/>
        <v>0</v>
      </c>
      <c r="BG192" s="145">
        <f t="shared" si="16"/>
        <v>0</v>
      </c>
      <c r="BH192" s="145">
        <f t="shared" si="17"/>
        <v>0</v>
      </c>
      <c r="BI192" s="145">
        <f t="shared" si="18"/>
        <v>0</v>
      </c>
      <c r="BJ192" s="15" t="s">
        <v>19</v>
      </c>
      <c r="BK192" s="145">
        <f t="shared" si="19"/>
        <v>390800</v>
      </c>
      <c r="BL192" s="15" t="s">
        <v>147</v>
      </c>
      <c r="BM192" s="144" t="s">
        <v>321</v>
      </c>
    </row>
    <row r="193" spans="1:65" s="2" customFormat="1" ht="37.9" customHeight="1">
      <c r="A193" s="27"/>
      <c r="B193" s="133"/>
      <c r="C193" s="134" t="s">
        <v>322</v>
      </c>
      <c r="D193" s="134" t="s">
        <v>142</v>
      </c>
      <c r="E193" s="135" t="s">
        <v>323</v>
      </c>
      <c r="F193" s="136" t="s">
        <v>324</v>
      </c>
      <c r="G193" s="137" t="s">
        <v>217</v>
      </c>
      <c r="H193" s="138">
        <v>150</v>
      </c>
      <c r="I193" s="139">
        <v>147</v>
      </c>
      <c r="J193" s="139">
        <f t="shared" si="10"/>
        <v>22050</v>
      </c>
      <c r="K193" s="136" t="s">
        <v>146</v>
      </c>
      <c r="L193" s="28"/>
      <c r="M193" s="140" t="s">
        <v>1</v>
      </c>
      <c r="N193" s="141" t="s">
        <v>44</v>
      </c>
      <c r="O193" s="142">
        <v>0.20100000000000001</v>
      </c>
      <c r="P193" s="142">
        <f t="shared" si="11"/>
        <v>30.150000000000002</v>
      </c>
      <c r="Q193" s="142">
        <v>2.23E-5</v>
      </c>
      <c r="R193" s="142">
        <f t="shared" si="12"/>
        <v>3.3449999999999999E-3</v>
      </c>
      <c r="S193" s="142">
        <v>0</v>
      </c>
      <c r="T193" s="143">
        <f t="shared" si="13"/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44" t="s">
        <v>147</v>
      </c>
      <c r="AT193" s="144" t="s">
        <v>142</v>
      </c>
      <c r="AU193" s="144" t="s">
        <v>85</v>
      </c>
      <c r="AY193" s="15" t="s">
        <v>140</v>
      </c>
      <c r="BE193" s="145">
        <f t="shared" si="14"/>
        <v>22050</v>
      </c>
      <c r="BF193" s="145">
        <f t="shared" si="15"/>
        <v>0</v>
      </c>
      <c r="BG193" s="145">
        <f t="shared" si="16"/>
        <v>0</v>
      </c>
      <c r="BH193" s="145">
        <f t="shared" si="17"/>
        <v>0</v>
      </c>
      <c r="BI193" s="145">
        <f t="shared" si="18"/>
        <v>0</v>
      </c>
      <c r="BJ193" s="15" t="s">
        <v>19</v>
      </c>
      <c r="BK193" s="145">
        <f t="shared" si="19"/>
        <v>22050</v>
      </c>
      <c r="BL193" s="15" t="s">
        <v>147</v>
      </c>
      <c r="BM193" s="144" t="s">
        <v>325</v>
      </c>
    </row>
    <row r="194" spans="1:65" s="2" customFormat="1" ht="24.2" customHeight="1">
      <c r="A194" s="27"/>
      <c r="B194" s="133"/>
      <c r="C194" s="134" t="s">
        <v>326</v>
      </c>
      <c r="D194" s="134" t="s">
        <v>142</v>
      </c>
      <c r="E194" s="135" t="s">
        <v>327</v>
      </c>
      <c r="F194" s="136" t="s">
        <v>328</v>
      </c>
      <c r="G194" s="137" t="s">
        <v>217</v>
      </c>
      <c r="H194" s="138">
        <v>400</v>
      </c>
      <c r="I194" s="139">
        <v>1160</v>
      </c>
      <c r="J194" s="139">
        <f t="shared" si="10"/>
        <v>464000</v>
      </c>
      <c r="K194" s="136" t="s">
        <v>146</v>
      </c>
      <c r="L194" s="28"/>
      <c r="M194" s="140" t="s">
        <v>1</v>
      </c>
      <c r="N194" s="141" t="s">
        <v>44</v>
      </c>
      <c r="O194" s="142">
        <v>1.59</v>
      </c>
      <c r="P194" s="142">
        <f t="shared" si="11"/>
        <v>636</v>
      </c>
      <c r="Q194" s="142">
        <v>1.8000000000000001E-4</v>
      </c>
      <c r="R194" s="142">
        <f t="shared" si="12"/>
        <v>7.2000000000000008E-2</v>
      </c>
      <c r="S194" s="142">
        <v>0</v>
      </c>
      <c r="T194" s="143">
        <f t="shared" si="13"/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R194" s="144" t="s">
        <v>147</v>
      </c>
      <c r="AT194" s="144" t="s">
        <v>142</v>
      </c>
      <c r="AU194" s="144" t="s">
        <v>85</v>
      </c>
      <c r="AY194" s="15" t="s">
        <v>140</v>
      </c>
      <c r="BE194" s="145">
        <f t="shared" si="14"/>
        <v>464000</v>
      </c>
      <c r="BF194" s="145">
        <f t="shared" si="15"/>
        <v>0</v>
      </c>
      <c r="BG194" s="145">
        <f t="shared" si="16"/>
        <v>0</v>
      </c>
      <c r="BH194" s="145">
        <f t="shared" si="17"/>
        <v>0</v>
      </c>
      <c r="BI194" s="145">
        <f t="shared" si="18"/>
        <v>0</v>
      </c>
      <c r="BJ194" s="15" t="s">
        <v>19</v>
      </c>
      <c r="BK194" s="145">
        <f t="shared" si="19"/>
        <v>464000</v>
      </c>
      <c r="BL194" s="15" t="s">
        <v>147</v>
      </c>
      <c r="BM194" s="144" t="s">
        <v>329</v>
      </c>
    </row>
    <row r="195" spans="1:65" s="2" customFormat="1" ht="37.9" customHeight="1">
      <c r="A195" s="27"/>
      <c r="B195" s="133"/>
      <c r="C195" s="134" t="s">
        <v>330</v>
      </c>
      <c r="D195" s="134" t="s">
        <v>142</v>
      </c>
      <c r="E195" s="135" t="s">
        <v>331</v>
      </c>
      <c r="F195" s="136" t="s">
        <v>332</v>
      </c>
      <c r="G195" s="137" t="s">
        <v>217</v>
      </c>
      <c r="H195" s="138">
        <v>150</v>
      </c>
      <c r="I195" s="139">
        <v>175</v>
      </c>
      <c r="J195" s="139">
        <f t="shared" si="10"/>
        <v>26250</v>
      </c>
      <c r="K195" s="136" t="s">
        <v>146</v>
      </c>
      <c r="L195" s="28"/>
      <c r="M195" s="140" t="s">
        <v>1</v>
      </c>
      <c r="N195" s="141" t="s">
        <v>44</v>
      </c>
      <c r="O195" s="142">
        <v>0.23899999999999999</v>
      </c>
      <c r="P195" s="142">
        <f t="shared" si="11"/>
        <v>35.85</v>
      </c>
      <c r="Q195" s="142">
        <v>2.6999999999999999E-5</v>
      </c>
      <c r="R195" s="142">
        <f t="shared" si="12"/>
        <v>4.0499999999999998E-3</v>
      </c>
      <c r="S195" s="142">
        <v>0</v>
      </c>
      <c r="T195" s="143">
        <f t="shared" si="13"/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44" t="s">
        <v>147</v>
      </c>
      <c r="AT195" s="144" t="s">
        <v>142</v>
      </c>
      <c r="AU195" s="144" t="s">
        <v>85</v>
      </c>
      <c r="AY195" s="15" t="s">
        <v>140</v>
      </c>
      <c r="BE195" s="145">
        <f t="shared" si="14"/>
        <v>26250</v>
      </c>
      <c r="BF195" s="145">
        <f t="shared" si="15"/>
        <v>0</v>
      </c>
      <c r="BG195" s="145">
        <f t="shared" si="16"/>
        <v>0</v>
      </c>
      <c r="BH195" s="145">
        <f t="shared" si="17"/>
        <v>0</v>
      </c>
      <c r="BI195" s="145">
        <f t="shared" si="18"/>
        <v>0</v>
      </c>
      <c r="BJ195" s="15" t="s">
        <v>19</v>
      </c>
      <c r="BK195" s="145">
        <f t="shared" si="19"/>
        <v>26250</v>
      </c>
      <c r="BL195" s="15" t="s">
        <v>147</v>
      </c>
      <c r="BM195" s="144" t="s">
        <v>333</v>
      </c>
    </row>
    <row r="196" spans="1:65" s="2" customFormat="1" ht="24.2" customHeight="1">
      <c r="A196" s="27"/>
      <c r="B196" s="133"/>
      <c r="C196" s="134" t="s">
        <v>334</v>
      </c>
      <c r="D196" s="134" t="s">
        <v>142</v>
      </c>
      <c r="E196" s="135" t="s">
        <v>335</v>
      </c>
      <c r="F196" s="136" t="s">
        <v>336</v>
      </c>
      <c r="G196" s="137" t="s">
        <v>230</v>
      </c>
      <c r="H196" s="138">
        <v>310</v>
      </c>
      <c r="I196" s="139">
        <v>1150</v>
      </c>
      <c r="J196" s="139">
        <f t="shared" si="10"/>
        <v>356500</v>
      </c>
      <c r="K196" s="136" t="s">
        <v>146</v>
      </c>
      <c r="L196" s="28"/>
      <c r="M196" s="140" t="s">
        <v>1</v>
      </c>
      <c r="N196" s="141" t="s">
        <v>44</v>
      </c>
      <c r="O196" s="142">
        <v>0.98499999999999999</v>
      </c>
      <c r="P196" s="142">
        <f t="shared" si="11"/>
        <v>305.35000000000002</v>
      </c>
      <c r="Q196" s="142">
        <v>1.98</v>
      </c>
      <c r="R196" s="142">
        <f t="shared" si="12"/>
        <v>613.79999999999995</v>
      </c>
      <c r="S196" s="142">
        <v>0</v>
      </c>
      <c r="T196" s="143">
        <f t="shared" si="13"/>
        <v>0</v>
      </c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R196" s="144" t="s">
        <v>147</v>
      </c>
      <c r="AT196" s="144" t="s">
        <v>142</v>
      </c>
      <c r="AU196" s="144" t="s">
        <v>85</v>
      </c>
      <c r="AY196" s="15" t="s">
        <v>140</v>
      </c>
      <c r="BE196" s="145">
        <f t="shared" si="14"/>
        <v>356500</v>
      </c>
      <c r="BF196" s="145">
        <f t="shared" si="15"/>
        <v>0</v>
      </c>
      <c r="BG196" s="145">
        <f t="shared" si="16"/>
        <v>0</v>
      </c>
      <c r="BH196" s="145">
        <f t="shared" si="17"/>
        <v>0</v>
      </c>
      <c r="BI196" s="145">
        <f t="shared" si="18"/>
        <v>0</v>
      </c>
      <c r="BJ196" s="15" t="s">
        <v>19</v>
      </c>
      <c r="BK196" s="145">
        <f t="shared" si="19"/>
        <v>356500</v>
      </c>
      <c r="BL196" s="15" t="s">
        <v>147</v>
      </c>
      <c r="BM196" s="144" t="s">
        <v>337</v>
      </c>
    </row>
    <row r="197" spans="1:65" s="2" customFormat="1" ht="24.2" customHeight="1">
      <c r="A197" s="27"/>
      <c r="B197" s="133"/>
      <c r="C197" s="134" t="s">
        <v>338</v>
      </c>
      <c r="D197" s="134" t="s">
        <v>142</v>
      </c>
      <c r="E197" s="135" t="s">
        <v>339</v>
      </c>
      <c r="F197" s="136" t="s">
        <v>340</v>
      </c>
      <c r="G197" s="137" t="s">
        <v>230</v>
      </c>
      <c r="H197" s="138">
        <v>30</v>
      </c>
      <c r="I197" s="139">
        <v>4830</v>
      </c>
      <c r="J197" s="139">
        <f t="shared" si="10"/>
        <v>144900</v>
      </c>
      <c r="K197" s="136" t="s">
        <v>146</v>
      </c>
      <c r="L197" s="28"/>
      <c r="M197" s="140" t="s">
        <v>1</v>
      </c>
      <c r="N197" s="141" t="s">
        <v>44</v>
      </c>
      <c r="O197" s="142">
        <v>1.4610000000000001</v>
      </c>
      <c r="P197" s="142">
        <f t="shared" si="11"/>
        <v>43.830000000000005</v>
      </c>
      <c r="Q197" s="142">
        <v>0</v>
      </c>
      <c r="R197" s="142">
        <f t="shared" si="12"/>
        <v>0</v>
      </c>
      <c r="S197" s="142">
        <v>0</v>
      </c>
      <c r="T197" s="143">
        <f t="shared" si="13"/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44" t="s">
        <v>147</v>
      </c>
      <c r="AT197" s="144" t="s">
        <v>142</v>
      </c>
      <c r="AU197" s="144" t="s">
        <v>85</v>
      </c>
      <c r="AY197" s="15" t="s">
        <v>140</v>
      </c>
      <c r="BE197" s="145">
        <f t="shared" si="14"/>
        <v>144900</v>
      </c>
      <c r="BF197" s="145">
        <f t="shared" si="15"/>
        <v>0</v>
      </c>
      <c r="BG197" s="145">
        <f t="shared" si="16"/>
        <v>0</v>
      </c>
      <c r="BH197" s="145">
        <f t="shared" si="17"/>
        <v>0</v>
      </c>
      <c r="BI197" s="145">
        <f t="shared" si="18"/>
        <v>0</v>
      </c>
      <c r="BJ197" s="15" t="s">
        <v>19</v>
      </c>
      <c r="BK197" s="145">
        <f t="shared" si="19"/>
        <v>144900</v>
      </c>
      <c r="BL197" s="15" t="s">
        <v>147</v>
      </c>
      <c r="BM197" s="144" t="s">
        <v>341</v>
      </c>
    </row>
    <row r="198" spans="1:65" s="2" customFormat="1" ht="33" customHeight="1">
      <c r="A198" s="27"/>
      <c r="B198" s="133"/>
      <c r="C198" s="134" t="s">
        <v>342</v>
      </c>
      <c r="D198" s="134" t="s">
        <v>142</v>
      </c>
      <c r="E198" s="135" t="s">
        <v>343</v>
      </c>
      <c r="F198" s="136" t="s">
        <v>344</v>
      </c>
      <c r="G198" s="137" t="s">
        <v>230</v>
      </c>
      <c r="H198" s="138">
        <v>30</v>
      </c>
      <c r="I198" s="139">
        <v>698</v>
      </c>
      <c r="J198" s="139">
        <f t="shared" si="10"/>
        <v>20940</v>
      </c>
      <c r="K198" s="136" t="s">
        <v>146</v>
      </c>
      <c r="L198" s="28"/>
      <c r="M198" s="140" t="s">
        <v>1</v>
      </c>
      <c r="N198" s="141" t="s">
        <v>44</v>
      </c>
      <c r="O198" s="142">
        <v>0.76300000000000001</v>
      </c>
      <c r="P198" s="142">
        <f t="shared" si="11"/>
        <v>22.89</v>
      </c>
      <c r="Q198" s="142">
        <v>0</v>
      </c>
      <c r="R198" s="142">
        <f t="shared" si="12"/>
        <v>0</v>
      </c>
      <c r="S198" s="142">
        <v>0</v>
      </c>
      <c r="T198" s="143">
        <f t="shared" si="13"/>
        <v>0</v>
      </c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R198" s="144" t="s">
        <v>147</v>
      </c>
      <c r="AT198" s="144" t="s">
        <v>142</v>
      </c>
      <c r="AU198" s="144" t="s">
        <v>85</v>
      </c>
      <c r="AY198" s="15" t="s">
        <v>140</v>
      </c>
      <c r="BE198" s="145">
        <f t="shared" si="14"/>
        <v>20940</v>
      </c>
      <c r="BF198" s="145">
        <f t="shared" si="15"/>
        <v>0</v>
      </c>
      <c r="BG198" s="145">
        <f t="shared" si="16"/>
        <v>0</v>
      </c>
      <c r="BH198" s="145">
        <f t="shared" si="17"/>
        <v>0</v>
      </c>
      <c r="BI198" s="145">
        <f t="shared" si="18"/>
        <v>0</v>
      </c>
      <c r="BJ198" s="15" t="s">
        <v>19</v>
      </c>
      <c r="BK198" s="145">
        <f t="shared" si="19"/>
        <v>20940</v>
      </c>
      <c r="BL198" s="15" t="s">
        <v>147</v>
      </c>
      <c r="BM198" s="144" t="s">
        <v>345</v>
      </c>
    </row>
    <row r="199" spans="1:65" s="2" customFormat="1" ht="16.5" customHeight="1">
      <c r="A199" s="27"/>
      <c r="B199" s="133"/>
      <c r="C199" s="134" t="s">
        <v>346</v>
      </c>
      <c r="D199" s="134" t="s">
        <v>142</v>
      </c>
      <c r="E199" s="135" t="s">
        <v>347</v>
      </c>
      <c r="F199" s="136" t="s">
        <v>348</v>
      </c>
      <c r="G199" s="137" t="s">
        <v>145</v>
      </c>
      <c r="H199" s="138">
        <v>90</v>
      </c>
      <c r="I199" s="139">
        <v>1320</v>
      </c>
      <c r="J199" s="139">
        <f t="shared" si="10"/>
        <v>118800</v>
      </c>
      <c r="K199" s="136" t="s">
        <v>146</v>
      </c>
      <c r="L199" s="28"/>
      <c r="M199" s="140" t="s">
        <v>1</v>
      </c>
      <c r="N199" s="141" t="s">
        <v>44</v>
      </c>
      <c r="O199" s="142">
        <v>0.39700000000000002</v>
      </c>
      <c r="P199" s="142">
        <f t="shared" si="11"/>
        <v>35.730000000000004</v>
      </c>
      <c r="Q199" s="142">
        <v>1.4357E-3</v>
      </c>
      <c r="R199" s="142">
        <f t="shared" si="12"/>
        <v>0.12921299999999999</v>
      </c>
      <c r="S199" s="142">
        <v>0</v>
      </c>
      <c r="T199" s="143">
        <f t="shared" si="13"/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44" t="s">
        <v>147</v>
      </c>
      <c r="AT199" s="144" t="s">
        <v>142</v>
      </c>
      <c r="AU199" s="144" t="s">
        <v>85</v>
      </c>
      <c r="AY199" s="15" t="s">
        <v>140</v>
      </c>
      <c r="BE199" s="145">
        <f t="shared" si="14"/>
        <v>118800</v>
      </c>
      <c r="BF199" s="145">
        <f t="shared" si="15"/>
        <v>0</v>
      </c>
      <c r="BG199" s="145">
        <f t="shared" si="16"/>
        <v>0</v>
      </c>
      <c r="BH199" s="145">
        <f t="shared" si="17"/>
        <v>0</v>
      </c>
      <c r="BI199" s="145">
        <f t="shared" si="18"/>
        <v>0</v>
      </c>
      <c r="BJ199" s="15" t="s">
        <v>19</v>
      </c>
      <c r="BK199" s="145">
        <f t="shared" si="19"/>
        <v>118800</v>
      </c>
      <c r="BL199" s="15" t="s">
        <v>147</v>
      </c>
      <c r="BM199" s="144" t="s">
        <v>349</v>
      </c>
    </row>
    <row r="200" spans="1:65" s="2" customFormat="1" ht="24.2" customHeight="1">
      <c r="A200" s="27"/>
      <c r="B200" s="133"/>
      <c r="C200" s="134" t="s">
        <v>350</v>
      </c>
      <c r="D200" s="134" t="s">
        <v>142</v>
      </c>
      <c r="E200" s="135" t="s">
        <v>351</v>
      </c>
      <c r="F200" s="136" t="s">
        <v>352</v>
      </c>
      <c r="G200" s="137" t="s">
        <v>145</v>
      </c>
      <c r="H200" s="138">
        <v>90</v>
      </c>
      <c r="I200" s="139">
        <v>63.8</v>
      </c>
      <c r="J200" s="139">
        <f t="shared" si="10"/>
        <v>5742</v>
      </c>
      <c r="K200" s="136" t="s">
        <v>146</v>
      </c>
      <c r="L200" s="28"/>
      <c r="M200" s="140" t="s">
        <v>1</v>
      </c>
      <c r="N200" s="141" t="s">
        <v>44</v>
      </c>
      <c r="O200" s="142">
        <v>0.14399999999999999</v>
      </c>
      <c r="P200" s="142">
        <f t="shared" si="11"/>
        <v>12.959999999999999</v>
      </c>
      <c r="Q200" s="142">
        <v>3.6000000000000001E-5</v>
      </c>
      <c r="R200" s="142">
        <f t="shared" si="12"/>
        <v>3.2400000000000003E-3</v>
      </c>
      <c r="S200" s="142">
        <v>0</v>
      </c>
      <c r="T200" s="143">
        <f t="shared" si="13"/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R200" s="144" t="s">
        <v>147</v>
      </c>
      <c r="AT200" s="144" t="s">
        <v>142</v>
      </c>
      <c r="AU200" s="144" t="s">
        <v>85</v>
      </c>
      <c r="AY200" s="15" t="s">
        <v>140</v>
      </c>
      <c r="BE200" s="145">
        <f t="shared" si="14"/>
        <v>5742</v>
      </c>
      <c r="BF200" s="145">
        <f t="shared" si="15"/>
        <v>0</v>
      </c>
      <c r="BG200" s="145">
        <f t="shared" si="16"/>
        <v>0</v>
      </c>
      <c r="BH200" s="145">
        <f t="shared" si="17"/>
        <v>0</v>
      </c>
      <c r="BI200" s="145">
        <f t="shared" si="18"/>
        <v>0</v>
      </c>
      <c r="BJ200" s="15" t="s">
        <v>19</v>
      </c>
      <c r="BK200" s="145">
        <f t="shared" si="19"/>
        <v>5742</v>
      </c>
      <c r="BL200" s="15" t="s">
        <v>147</v>
      </c>
      <c r="BM200" s="144" t="s">
        <v>353</v>
      </c>
    </row>
    <row r="201" spans="1:65" s="2" customFormat="1" ht="24.2" customHeight="1">
      <c r="A201" s="27"/>
      <c r="B201" s="133"/>
      <c r="C201" s="134" t="s">
        <v>354</v>
      </c>
      <c r="D201" s="134" t="s">
        <v>142</v>
      </c>
      <c r="E201" s="135" t="s">
        <v>355</v>
      </c>
      <c r="F201" s="136" t="s">
        <v>356</v>
      </c>
      <c r="G201" s="137" t="s">
        <v>287</v>
      </c>
      <c r="H201" s="138">
        <v>0.5</v>
      </c>
      <c r="I201" s="139">
        <v>71500</v>
      </c>
      <c r="J201" s="139">
        <f t="shared" si="10"/>
        <v>35750</v>
      </c>
      <c r="K201" s="136" t="s">
        <v>146</v>
      </c>
      <c r="L201" s="28"/>
      <c r="M201" s="140" t="s">
        <v>1</v>
      </c>
      <c r="N201" s="141" t="s">
        <v>44</v>
      </c>
      <c r="O201" s="142">
        <v>32.496000000000002</v>
      </c>
      <c r="P201" s="142">
        <f t="shared" si="11"/>
        <v>16.248000000000001</v>
      </c>
      <c r="Q201" s="142">
        <v>1.038303</v>
      </c>
      <c r="R201" s="142">
        <f t="shared" si="12"/>
        <v>0.51915149999999999</v>
      </c>
      <c r="S201" s="142">
        <v>0</v>
      </c>
      <c r="T201" s="143">
        <f t="shared" si="1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44" t="s">
        <v>147</v>
      </c>
      <c r="AT201" s="144" t="s">
        <v>142</v>
      </c>
      <c r="AU201" s="144" t="s">
        <v>85</v>
      </c>
      <c r="AY201" s="15" t="s">
        <v>140</v>
      </c>
      <c r="BE201" s="145">
        <f t="shared" si="14"/>
        <v>35750</v>
      </c>
      <c r="BF201" s="145">
        <f t="shared" si="15"/>
        <v>0</v>
      </c>
      <c r="BG201" s="145">
        <f t="shared" si="16"/>
        <v>0</v>
      </c>
      <c r="BH201" s="145">
        <f t="shared" si="17"/>
        <v>0</v>
      </c>
      <c r="BI201" s="145">
        <f t="shared" si="18"/>
        <v>0</v>
      </c>
      <c r="BJ201" s="15" t="s">
        <v>19</v>
      </c>
      <c r="BK201" s="145">
        <f t="shared" si="19"/>
        <v>35750</v>
      </c>
      <c r="BL201" s="15" t="s">
        <v>147</v>
      </c>
      <c r="BM201" s="144" t="s">
        <v>357</v>
      </c>
    </row>
    <row r="202" spans="1:65" s="2" customFormat="1" ht="24.2" customHeight="1">
      <c r="A202" s="27"/>
      <c r="B202" s="133"/>
      <c r="C202" s="134" t="s">
        <v>358</v>
      </c>
      <c r="D202" s="134" t="s">
        <v>142</v>
      </c>
      <c r="E202" s="135" t="s">
        <v>359</v>
      </c>
      <c r="F202" s="136" t="s">
        <v>360</v>
      </c>
      <c r="G202" s="137" t="s">
        <v>287</v>
      </c>
      <c r="H202" s="138">
        <v>1.9</v>
      </c>
      <c r="I202" s="139">
        <v>63700</v>
      </c>
      <c r="J202" s="139">
        <f t="shared" si="10"/>
        <v>121030</v>
      </c>
      <c r="K202" s="136" t="s">
        <v>146</v>
      </c>
      <c r="L202" s="28"/>
      <c r="M202" s="140" t="s">
        <v>1</v>
      </c>
      <c r="N202" s="141" t="s">
        <v>44</v>
      </c>
      <c r="O202" s="142">
        <v>13.507999999999999</v>
      </c>
      <c r="P202" s="142">
        <f t="shared" si="11"/>
        <v>25.665199999999999</v>
      </c>
      <c r="Q202" s="142">
        <v>1.0597399999999999</v>
      </c>
      <c r="R202" s="142">
        <f t="shared" si="12"/>
        <v>2.0135059999999996</v>
      </c>
      <c r="S202" s="142">
        <v>0</v>
      </c>
      <c r="T202" s="143">
        <f t="shared" si="1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R202" s="144" t="s">
        <v>147</v>
      </c>
      <c r="AT202" s="144" t="s">
        <v>142</v>
      </c>
      <c r="AU202" s="144" t="s">
        <v>85</v>
      </c>
      <c r="AY202" s="15" t="s">
        <v>140</v>
      </c>
      <c r="BE202" s="145">
        <f t="shared" si="14"/>
        <v>121030</v>
      </c>
      <c r="BF202" s="145">
        <f t="shared" si="15"/>
        <v>0</v>
      </c>
      <c r="BG202" s="145">
        <f t="shared" si="16"/>
        <v>0</v>
      </c>
      <c r="BH202" s="145">
        <f t="shared" si="17"/>
        <v>0</v>
      </c>
      <c r="BI202" s="145">
        <f t="shared" si="18"/>
        <v>0</v>
      </c>
      <c r="BJ202" s="15" t="s">
        <v>19</v>
      </c>
      <c r="BK202" s="145">
        <f t="shared" si="19"/>
        <v>121030</v>
      </c>
      <c r="BL202" s="15" t="s">
        <v>147</v>
      </c>
      <c r="BM202" s="144" t="s">
        <v>361</v>
      </c>
    </row>
    <row r="203" spans="1:65" s="2" customFormat="1" ht="37.9" customHeight="1">
      <c r="A203" s="27"/>
      <c r="B203" s="133"/>
      <c r="C203" s="134" t="s">
        <v>362</v>
      </c>
      <c r="D203" s="134" t="s">
        <v>142</v>
      </c>
      <c r="E203" s="135" t="s">
        <v>363</v>
      </c>
      <c r="F203" s="136" t="s">
        <v>364</v>
      </c>
      <c r="G203" s="137" t="s">
        <v>230</v>
      </c>
      <c r="H203" s="138">
        <v>25</v>
      </c>
      <c r="I203" s="139">
        <v>4970</v>
      </c>
      <c r="J203" s="139">
        <f t="shared" si="10"/>
        <v>124250</v>
      </c>
      <c r="K203" s="136" t="s">
        <v>146</v>
      </c>
      <c r="L203" s="28"/>
      <c r="M203" s="140" t="s">
        <v>1</v>
      </c>
      <c r="N203" s="141" t="s">
        <v>44</v>
      </c>
      <c r="O203" s="142">
        <v>1.2150000000000001</v>
      </c>
      <c r="P203" s="142">
        <f t="shared" si="11"/>
        <v>30.375000000000004</v>
      </c>
      <c r="Q203" s="142">
        <v>0</v>
      </c>
      <c r="R203" s="142">
        <f t="shared" si="12"/>
        <v>0</v>
      </c>
      <c r="S203" s="142">
        <v>0</v>
      </c>
      <c r="T203" s="143">
        <f t="shared" si="13"/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44" t="s">
        <v>147</v>
      </c>
      <c r="AT203" s="144" t="s">
        <v>142</v>
      </c>
      <c r="AU203" s="144" t="s">
        <v>85</v>
      </c>
      <c r="AY203" s="15" t="s">
        <v>140</v>
      </c>
      <c r="BE203" s="145">
        <f t="shared" si="14"/>
        <v>124250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5" t="s">
        <v>19</v>
      </c>
      <c r="BK203" s="145">
        <f t="shared" si="19"/>
        <v>124250</v>
      </c>
      <c r="BL203" s="15" t="s">
        <v>147</v>
      </c>
      <c r="BM203" s="144" t="s">
        <v>365</v>
      </c>
    </row>
    <row r="204" spans="1:65" s="2" customFormat="1" ht="33" customHeight="1">
      <c r="A204" s="27"/>
      <c r="B204" s="133"/>
      <c r="C204" s="134" t="s">
        <v>366</v>
      </c>
      <c r="D204" s="134" t="s">
        <v>142</v>
      </c>
      <c r="E204" s="135" t="s">
        <v>367</v>
      </c>
      <c r="F204" s="136" t="s">
        <v>368</v>
      </c>
      <c r="G204" s="137" t="s">
        <v>230</v>
      </c>
      <c r="H204" s="138">
        <v>25</v>
      </c>
      <c r="I204" s="139">
        <v>606</v>
      </c>
      <c r="J204" s="139">
        <f t="shared" si="10"/>
        <v>15150</v>
      </c>
      <c r="K204" s="136" t="s">
        <v>146</v>
      </c>
      <c r="L204" s="28"/>
      <c r="M204" s="140" t="s">
        <v>1</v>
      </c>
      <c r="N204" s="141" t="s">
        <v>44</v>
      </c>
      <c r="O204" s="142">
        <v>0.63600000000000001</v>
      </c>
      <c r="P204" s="142">
        <f t="shared" si="11"/>
        <v>15.9</v>
      </c>
      <c r="Q204" s="142">
        <v>0</v>
      </c>
      <c r="R204" s="142">
        <f t="shared" si="12"/>
        <v>0</v>
      </c>
      <c r="S204" s="142">
        <v>0</v>
      </c>
      <c r="T204" s="143">
        <f t="shared" si="13"/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R204" s="144" t="s">
        <v>147</v>
      </c>
      <c r="AT204" s="144" t="s">
        <v>142</v>
      </c>
      <c r="AU204" s="144" t="s">
        <v>85</v>
      </c>
      <c r="AY204" s="15" t="s">
        <v>140</v>
      </c>
      <c r="BE204" s="145">
        <f t="shared" si="14"/>
        <v>15150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5" t="s">
        <v>19</v>
      </c>
      <c r="BK204" s="145">
        <f t="shared" si="19"/>
        <v>15150</v>
      </c>
      <c r="BL204" s="15" t="s">
        <v>147</v>
      </c>
      <c r="BM204" s="144" t="s">
        <v>369</v>
      </c>
    </row>
    <row r="205" spans="1:65" s="2" customFormat="1" ht="24.2" customHeight="1">
      <c r="A205" s="27"/>
      <c r="B205" s="133"/>
      <c r="C205" s="134" t="s">
        <v>370</v>
      </c>
      <c r="D205" s="134" t="s">
        <v>142</v>
      </c>
      <c r="E205" s="135" t="s">
        <v>371</v>
      </c>
      <c r="F205" s="136" t="s">
        <v>372</v>
      </c>
      <c r="G205" s="137" t="s">
        <v>145</v>
      </c>
      <c r="H205" s="138">
        <v>80</v>
      </c>
      <c r="I205" s="139">
        <v>1320</v>
      </c>
      <c r="J205" s="139">
        <f t="shared" si="10"/>
        <v>105600</v>
      </c>
      <c r="K205" s="136" t="s">
        <v>146</v>
      </c>
      <c r="L205" s="28"/>
      <c r="M205" s="140" t="s">
        <v>1</v>
      </c>
      <c r="N205" s="141" t="s">
        <v>44</v>
      </c>
      <c r="O205" s="142">
        <v>0.39700000000000002</v>
      </c>
      <c r="P205" s="142">
        <f t="shared" si="11"/>
        <v>31.76</v>
      </c>
      <c r="Q205" s="142">
        <v>1.4400000000000001E-3</v>
      </c>
      <c r="R205" s="142">
        <f t="shared" si="12"/>
        <v>0.11520000000000001</v>
      </c>
      <c r="S205" s="142">
        <v>0</v>
      </c>
      <c r="T205" s="143">
        <f t="shared" si="13"/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44" t="s">
        <v>147</v>
      </c>
      <c r="AT205" s="144" t="s">
        <v>142</v>
      </c>
      <c r="AU205" s="144" t="s">
        <v>85</v>
      </c>
      <c r="AY205" s="15" t="s">
        <v>140</v>
      </c>
      <c r="BE205" s="145">
        <f t="shared" si="14"/>
        <v>105600</v>
      </c>
      <c r="BF205" s="145">
        <f t="shared" si="15"/>
        <v>0</v>
      </c>
      <c r="BG205" s="145">
        <f t="shared" si="16"/>
        <v>0</v>
      </c>
      <c r="BH205" s="145">
        <f t="shared" si="17"/>
        <v>0</v>
      </c>
      <c r="BI205" s="145">
        <f t="shared" si="18"/>
        <v>0</v>
      </c>
      <c r="BJ205" s="15" t="s">
        <v>19</v>
      </c>
      <c r="BK205" s="145">
        <f t="shared" si="19"/>
        <v>105600</v>
      </c>
      <c r="BL205" s="15" t="s">
        <v>147</v>
      </c>
      <c r="BM205" s="144" t="s">
        <v>373</v>
      </c>
    </row>
    <row r="206" spans="1:65" s="2" customFormat="1" ht="24.2" customHeight="1">
      <c r="A206" s="27"/>
      <c r="B206" s="133"/>
      <c r="C206" s="134" t="s">
        <v>374</v>
      </c>
      <c r="D206" s="134" t="s">
        <v>142</v>
      </c>
      <c r="E206" s="135" t="s">
        <v>375</v>
      </c>
      <c r="F206" s="136" t="s">
        <v>376</v>
      </c>
      <c r="G206" s="137" t="s">
        <v>145</v>
      </c>
      <c r="H206" s="138">
        <v>80</v>
      </c>
      <c r="I206" s="139">
        <v>63.8</v>
      </c>
      <c r="J206" s="139">
        <f t="shared" si="10"/>
        <v>5104</v>
      </c>
      <c r="K206" s="136" t="s">
        <v>146</v>
      </c>
      <c r="L206" s="28"/>
      <c r="M206" s="140" t="s">
        <v>1</v>
      </c>
      <c r="N206" s="141" t="s">
        <v>44</v>
      </c>
      <c r="O206" s="142">
        <v>0.14399999999999999</v>
      </c>
      <c r="P206" s="142">
        <f t="shared" si="11"/>
        <v>11.52</v>
      </c>
      <c r="Q206" s="142">
        <v>4.0000000000000003E-5</v>
      </c>
      <c r="R206" s="142">
        <f t="shared" si="12"/>
        <v>3.2000000000000002E-3</v>
      </c>
      <c r="S206" s="142">
        <v>0</v>
      </c>
      <c r="T206" s="143">
        <f t="shared" si="13"/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R206" s="144" t="s">
        <v>147</v>
      </c>
      <c r="AT206" s="144" t="s">
        <v>142</v>
      </c>
      <c r="AU206" s="144" t="s">
        <v>85</v>
      </c>
      <c r="AY206" s="15" t="s">
        <v>140</v>
      </c>
      <c r="BE206" s="145">
        <f t="shared" si="14"/>
        <v>5104</v>
      </c>
      <c r="BF206" s="145">
        <f t="shared" si="15"/>
        <v>0</v>
      </c>
      <c r="BG206" s="145">
        <f t="shared" si="16"/>
        <v>0</v>
      </c>
      <c r="BH206" s="145">
        <f t="shared" si="17"/>
        <v>0</v>
      </c>
      <c r="BI206" s="145">
        <f t="shared" si="18"/>
        <v>0</v>
      </c>
      <c r="BJ206" s="15" t="s">
        <v>19</v>
      </c>
      <c r="BK206" s="145">
        <f t="shared" si="19"/>
        <v>5104</v>
      </c>
      <c r="BL206" s="15" t="s">
        <v>147</v>
      </c>
      <c r="BM206" s="144" t="s">
        <v>377</v>
      </c>
    </row>
    <row r="207" spans="1:65" s="2" customFormat="1" ht="33" customHeight="1">
      <c r="A207" s="27"/>
      <c r="B207" s="133"/>
      <c r="C207" s="134" t="s">
        <v>378</v>
      </c>
      <c r="D207" s="134" t="s">
        <v>142</v>
      </c>
      <c r="E207" s="135" t="s">
        <v>379</v>
      </c>
      <c r="F207" s="136" t="s">
        <v>380</v>
      </c>
      <c r="G207" s="137" t="s">
        <v>230</v>
      </c>
      <c r="H207" s="138">
        <v>25</v>
      </c>
      <c r="I207" s="139">
        <v>4830</v>
      </c>
      <c r="J207" s="139">
        <f t="shared" si="10"/>
        <v>120750</v>
      </c>
      <c r="K207" s="136" t="s">
        <v>146</v>
      </c>
      <c r="L207" s="28"/>
      <c r="M207" s="140" t="s">
        <v>1</v>
      </c>
      <c r="N207" s="141" t="s">
        <v>44</v>
      </c>
      <c r="O207" s="142">
        <v>1.4610000000000001</v>
      </c>
      <c r="P207" s="142">
        <f t="shared" si="11"/>
        <v>36.524999999999999</v>
      </c>
      <c r="Q207" s="142">
        <v>0</v>
      </c>
      <c r="R207" s="142">
        <f t="shared" si="12"/>
        <v>0</v>
      </c>
      <c r="S207" s="142">
        <v>0</v>
      </c>
      <c r="T207" s="143">
        <f t="shared" si="13"/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44" t="s">
        <v>147</v>
      </c>
      <c r="AT207" s="144" t="s">
        <v>142</v>
      </c>
      <c r="AU207" s="144" t="s">
        <v>85</v>
      </c>
      <c r="AY207" s="15" t="s">
        <v>140</v>
      </c>
      <c r="BE207" s="145">
        <f t="shared" si="14"/>
        <v>120750</v>
      </c>
      <c r="BF207" s="145">
        <f t="shared" si="15"/>
        <v>0</v>
      </c>
      <c r="BG207" s="145">
        <f t="shared" si="16"/>
        <v>0</v>
      </c>
      <c r="BH207" s="145">
        <f t="shared" si="17"/>
        <v>0</v>
      </c>
      <c r="BI207" s="145">
        <f t="shared" si="18"/>
        <v>0</v>
      </c>
      <c r="BJ207" s="15" t="s">
        <v>19</v>
      </c>
      <c r="BK207" s="145">
        <f t="shared" si="19"/>
        <v>120750</v>
      </c>
      <c r="BL207" s="15" t="s">
        <v>147</v>
      </c>
      <c r="BM207" s="144" t="s">
        <v>381</v>
      </c>
    </row>
    <row r="208" spans="1:65" s="2" customFormat="1" ht="33" customHeight="1">
      <c r="A208" s="27"/>
      <c r="B208" s="133"/>
      <c r="C208" s="134" t="s">
        <v>382</v>
      </c>
      <c r="D208" s="134" t="s">
        <v>142</v>
      </c>
      <c r="E208" s="135" t="s">
        <v>383</v>
      </c>
      <c r="F208" s="136" t="s">
        <v>344</v>
      </c>
      <c r="G208" s="137" t="s">
        <v>230</v>
      </c>
      <c r="H208" s="138">
        <v>25</v>
      </c>
      <c r="I208" s="139">
        <v>698</v>
      </c>
      <c r="J208" s="139">
        <f t="shared" si="10"/>
        <v>17450</v>
      </c>
      <c r="K208" s="136" t="s">
        <v>146</v>
      </c>
      <c r="L208" s="28"/>
      <c r="M208" s="140" t="s">
        <v>1</v>
      </c>
      <c r="N208" s="141" t="s">
        <v>44</v>
      </c>
      <c r="O208" s="142">
        <v>0.76300000000000001</v>
      </c>
      <c r="P208" s="142">
        <f t="shared" si="11"/>
        <v>19.074999999999999</v>
      </c>
      <c r="Q208" s="142">
        <v>0</v>
      </c>
      <c r="R208" s="142">
        <f t="shared" si="12"/>
        <v>0</v>
      </c>
      <c r="S208" s="142">
        <v>0</v>
      </c>
      <c r="T208" s="143">
        <f t="shared" si="13"/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R208" s="144" t="s">
        <v>147</v>
      </c>
      <c r="AT208" s="144" t="s">
        <v>142</v>
      </c>
      <c r="AU208" s="144" t="s">
        <v>85</v>
      </c>
      <c r="AY208" s="15" t="s">
        <v>140</v>
      </c>
      <c r="BE208" s="145">
        <f t="shared" si="14"/>
        <v>17450</v>
      </c>
      <c r="BF208" s="145">
        <f t="shared" si="15"/>
        <v>0</v>
      </c>
      <c r="BG208" s="145">
        <f t="shared" si="16"/>
        <v>0</v>
      </c>
      <c r="BH208" s="145">
        <f t="shared" si="17"/>
        <v>0</v>
      </c>
      <c r="BI208" s="145">
        <f t="shared" si="18"/>
        <v>0</v>
      </c>
      <c r="BJ208" s="15" t="s">
        <v>19</v>
      </c>
      <c r="BK208" s="145">
        <f t="shared" si="19"/>
        <v>17450</v>
      </c>
      <c r="BL208" s="15" t="s">
        <v>147</v>
      </c>
      <c r="BM208" s="144" t="s">
        <v>384</v>
      </c>
    </row>
    <row r="209" spans="1:65" s="2" customFormat="1" ht="21.75" customHeight="1">
      <c r="A209" s="27"/>
      <c r="B209" s="133"/>
      <c r="C209" s="134" t="s">
        <v>385</v>
      </c>
      <c r="D209" s="134" t="s">
        <v>142</v>
      </c>
      <c r="E209" s="135" t="s">
        <v>386</v>
      </c>
      <c r="F209" s="136" t="s">
        <v>387</v>
      </c>
      <c r="G209" s="137" t="s">
        <v>145</v>
      </c>
      <c r="H209" s="138">
        <v>90</v>
      </c>
      <c r="I209" s="139">
        <v>1320</v>
      </c>
      <c r="J209" s="139">
        <f t="shared" si="10"/>
        <v>118800</v>
      </c>
      <c r="K209" s="136" t="s">
        <v>146</v>
      </c>
      <c r="L209" s="28"/>
      <c r="M209" s="140" t="s">
        <v>1</v>
      </c>
      <c r="N209" s="141" t="s">
        <v>44</v>
      </c>
      <c r="O209" s="142">
        <v>0.39700000000000002</v>
      </c>
      <c r="P209" s="142">
        <f t="shared" si="11"/>
        <v>35.730000000000004</v>
      </c>
      <c r="Q209" s="142">
        <v>1.4357E-3</v>
      </c>
      <c r="R209" s="142">
        <f t="shared" si="12"/>
        <v>0.12921299999999999</v>
      </c>
      <c r="S209" s="142">
        <v>0</v>
      </c>
      <c r="T209" s="143">
        <f t="shared" si="13"/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44" t="s">
        <v>147</v>
      </c>
      <c r="AT209" s="144" t="s">
        <v>142</v>
      </c>
      <c r="AU209" s="144" t="s">
        <v>85</v>
      </c>
      <c r="AY209" s="15" t="s">
        <v>140</v>
      </c>
      <c r="BE209" s="145">
        <f t="shared" si="14"/>
        <v>118800</v>
      </c>
      <c r="BF209" s="145">
        <f t="shared" si="15"/>
        <v>0</v>
      </c>
      <c r="BG209" s="145">
        <f t="shared" si="16"/>
        <v>0</v>
      </c>
      <c r="BH209" s="145">
        <f t="shared" si="17"/>
        <v>0</v>
      </c>
      <c r="BI209" s="145">
        <f t="shared" si="18"/>
        <v>0</v>
      </c>
      <c r="BJ209" s="15" t="s">
        <v>19</v>
      </c>
      <c r="BK209" s="145">
        <f t="shared" si="19"/>
        <v>118800</v>
      </c>
      <c r="BL209" s="15" t="s">
        <v>147</v>
      </c>
      <c r="BM209" s="144" t="s">
        <v>388</v>
      </c>
    </row>
    <row r="210" spans="1:65" s="2" customFormat="1" ht="24.2" customHeight="1">
      <c r="A210" s="27"/>
      <c r="B210" s="133"/>
      <c r="C210" s="134" t="s">
        <v>389</v>
      </c>
      <c r="D210" s="134" t="s">
        <v>142</v>
      </c>
      <c r="E210" s="135" t="s">
        <v>390</v>
      </c>
      <c r="F210" s="136" t="s">
        <v>391</v>
      </c>
      <c r="G210" s="137" t="s">
        <v>145</v>
      </c>
      <c r="H210" s="138">
        <v>90</v>
      </c>
      <c r="I210" s="139">
        <v>63.8</v>
      </c>
      <c r="J210" s="139">
        <f t="shared" si="10"/>
        <v>5742</v>
      </c>
      <c r="K210" s="136" t="s">
        <v>146</v>
      </c>
      <c r="L210" s="28"/>
      <c r="M210" s="140" t="s">
        <v>1</v>
      </c>
      <c r="N210" s="141" t="s">
        <v>44</v>
      </c>
      <c r="O210" s="142">
        <v>0.14399999999999999</v>
      </c>
      <c r="P210" s="142">
        <f t="shared" si="11"/>
        <v>12.959999999999999</v>
      </c>
      <c r="Q210" s="142">
        <v>3.6000000000000001E-5</v>
      </c>
      <c r="R210" s="142">
        <f t="shared" si="12"/>
        <v>3.2400000000000003E-3</v>
      </c>
      <c r="S210" s="142">
        <v>0</v>
      </c>
      <c r="T210" s="143">
        <f t="shared" si="13"/>
        <v>0</v>
      </c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R210" s="144" t="s">
        <v>147</v>
      </c>
      <c r="AT210" s="144" t="s">
        <v>142</v>
      </c>
      <c r="AU210" s="144" t="s">
        <v>85</v>
      </c>
      <c r="AY210" s="15" t="s">
        <v>140</v>
      </c>
      <c r="BE210" s="145">
        <f t="shared" si="14"/>
        <v>5742</v>
      </c>
      <c r="BF210" s="145">
        <f t="shared" si="15"/>
        <v>0</v>
      </c>
      <c r="BG210" s="145">
        <f t="shared" si="16"/>
        <v>0</v>
      </c>
      <c r="BH210" s="145">
        <f t="shared" si="17"/>
        <v>0</v>
      </c>
      <c r="BI210" s="145">
        <f t="shared" si="18"/>
        <v>0</v>
      </c>
      <c r="BJ210" s="15" t="s">
        <v>19</v>
      </c>
      <c r="BK210" s="145">
        <f t="shared" si="19"/>
        <v>5742</v>
      </c>
      <c r="BL210" s="15" t="s">
        <v>147</v>
      </c>
      <c r="BM210" s="144" t="s">
        <v>392</v>
      </c>
    </row>
    <row r="211" spans="1:65" s="2" customFormat="1" ht="24.2" customHeight="1">
      <c r="A211" s="27"/>
      <c r="B211" s="133"/>
      <c r="C211" s="134" t="s">
        <v>393</v>
      </c>
      <c r="D211" s="134" t="s">
        <v>142</v>
      </c>
      <c r="E211" s="135" t="s">
        <v>394</v>
      </c>
      <c r="F211" s="136" t="s">
        <v>395</v>
      </c>
      <c r="G211" s="137" t="s">
        <v>287</v>
      </c>
      <c r="H211" s="138">
        <v>1.1000000000000001</v>
      </c>
      <c r="I211" s="139">
        <v>71500</v>
      </c>
      <c r="J211" s="139">
        <f t="shared" si="10"/>
        <v>78650</v>
      </c>
      <c r="K211" s="136" t="s">
        <v>146</v>
      </c>
      <c r="L211" s="28"/>
      <c r="M211" s="140" t="s">
        <v>1</v>
      </c>
      <c r="N211" s="141" t="s">
        <v>44</v>
      </c>
      <c r="O211" s="142">
        <v>32.496000000000002</v>
      </c>
      <c r="P211" s="142">
        <f t="shared" si="11"/>
        <v>35.745600000000003</v>
      </c>
      <c r="Q211" s="142">
        <v>1.038303</v>
      </c>
      <c r="R211" s="142">
        <f t="shared" si="12"/>
        <v>1.1421333</v>
      </c>
      <c r="S211" s="142">
        <v>0</v>
      </c>
      <c r="T211" s="143">
        <f t="shared" si="13"/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44" t="s">
        <v>147</v>
      </c>
      <c r="AT211" s="144" t="s">
        <v>142</v>
      </c>
      <c r="AU211" s="144" t="s">
        <v>85</v>
      </c>
      <c r="AY211" s="15" t="s">
        <v>140</v>
      </c>
      <c r="BE211" s="145">
        <f t="shared" si="14"/>
        <v>78650</v>
      </c>
      <c r="BF211" s="145">
        <f t="shared" si="15"/>
        <v>0</v>
      </c>
      <c r="BG211" s="145">
        <f t="shared" si="16"/>
        <v>0</v>
      </c>
      <c r="BH211" s="145">
        <f t="shared" si="17"/>
        <v>0</v>
      </c>
      <c r="BI211" s="145">
        <f t="shared" si="18"/>
        <v>0</v>
      </c>
      <c r="BJ211" s="15" t="s">
        <v>19</v>
      </c>
      <c r="BK211" s="145">
        <f t="shared" si="19"/>
        <v>78650</v>
      </c>
      <c r="BL211" s="15" t="s">
        <v>147</v>
      </c>
      <c r="BM211" s="144" t="s">
        <v>396</v>
      </c>
    </row>
    <row r="212" spans="1:65" s="2" customFormat="1" ht="24.2" customHeight="1">
      <c r="A212" s="27"/>
      <c r="B212" s="133"/>
      <c r="C212" s="134" t="s">
        <v>397</v>
      </c>
      <c r="D212" s="134" t="s">
        <v>142</v>
      </c>
      <c r="E212" s="135" t="s">
        <v>398</v>
      </c>
      <c r="F212" s="136" t="s">
        <v>399</v>
      </c>
      <c r="G212" s="137" t="s">
        <v>287</v>
      </c>
      <c r="H212" s="138">
        <v>1.1000000000000001</v>
      </c>
      <c r="I212" s="139">
        <v>65100</v>
      </c>
      <c r="J212" s="139">
        <f t="shared" si="10"/>
        <v>71610</v>
      </c>
      <c r="K212" s="136" t="s">
        <v>146</v>
      </c>
      <c r="L212" s="28"/>
      <c r="M212" s="140" t="s">
        <v>1</v>
      </c>
      <c r="N212" s="141" t="s">
        <v>44</v>
      </c>
      <c r="O212" s="142">
        <v>13.548</v>
      </c>
      <c r="P212" s="142">
        <f t="shared" si="11"/>
        <v>14.902800000000001</v>
      </c>
      <c r="Q212" s="142">
        <v>1.0606640000000001</v>
      </c>
      <c r="R212" s="142">
        <f t="shared" si="12"/>
        <v>1.1667304000000001</v>
      </c>
      <c r="S212" s="142">
        <v>0</v>
      </c>
      <c r="T212" s="143">
        <f t="shared" si="13"/>
        <v>0</v>
      </c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R212" s="144" t="s">
        <v>147</v>
      </c>
      <c r="AT212" s="144" t="s">
        <v>142</v>
      </c>
      <c r="AU212" s="144" t="s">
        <v>85</v>
      </c>
      <c r="AY212" s="15" t="s">
        <v>140</v>
      </c>
      <c r="BE212" s="145">
        <f t="shared" si="14"/>
        <v>71610</v>
      </c>
      <c r="BF212" s="145">
        <f t="shared" si="15"/>
        <v>0</v>
      </c>
      <c r="BG212" s="145">
        <f t="shared" si="16"/>
        <v>0</v>
      </c>
      <c r="BH212" s="145">
        <f t="shared" si="17"/>
        <v>0</v>
      </c>
      <c r="BI212" s="145">
        <f t="shared" si="18"/>
        <v>0</v>
      </c>
      <c r="BJ212" s="15" t="s">
        <v>19</v>
      </c>
      <c r="BK212" s="145">
        <f t="shared" si="19"/>
        <v>71610</v>
      </c>
      <c r="BL212" s="15" t="s">
        <v>147</v>
      </c>
      <c r="BM212" s="144" t="s">
        <v>400</v>
      </c>
    </row>
    <row r="213" spans="1:65" s="2" customFormat="1" ht="24.2" customHeight="1">
      <c r="A213" s="27"/>
      <c r="B213" s="133"/>
      <c r="C213" s="134" t="s">
        <v>401</v>
      </c>
      <c r="D213" s="134" t="s">
        <v>142</v>
      </c>
      <c r="E213" s="135" t="s">
        <v>402</v>
      </c>
      <c r="F213" s="136" t="s">
        <v>403</v>
      </c>
      <c r="G213" s="137" t="s">
        <v>222</v>
      </c>
      <c r="H213" s="138">
        <v>25</v>
      </c>
      <c r="I213" s="139">
        <v>2820</v>
      </c>
      <c r="J213" s="139">
        <f t="shared" si="10"/>
        <v>70500</v>
      </c>
      <c r="K213" s="136" t="s">
        <v>146</v>
      </c>
      <c r="L213" s="28"/>
      <c r="M213" s="140" t="s">
        <v>1</v>
      </c>
      <c r="N213" s="141" t="s">
        <v>44</v>
      </c>
      <c r="O213" s="142">
        <v>3.3530000000000002</v>
      </c>
      <c r="P213" s="142">
        <f t="shared" si="11"/>
        <v>83.825000000000003</v>
      </c>
      <c r="Q213" s="142">
        <v>6.1295699999999997E-5</v>
      </c>
      <c r="R213" s="142">
        <f t="shared" si="12"/>
        <v>1.5323925E-3</v>
      </c>
      <c r="S213" s="142">
        <v>0</v>
      </c>
      <c r="T213" s="143">
        <f t="shared" si="13"/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44" t="s">
        <v>147</v>
      </c>
      <c r="AT213" s="144" t="s">
        <v>142</v>
      </c>
      <c r="AU213" s="144" t="s">
        <v>85</v>
      </c>
      <c r="AY213" s="15" t="s">
        <v>140</v>
      </c>
      <c r="BE213" s="145">
        <f t="shared" si="14"/>
        <v>70500</v>
      </c>
      <c r="BF213" s="145">
        <f t="shared" si="15"/>
        <v>0</v>
      </c>
      <c r="BG213" s="145">
        <f t="shared" si="16"/>
        <v>0</v>
      </c>
      <c r="BH213" s="145">
        <f t="shared" si="17"/>
        <v>0</v>
      </c>
      <c r="BI213" s="145">
        <f t="shared" si="18"/>
        <v>0</v>
      </c>
      <c r="BJ213" s="15" t="s">
        <v>19</v>
      </c>
      <c r="BK213" s="145">
        <f t="shared" si="19"/>
        <v>70500</v>
      </c>
      <c r="BL213" s="15" t="s">
        <v>147</v>
      </c>
      <c r="BM213" s="144" t="s">
        <v>404</v>
      </c>
    </row>
    <row r="214" spans="1:65" s="2" customFormat="1" ht="24.2" customHeight="1">
      <c r="A214" s="27"/>
      <c r="B214" s="133"/>
      <c r="C214" s="146" t="s">
        <v>405</v>
      </c>
      <c r="D214" s="146" t="s">
        <v>406</v>
      </c>
      <c r="E214" s="147" t="s">
        <v>407</v>
      </c>
      <c r="F214" s="148" t="s">
        <v>408</v>
      </c>
      <c r="G214" s="149" t="s">
        <v>287</v>
      </c>
      <c r="H214" s="150">
        <v>6.25</v>
      </c>
      <c r="I214" s="151">
        <v>4870</v>
      </c>
      <c r="J214" s="151">
        <f t="shared" si="10"/>
        <v>30437.5</v>
      </c>
      <c r="K214" s="148" t="s">
        <v>146</v>
      </c>
      <c r="L214" s="152"/>
      <c r="M214" s="153" t="s">
        <v>1</v>
      </c>
      <c r="N214" s="154" t="s">
        <v>44</v>
      </c>
      <c r="O214" s="142">
        <v>0</v>
      </c>
      <c r="P214" s="142">
        <f t="shared" si="11"/>
        <v>0</v>
      </c>
      <c r="Q214" s="142">
        <v>1</v>
      </c>
      <c r="R214" s="142">
        <f t="shared" si="12"/>
        <v>6.25</v>
      </c>
      <c r="S214" s="142">
        <v>0</v>
      </c>
      <c r="T214" s="143">
        <f t="shared" si="13"/>
        <v>0</v>
      </c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R214" s="144" t="s">
        <v>172</v>
      </c>
      <c r="AT214" s="144" t="s">
        <v>406</v>
      </c>
      <c r="AU214" s="144" t="s">
        <v>85</v>
      </c>
      <c r="AY214" s="15" t="s">
        <v>140</v>
      </c>
      <c r="BE214" s="145">
        <f t="shared" si="14"/>
        <v>30437.5</v>
      </c>
      <c r="BF214" s="145">
        <f t="shared" si="15"/>
        <v>0</v>
      </c>
      <c r="BG214" s="145">
        <f t="shared" si="16"/>
        <v>0</v>
      </c>
      <c r="BH214" s="145">
        <f t="shared" si="17"/>
        <v>0</v>
      </c>
      <c r="BI214" s="145">
        <f t="shared" si="18"/>
        <v>0</v>
      </c>
      <c r="BJ214" s="15" t="s">
        <v>19</v>
      </c>
      <c r="BK214" s="145">
        <f t="shared" si="19"/>
        <v>30437.5</v>
      </c>
      <c r="BL214" s="15" t="s">
        <v>147</v>
      </c>
      <c r="BM214" s="144" t="s">
        <v>409</v>
      </c>
    </row>
    <row r="215" spans="1:65" s="2" customFormat="1" ht="19.5">
      <c r="A215" s="27"/>
      <c r="B215" s="28"/>
      <c r="C215" s="27"/>
      <c r="D215" s="155" t="s">
        <v>410</v>
      </c>
      <c r="E215" s="27"/>
      <c r="F215" s="156" t="s">
        <v>411</v>
      </c>
      <c r="G215" s="27"/>
      <c r="H215" s="27"/>
      <c r="I215" s="27"/>
      <c r="J215" s="27"/>
      <c r="K215" s="27"/>
      <c r="L215" s="28"/>
      <c r="M215" s="157"/>
      <c r="N215" s="158"/>
      <c r="O215" s="53"/>
      <c r="P215" s="53"/>
      <c r="Q215" s="53"/>
      <c r="R215" s="53"/>
      <c r="S215" s="53"/>
      <c r="T215" s="54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T215" s="15" t="s">
        <v>410</v>
      </c>
      <c r="AU215" s="15" t="s">
        <v>85</v>
      </c>
    </row>
    <row r="216" spans="1:65" s="2" customFormat="1" ht="24.2" customHeight="1">
      <c r="A216" s="27"/>
      <c r="B216" s="133"/>
      <c r="C216" s="134" t="s">
        <v>412</v>
      </c>
      <c r="D216" s="134" t="s">
        <v>142</v>
      </c>
      <c r="E216" s="135" t="s">
        <v>413</v>
      </c>
      <c r="F216" s="136" t="s">
        <v>414</v>
      </c>
      <c r="G216" s="137" t="s">
        <v>222</v>
      </c>
      <c r="H216" s="138">
        <v>20</v>
      </c>
      <c r="I216" s="139">
        <v>3030</v>
      </c>
      <c r="J216" s="139">
        <f>ROUND(I216*H216,2)</f>
        <v>60600</v>
      </c>
      <c r="K216" s="136" t="s">
        <v>146</v>
      </c>
      <c r="L216" s="28"/>
      <c r="M216" s="140" t="s">
        <v>1</v>
      </c>
      <c r="N216" s="141" t="s">
        <v>44</v>
      </c>
      <c r="O216" s="142">
        <v>3.6030000000000002</v>
      </c>
      <c r="P216" s="142">
        <f>O216*H216</f>
        <v>72.06</v>
      </c>
      <c r="Q216" s="142">
        <v>6.1295699999999997E-5</v>
      </c>
      <c r="R216" s="142">
        <f>Q216*H216</f>
        <v>1.2259139999999998E-3</v>
      </c>
      <c r="S216" s="142">
        <v>0</v>
      </c>
      <c r="T216" s="143">
        <f>S216*H216</f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R216" s="144" t="s">
        <v>147</v>
      </c>
      <c r="AT216" s="144" t="s">
        <v>142</v>
      </c>
      <c r="AU216" s="144" t="s">
        <v>85</v>
      </c>
      <c r="AY216" s="15" t="s">
        <v>140</v>
      </c>
      <c r="BE216" s="145">
        <f>IF(N216="základní",J216,0)</f>
        <v>60600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19</v>
      </c>
      <c r="BK216" s="145">
        <f>ROUND(I216*H216,2)</f>
        <v>60600</v>
      </c>
      <c r="BL216" s="15" t="s">
        <v>147</v>
      </c>
      <c r="BM216" s="144" t="s">
        <v>415</v>
      </c>
    </row>
    <row r="217" spans="1:65" s="2" customFormat="1" ht="24.2" customHeight="1">
      <c r="A217" s="27"/>
      <c r="B217" s="133"/>
      <c r="C217" s="146" t="s">
        <v>416</v>
      </c>
      <c r="D217" s="146" t="s">
        <v>406</v>
      </c>
      <c r="E217" s="147" t="s">
        <v>407</v>
      </c>
      <c r="F217" s="148" t="s">
        <v>408</v>
      </c>
      <c r="G217" s="149" t="s">
        <v>287</v>
      </c>
      <c r="H217" s="150">
        <v>4</v>
      </c>
      <c r="I217" s="151">
        <v>4870</v>
      </c>
      <c r="J217" s="151">
        <f>ROUND(I217*H217,2)</f>
        <v>19480</v>
      </c>
      <c r="K217" s="148" t="s">
        <v>146</v>
      </c>
      <c r="L217" s="152"/>
      <c r="M217" s="153" t="s">
        <v>1</v>
      </c>
      <c r="N217" s="154" t="s">
        <v>44</v>
      </c>
      <c r="O217" s="142">
        <v>0</v>
      </c>
      <c r="P217" s="142">
        <f>O217*H217</f>
        <v>0</v>
      </c>
      <c r="Q217" s="142">
        <v>1</v>
      </c>
      <c r="R217" s="142">
        <f>Q217*H217</f>
        <v>4</v>
      </c>
      <c r="S217" s="142">
        <v>0</v>
      </c>
      <c r="T217" s="143">
        <f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44" t="s">
        <v>172</v>
      </c>
      <c r="AT217" s="144" t="s">
        <v>406</v>
      </c>
      <c r="AU217" s="144" t="s">
        <v>85</v>
      </c>
      <c r="AY217" s="15" t="s">
        <v>140</v>
      </c>
      <c r="BE217" s="145">
        <f>IF(N217="základní",J217,0)</f>
        <v>19480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5" t="s">
        <v>19</v>
      </c>
      <c r="BK217" s="145">
        <f>ROUND(I217*H217,2)</f>
        <v>19480</v>
      </c>
      <c r="BL217" s="15" t="s">
        <v>147</v>
      </c>
      <c r="BM217" s="144" t="s">
        <v>417</v>
      </c>
    </row>
    <row r="218" spans="1:65" s="2" customFormat="1" ht="19.5">
      <c r="A218" s="27"/>
      <c r="B218" s="28"/>
      <c r="C218" s="27"/>
      <c r="D218" s="155" t="s">
        <v>410</v>
      </c>
      <c r="E218" s="27"/>
      <c r="F218" s="156" t="s">
        <v>411</v>
      </c>
      <c r="G218" s="27"/>
      <c r="H218" s="27"/>
      <c r="I218" s="27"/>
      <c r="J218" s="27"/>
      <c r="K218" s="27"/>
      <c r="L218" s="28"/>
      <c r="M218" s="157"/>
      <c r="N218" s="158"/>
      <c r="O218" s="53"/>
      <c r="P218" s="53"/>
      <c r="Q218" s="53"/>
      <c r="R218" s="53"/>
      <c r="S218" s="53"/>
      <c r="T218" s="54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T218" s="15" t="s">
        <v>410</v>
      </c>
      <c r="AU218" s="15" t="s">
        <v>85</v>
      </c>
    </row>
    <row r="219" spans="1:65" s="12" customFormat="1" ht="22.9" customHeight="1">
      <c r="B219" s="121"/>
      <c r="D219" s="122" t="s">
        <v>78</v>
      </c>
      <c r="E219" s="131" t="s">
        <v>152</v>
      </c>
      <c r="F219" s="131" t="s">
        <v>418</v>
      </c>
      <c r="J219" s="132">
        <f>BK219</f>
        <v>7127864</v>
      </c>
      <c r="L219" s="121"/>
      <c r="M219" s="125"/>
      <c r="N219" s="126"/>
      <c r="O219" s="126"/>
      <c r="P219" s="127">
        <f>SUM(P220:P249)</f>
        <v>6212.0348999999997</v>
      </c>
      <c r="Q219" s="126"/>
      <c r="R219" s="127">
        <f>SUM(R220:R249)</f>
        <v>674.44598305999989</v>
      </c>
      <c r="S219" s="126"/>
      <c r="T219" s="128">
        <f>SUM(T220:T249)</f>
        <v>65</v>
      </c>
      <c r="AR219" s="122" t="s">
        <v>19</v>
      </c>
      <c r="AT219" s="129" t="s">
        <v>78</v>
      </c>
      <c r="AU219" s="129" t="s">
        <v>19</v>
      </c>
      <c r="AY219" s="122" t="s">
        <v>140</v>
      </c>
      <c r="BK219" s="130">
        <f>SUM(BK220:BK249)</f>
        <v>7127864</v>
      </c>
    </row>
    <row r="220" spans="1:65" s="2" customFormat="1" ht="44.25" customHeight="1">
      <c r="A220" s="27"/>
      <c r="B220" s="133"/>
      <c r="C220" s="134" t="s">
        <v>419</v>
      </c>
      <c r="D220" s="134" t="s">
        <v>142</v>
      </c>
      <c r="E220" s="135" t="s">
        <v>420</v>
      </c>
      <c r="F220" s="136" t="s">
        <v>421</v>
      </c>
      <c r="G220" s="137" t="s">
        <v>145</v>
      </c>
      <c r="H220" s="138">
        <v>100</v>
      </c>
      <c r="I220" s="139">
        <v>1810</v>
      </c>
      <c r="J220" s="139">
        <f>ROUND(I220*H220,2)</f>
        <v>181000</v>
      </c>
      <c r="K220" s="136" t="s">
        <v>146</v>
      </c>
      <c r="L220" s="28"/>
      <c r="M220" s="140" t="s">
        <v>1</v>
      </c>
      <c r="N220" s="141" t="s">
        <v>44</v>
      </c>
      <c r="O220" s="142">
        <v>1.0860000000000001</v>
      </c>
      <c r="P220" s="142">
        <f>O220*H220</f>
        <v>108.60000000000001</v>
      </c>
      <c r="Q220" s="142">
        <v>0.67488603999999996</v>
      </c>
      <c r="R220" s="142">
        <f>Q220*H220</f>
        <v>67.488603999999995</v>
      </c>
      <c r="S220" s="142">
        <v>0</v>
      </c>
      <c r="T220" s="143">
        <f>S220*H220</f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R220" s="144" t="s">
        <v>147</v>
      </c>
      <c r="AT220" s="144" t="s">
        <v>142</v>
      </c>
      <c r="AU220" s="144" t="s">
        <v>85</v>
      </c>
      <c r="AY220" s="15" t="s">
        <v>140</v>
      </c>
      <c r="BE220" s="145">
        <f>IF(N220="základní",J220,0)</f>
        <v>181000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5" t="s">
        <v>19</v>
      </c>
      <c r="BK220" s="145">
        <f>ROUND(I220*H220,2)</f>
        <v>181000</v>
      </c>
      <c r="BL220" s="15" t="s">
        <v>147</v>
      </c>
      <c r="BM220" s="144" t="s">
        <v>422</v>
      </c>
    </row>
    <row r="221" spans="1:65" s="2" customFormat="1" ht="44.25" customHeight="1">
      <c r="A221" s="27"/>
      <c r="B221" s="133"/>
      <c r="C221" s="134" t="s">
        <v>423</v>
      </c>
      <c r="D221" s="134" t="s">
        <v>142</v>
      </c>
      <c r="E221" s="135" t="s">
        <v>424</v>
      </c>
      <c r="F221" s="136" t="s">
        <v>425</v>
      </c>
      <c r="G221" s="137" t="s">
        <v>145</v>
      </c>
      <c r="H221" s="138">
        <v>80</v>
      </c>
      <c r="I221" s="139">
        <v>2330</v>
      </c>
      <c r="J221" s="139">
        <f>ROUND(I221*H221,2)</f>
        <v>186400</v>
      </c>
      <c r="K221" s="136" t="s">
        <v>146</v>
      </c>
      <c r="L221" s="28"/>
      <c r="M221" s="140" t="s">
        <v>1</v>
      </c>
      <c r="N221" s="141" t="s">
        <v>44</v>
      </c>
      <c r="O221" s="142">
        <v>1.3959999999999999</v>
      </c>
      <c r="P221" s="142">
        <f>O221*H221</f>
        <v>111.67999999999999</v>
      </c>
      <c r="Q221" s="142">
        <v>0.95650029999999997</v>
      </c>
      <c r="R221" s="142">
        <f>Q221*H221</f>
        <v>76.520023999999992</v>
      </c>
      <c r="S221" s="142">
        <v>0</v>
      </c>
      <c r="T221" s="143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44" t="s">
        <v>147</v>
      </c>
      <c r="AT221" s="144" t="s">
        <v>142</v>
      </c>
      <c r="AU221" s="144" t="s">
        <v>85</v>
      </c>
      <c r="AY221" s="15" t="s">
        <v>140</v>
      </c>
      <c r="BE221" s="145">
        <f>IF(N221="základní",J221,0)</f>
        <v>186400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5" t="s">
        <v>19</v>
      </c>
      <c r="BK221" s="145">
        <f>ROUND(I221*H221,2)</f>
        <v>186400</v>
      </c>
      <c r="BL221" s="15" t="s">
        <v>147</v>
      </c>
      <c r="BM221" s="144" t="s">
        <v>426</v>
      </c>
    </row>
    <row r="222" spans="1:65" s="2" customFormat="1" ht="37.9" customHeight="1">
      <c r="A222" s="27"/>
      <c r="B222" s="133"/>
      <c r="C222" s="134" t="s">
        <v>427</v>
      </c>
      <c r="D222" s="134" t="s">
        <v>142</v>
      </c>
      <c r="E222" s="135" t="s">
        <v>428</v>
      </c>
      <c r="F222" s="136" t="s">
        <v>429</v>
      </c>
      <c r="G222" s="137" t="s">
        <v>287</v>
      </c>
      <c r="H222" s="138">
        <v>2.7</v>
      </c>
      <c r="I222" s="139">
        <v>75700</v>
      </c>
      <c r="J222" s="139">
        <f>ROUND(I222*H222,2)</f>
        <v>204390</v>
      </c>
      <c r="K222" s="136" t="s">
        <v>146</v>
      </c>
      <c r="L222" s="28"/>
      <c r="M222" s="140" t="s">
        <v>1</v>
      </c>
      <c r="N222" s="141" t="s">
        <v>44</v>
      </c>
      <c r="O222" s="142">
        <v>26.431000000000001</v>
      </c>
      <c r="P222" s="142">
        <f>O222*H222</f>
        <v>71.363700000000009</v>
      </c>
      <c r="Q222" s="142">
        <v>1.0492218</v>
      </c>
      <c r="R222" s="142">
        <f>Q222*H222</f>
        <v>2.8328988600000002</v>
      </c>
      <c r="S222" s="142">
        <v>0</v>
      </c>
      <c r="T222" s="143">
        <f>S222*H222</f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R222" s="144" t="s">
        <v>147</v>
      </c>
      <c r="AT222" s="144" t="s">
        <v>142</v>
      </c>
      <c r="AU222" s="144" t="s">
        <v>85</v>
      </c>
      <c r="AY222" s="15" t="s">
        <v>140</v>
      </c>
      <c r="BE222" s="145">
        <f>IF(N222="základní",J222,0)</f>
        <v>204390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5" t="s">
        <v>19</v>
      </c>
      <c r="BK222" s="145">
        <f>ROUND(I222*H222,2)</f>
        <v>204390</v>
      </c>
      <c r="BL222" s="15" t="s">
        <v>147</v>
      </c>
      <c r="BM222" s="144" t="s">
        <v>430</v>
      </c>
    </row>
    <row r="223" spans="1:65" s="2" customFormat="1" ht="19.5">
      <c r="A223" s="27"/>
      <c r="B223" s="28"/>
      <c r="C223" s="27"/>
      <c r="D223" s="155" t="s">
        <v>410</v>
      </c>
      <c r="E223" s="27"/>
      <c r="F223" s="156" t="s">
        <v>431</v>
      </c>
      <c r="G223" s="27"/>
      <c r="H223" s="27"/>
      <c r="I223" s="27"/>
      <c r="J223" s="27"/>
      <c r="K223" s="27"/>
      <c r="L223" s="28"/>
      <c r="M223" s="157"/>
      <c r="N223" s="158"/>
      <c r="O223" s="53"/>
      <c r="P223" s="53"/>
      <c r="Q223" s="53"/>
      <c r="R223" s="53"/>
      <c r="S223" s="53"/>
      <c r="T223" s="54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T223" s="15" t="s">
        <v>410</v>
      </c>
      <c r="AU223" s="15" t="s">
        <v>85</v>
      </c>
    </row>
    <row r="224" spans="1:65" s="2" customFormat="1" ht="24.2" customHeight="1">
      <c r="A224" s="27"/>
      <c r="B224" s="133"/>
      <c r="C224" s="134" t="s">
        <v>432</v>
      </c>
      <c r="D224" s="134" t="s">
        <v>142</v>
      </c>
      <c r="E224" s="135" t="s">
        <v>433</v>
      </c>
      <c r="F224" s="136" t="s">
        <v>434</v>
      </c>
      <c r="G224" s="137" t="s">
        <v>230</v>
      </c>
      <c r="H224" s="138">
        <v>45</v>
      </c>
      <c r="I224" s="139">
        <v>5100</v>
      </c>
      <c r="J224" s="139">
        <f>ROUND(I224*H224,2)</f>
        <v>229500</v>
      </c>
      <c r="K224" s="136" t="s">
        <v>146</v>
      </c>
      <c r="L224" s="28"/>
      <c r="M224" s="140" t="s">
        <v>1</v>
      </c>
      <c r="N224" s="141" t="s">
        <v>44</v>
      </c>
      <c r="O224" s="142">
        <v>1.575</v>
      </c>
      <c r="P224" s="142">
        <f>O224*H224</f>
        <v>70.875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R224" s="144" t="s">
        <v>147</v>
      </c>
      <c r="AT224" s="144" t="s">
        <v>142</v>
      </c>
      <c r="AU224" s="144" t="s">
        <v>85</v>
      </c>
      <c r="AY224" s="15" t="s">
        <v>140</v>
      </c>
      <c r="BE224" s="145">
        <f>IF(N224="základní",J224,0)</f>
        <v>229500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5" t="s">
        <v>19</v>
      </c>
      <c r="BK224" s="145">
        <f>ROUND(I224*H224,2)</f>
        <v>229500</v>
      </c>
      <c r="BL224" s="15" t="s">
        <v>147</v>
      </c>
      <c r="BM224" s="144" t="s">
        <v>435</v>
      </c>
    </row>
    <row r="225" spans="1:65" s="2" customFormat="1" ht="24.2" customHeight="1">
      <c r="A225" s="27"/>
      <c r="B225" s="133"/>
      <c r="C225" s="134" t="s">
        <v>436</v>
      </c>
      <c r="D225" s="134" t="s">
        <v>142</v>
      </c>
      <c r="E225" s="135" t="s">
        <v>437</v>
      </c>
      <c r="F225" s="136" t="s">
        <v>438</v>
      </c>
      <c r="G225" s="137" t="s">
        <v>230</v>
      </c>
      <c r="H225" s="138">
        <v>45</v>
      </c>
      <c r="I225" s="139">
        <v>738</v>
      </c>
      <c r="J225" s="139">
        <f>ROUND(I225*H225,2)</f>
        <v>33210</v>
      </c>
      <c r="K225" s="136" t="s">
        <v>146</v>
      </c>
      <c r="L225" s="28"/>
      <c r="M225" s="140" t="s">
        <v>1</v>
      </c>
      <c r="N225" s="141" t="s">
        <v>44</v>
      </c>
      <c r="O225" s="142">
        <v>0.82099999999999995</v>
      </c>
      <c r="P225" s="142">
        <f>O225*H225</f>
        <v>36.945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44" t="s">
        <v>147</v>
      </c>
      <c r="AT225" s="144" t="s">
        <v>142</v>
      </c>
      <c r="AU225" s="144" t="s">
        <v>85</v>
      </c>
      <c r="AY225" s="15" t="s">
        <v>140</v>
      </c>
      <c r="BE225" s="145">
        <f>IF(N225="základní",J225,0)</f>
        <v>33210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5" t="s">
        <v>19</v>
      </c>
      <c r="BK225" s="145">
        <f>ROUND(I225*H225,2)</f>
        <v>33210</v>
      </c>
      <c r="BL225" s="15" t="s">
        <v>147</v>
      </c>
      <c r="BM225" s="144" t="s">
        <v>439</v>
      </c>
    </row>
    <row r="226" spans="1:65" s="2" customFormat="1" ht="24.2" customHeight="1">
      <c r="A226" s="27"/>
      <c r="B226" s="133"/>
      <c r="C226" s="134" t="s">
        <v>440</v>
      </c>
      <c r="D226" s="134" t="s">
        <v>142</v>
      </c>
      <c r="E226" s="135" t="s">
        <v>441</v>
      </c>
      <c r="F226" s="136" t="s">
        <v>442</v>
      </c>
      <c r="G226" s="137" t="s">
        <v>145</v>
      </c>
      <c r="H226" s="138">
        <v>130</v>
      </c>
      <c r="I226" s="139">
        <v>1350</v>
      </c>
      <c r="J226" s="139">
        <f>ROUND(I226*H226,2)</f>
        <v>175500</v>
      </c>
      <c r="K226" s="136" t="s">
        <v>146</v>
      </c>
      <c r="L226" s="28"/>
      <c r="M226" s="140" t="s">
        <v>1</v>
      </c>
      <c r="N226" s="141" t="s">
        <v>44</v>
      </c>
      <c r="O226" s="142">
        <v>0.45400000000000001</v>
      </c>
      <c r="P226" s="142">
        <f>O226*H226</f>
        <v>59.02</v>
      </c>
      <c r="Q226" s="142">
        <v>1.3213999999999999E-3</v>
      </c>
      <c r="R226" s="142">
        <f>Q226*H226</f>
        <v>0.17178199999999999</v>
      </c>
      <c r="S226" s="142">
        <v>0</v>
      </c>
      <c r="T226" s="143">
        <f>S226*H226</f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R226" s="144" t="s">
        <v>147</v>
      </c>
      <c r="AT226" s="144" t="s">
        <v>142</v>
      </c>
      <c r="AU226" s="144" t="s">
        <v>85</v>
      </c>
      <c r="AY226" s="15" t="s">
        <v>140</v>
      </c>
      <c r="BE226" s="145">
        <f>IF(N226="základní",J226,0)</f>
        <v>175500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5" t="s">
        <v>19</v>
      </c>
      <c r="BK226" s="145">
        <f>ROUND(I226*H226,2)</f>
        <v>175500</v>
      </c>
      <c r="BL226" s="15" t="s">
        <v>147</v>
      </c>
      <c r="BM226" s="144" t="s">
        <v>443</v>
      </c>
    </row>
    <row r="227" spans="1:65" s="2" customFormat="1" ht="24.2" customHeight="1">
      <c r="A227" s="27"/>
      <c r="B227" s="133"/>
      <c r="C227" s="134" t="s">
        <v>444</v>
      </c>
      <c r="D227" s="134" t="s">
        <v>142</v>
      </c>
      <c r="E227" s="135" t="s">
        <v>445</v>
      </c>
      <c r="F227" s="136" t="s">
        <v>446</v>
      </c>
      <c r="G227" s="137" t="s">
        <v>145</v>
      </c>
      <c r="H227" s="138">
        <v>130</v>
      </c>
      <c r="I227" s="139">
        <v>96.3</v>
      </c>
      <c r="J227" s="139">
        <f>ROUND(I227*H227,2)</f>
        <v>12519</v>
      </c>
      <c r="K227" s="136" t="s">
        <v>146</v>
      </c>
      <c r="L227" s="28"/>
      <c r="M227" s="140" t="s">
        <v>1</v>
      </c>
      <c r="N227" s="141" t="s">
        <v>44</v>
      </c>
      <c r="O227" s="142">
        <v>0.192</v>
      </c>
      <c r="P227" s="142">
        <f>O227*H227</f>
        <v>24.96</v>
      </c>
      <c r="Q227" s="142">
        <v>3.6000000000000001E-5</v>
      </c>
      <c r="R227" s="142">
        <f>Q227*H227</f>
        <v>4.6800000000000001E-3</v>
      </c>
      <c r="S227" s="142">
        <v>0</v>
      </c>
      <c r="T227" s="143">
        <f>S227*H227</f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44" t="s">
        <v>147</v>
      </c>
      <c r="AT227" s="144" t="s">
        <v>142</v>
      </c>
      <c r="AU227" s="144" t="s">
        <v>85</v>
      </c>
      <c r="AY227" s="15" t="s">
        <v>140</v>
      </c>
      <c r="BE227" s="145">
        <f>IF(N227="základní",J227,0)</f>
        <v>12519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5" t="s">
        <v>19</v>
      </c>
      <c r="BK227" s="145">
        <f>ROUND(I227*H227,2)</f>
        <v>12519</v>
      </c>
      <c r="BL227" s="15" t="s">
        <v>147</v>
      </c>
      <c r="BM227" s="144" t="s">
        <v>447</v>
      </c>
    </row>
    <row r="228" spans="1:65" s="2" customFormat="1" ht="49.15" customHeight="1">
      <c r="A228" s="27"/>
      <c r="B228" s="133"/>
      <c r="C228" s="134" t="s">
        <v>448</v>
      </c>
      <c r="D228" s="134" t="s">
        <v>142</v>
      </c>
      <c r="E228" s="135" t="s">
        <v>449</v>
      </c>
      <c r="F228" s="136" t="s">
        <v>450</v>
      </c>
      <c r="G228" s="137" t="s">
        <v>287</v>
      </c>
      <c r="H228" s="138">
        <v>2.2000000000000002</v>
      </c>
      <c r="I228" s="139">
        <v>73800</v>
      </c>
      <c r="J228" s="139">
        <f>ROUND(I228*H228,2)</f>
        <v>162360</v>
      </c>
      <c r="K228" s="136" t="s">
        <v>146</v>
      </c>
      <c r="L228" s="28"/>
      <c r="M228" s="140" t="s">
        <v>1</v>
      </c>
      <c r="N228" s="141" t="s">
        <v>44</v>
      </c>
      <c r="O228" s="142">
        <v>34.871000000000002</v>
      </c>
      <c r="P228" s="142">
        <f>O228*H228</f>
        <v>76.716200000000015</v>
      </c>
      <c r="Q228" s="142">
        <v>1.0765279999999999</v>
      </c>
      <c r="R228" s="142">
        <f>Q228*H228</f>
        <v>2.3683616000000001</v>
      </c>
      <c r="S228" s="142">
        <v>0</v>
      </c>
      <c r="T228" s="143">
        <f>S228*H228</f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R228" s="144" t="s">
        <v>147</v>
      </c>
      <c r="AT228" s="144" t="s">
        <v>142</v>
      </c>
      <c r="AU228" s="144" t="s">
        <v>85</v>
      </c>
      <c r="AY228" s="15" t="s">
        <v>140</v>
      </c>
      <c r="BE228" s="145">
        <f>IF(N228="základní",J228,0)</f>
        <v>162360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5" t="s">
        <v>19</v>
      </c>
      <c r="BK228" s="145">
        <f>ROUND(I228*H228,2)</f>
        <v>162360</v>
      </c>
      <c r="BL228" s="15" t="s">
        <v>147</v>
      </c>
      <c r="BM228" s="144" t="s">
        <v>451</v>
      </c>
    </row>
    <row r="229" spans="1:65" s="2" customFormat="1" ht="19.5">
      <c r="A229" s="27"/>
      <c r="B229" s="28"/>
      <c r="C229" s="27"/>
      <c r="D229" s="155" t="s">
        <v>410</v>
      </c>
      <c r="E229" s="27"/>
      <c r="F229" s="156" t="s">
        <v>452</v>
      </c>
      <c r="G229" s="27"/>
      <c r="H229" s="27"/>
      <c r="I229" s="27"/>
      <c r="J229" s="27"/>
      <c r="K229" s="27"/>
      <c r="L229" s="28"/>
      <c r="M229" s="157"/>
      <c r="N229" s="158"/>
      <c r="O229" s="53"/>
      <c r="P229" s="53"/>
      <c r="Q229" s="53"/>
      <c r="R229" s="53"/>
      <c r="S229" s="53"/>
      <c r="T229" s="54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T229" s="15" t="s">
        <v>410</v>
      </c>
      <c r="AU229" s="15" t="s">
        <v>85</v>
      </c>
    </row>
    <row r="230" spans="1:65" s="2" customFormat="1" ht="44.25" customHeight="1">
      <c r="A230" s="27"/>
      <c r="B230" s="133"/>
      <c r="C230" s="134" t="s">
        <v>453</v>
      </c>
      <c r="D230" s="134" t="s">
        <v>142</v>
      </c>
      <c r="E230" s="135" t="s">
        <v>454</v>
      </c>
      <c r="F230" s="136" t="s">
        <v>455</v>
      </c>
      <c r="G230" s="137" t="s">
        <v>287</v>
      </c>
      <c r="H230" s="138">
        <v>2.2999999999999998</v>
      </c>
      <c r="I230" s="139">
        <v>66600</v>
      </c>
      <c r="J230" s="139">
        <f>ROUND(I230*H230,2)</f>
        <v>153180</v>
      </c>
      <c r="K230" s="136" t="s">
        <v>146</v>
      </c>
      <c r="L230" s="28"/>
      <c r="M230" s="140" t="s">
        <v>1</v>
      </c>
      <c r="N230" s="141" t="s">
        <v>44</v>
      </c>
      <c r="O230" s="142">
        <v>14.91</v>
      </c>
      <c r="P230" s="142">
        <f>O230*H230</f>
        <v>34.292999999999999</v>
      </c>
      <c r="Q230" s="142">
        <v>1.0597300000000001</v>
      </c>
      <c r="R230" s="142">
        <f>Q230*H230</f>
        <v>2.437379</v>
      </c>
      <c r="S230" s="142">
        <v>0</v>
      </c>
      <c r="T230" s="143">
        <f>S230*H230</f>
        <v>0</v>
      </c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R230" s="144" t="s">
        <v>147</v>
      </c>
      <c r="AT230" s="144" t="s">
        <v>142</v>
      </c>
      <c r="AU230" s="144" t="s">
        <v>85</v>
      </c>
      <c r="AY230" s="15" t="s">
        <v>140</v>
      </c>
      <c r="BE230" s="145">
        <f>IF(N230="základní",J230,0)</f>
        <v>153180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5" t="s">
        <v>19</v>
      </c>
      <c r="BK230" s="145">
        <f>ROUND(I230*H230,2)</f>
        <v>153180</v>
      </c>
      <c r="BL230" s="15" t="s">
        <v>147</v>
      </c>
      <c r="BM230" s="144" t="s">
        <v>456</v>
      </c>
    </row>
    <row r="231" spans="1:65" s="2" customFormat="1" ht="24.2" customHeight="1">
      <c r="A231" s="27"/>
      <c r="B231" s="133"/>
      <c r="C231" s="134" t="s">
        <v>457</v>
      </c>
      <c r="D231" s="134" t="s">
        <v>142</v>
      </c>
      <c r="E231" s="135" t="s">
        <v>458</v>
      </c>
      <c r="F231" s="136" t="s">
        <v>459</v>
      </c>
      <c r="G231" s="137" t="s">
        <v>230</v>
      </c>
      <c r="H231" s="138">
        <v>25</v>
      </c>
      <c r="I231" s="139">
        <v>3180</v>
      </c>
      <c r="J231" s="139">
        <f>ROUND(I231*H231,2)</f>
        <v>79500</v>
      </c>
      <c r="K231" s="136" t="s">
        <v>146</v>
      </c>
      <c r="L231" s="28"/>
      <c r="M231" s="140" t="s">
        <v>1</v>
      </c>
      <c r="N231" s="141" t="s">
        <v>44</v>
      </c>
      <c r="O231" s="142">
        <v>7.84</v>
      </c>
      <c r="P231" s="142">
        <f>O231*H231</f>
        <v>196</v>
      </c>
      <c r="Q231" s="142">
        <v>0</v>
      </c>
      <c r="R231" s="142">
        <f>Q231*H231</f>
        <v>0</v>
      </c>
      <c r="S231" s="142">
        <v>2.6</v>
      </c>
      <c r="T231" s="143">
        <f>S231*H231</f>
        <v>65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R231" s="144" t="s">
        <v>147</v>
      </c>
      <c r="AT231" s="144" t="s">
        <v>142</v>
      </c>
      <c r="AU231" s="144" t="s">
        <v>85</v>
      </c>
      <c r="AY231" s="15" t="s">
        <v>140</v>
      </c>
      <c r="BE231" s="145">
        <f>IF(N231="základní",J231,0)</f>
        <v>79500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19</v>
      </c>
      <c r="BK231" s="145">
        <f>ROUND(I231*H231,2)</f>
        <v>79500</v>
      </c>
      <c r="BL231" s="15" t="s">
        <v>147</v>
      </c>
      <c r="BM231" s="144" t="s">
        <v>460</v>
      </c>
    </row>
    <row r="232" spans="1:65" s="2" customFormat="1" ht="24.2" customHeight="1">
      <c r="A232" s="27"/>
      <c r="B232" s="133"/>
      <c r="C232" s="134" t="s">
        <v>461</v>
      </c>
      <c r="D232" s="134" t="s">
        <v>142</v>
      </c>
      <c r="E232" s="135" t="s">
        <v>462</v>
      </c>
      <c r="F232" s="136" t="s">
        <v>463</v>
      </c>
      <c r="G232" s="137" t="s">
        <v>230</v>
      </c>
      <c r="H232" s="138">
        <v>20</v>
      </c>
      <c r="I232" s="139">
        <v>3800</v>
      </c>
      <c r="J232" s="139">
        <f>ROUND(I232*H232,2)</f>
        <v>76000</v>
      </c>
      <c r="K232" s="136" t="s">
        <v>146</v>
      </c>
      <c r="L232" s="28"/>
      <c r="M232" s="140" t="s">
        <v>1</v>
      </c>
      <c r="N232" s="141" t="s">
        <v>44</v>
      </c>
      <c r="O232" s="142">
        <v>8.8000000000000007</v>
      </c>
      <c r="P232" s="142">
        <f>O232*H232</f>
        <v>176</v>
      </c>
      <c r="Q232" s="142">
        <v>3.6885000000000001E-2</v>
      </c>
      <c r="R232" s="142">
        <f>Q232*H232</f>
        <v>0.73770000000000002</v>
      </c>
      <c r="S232" s="142">
        <v>0</v>
      </c>
      <c r="T232" s="143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R232" s="144" t="s">
        <v>147</v>
      </c>
      <c r="AT232" s="144" t="s">
        <v>142</v>
      </c>
      <c r="AU232" s="144" t="s">
        <v>85</v>
      </c>
      <c r="AY232" s="15" t="s">
        <v>140</v>
      </c>
      <c r="BE232" s="145">
        <f>IF(N232="základní",J232,0)</f>
        <v>76000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5" t="s">
        <v>19</v>
      </c>
      <c r="BK232" s="145">
        <f>ROUND(I232*H232,2)</f>
        <v>76000</v>
      </c>
      <c r="BL232" s="15" t="s">
        <v>147</v>
      </c>
      <c r="BM232" s="144" t="s">
        <v>464</v>
      </c>
    </row>
    <row r="233" spans="1:65" s="2" customFormat="1" ht="29.25">
      <c r="A233" s="27"/>
      <c r="B233" s="28"/>
      <c r="C233" s="27"/>
      <c r="D233" s="155" t="s">
        <v>410</v>
      </c>
      <c r="E233" s="27"/>
      <c r="F233" s="156" t="s">
        <v>465</v>
      </c>
      <c r="G233" s="27"/>
      <c r="H233" s="27"/>
      <c r="I233" s="27"/>
      <c r="J233" s="27"/>
      <c r="K233" s="27"/>
      <c r="L233" s="28"/>
      <c r="M233" s="157"/>
      <c r="N233" s="158"/>
      <c r="O233" s="53"/>
      <c r="P233" s="53"/>
      <c r="Q233" s="53"/>
      <c r="R233" s="53"/>
      <c r="S233" s="53"/>
      <c r="T233" s="54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T233" s="15" t="s">
        <v>410</v>
      </c>
      <c r="AU233" s="15" t="s">
        <v>85</v>
      </c>
    </row>
    <row r="234" spans="1:65" s="2" customFormat="1" ht="24.2" customHeight="1">
      <c r="A234" s="27"/>
      <c r="B234" s="133"/>
      <c r="C234" s="146" t="s">
        <v>466</v>
      </c>
      <c r="D234" s="146" t="s">
        <v>406</v>
      </c>
      <c r="E234" s="147" t="s">
        <v>467</v>
      </c>
      <c r="F234" s="148" t="s">
        <v>468</v>
      </c>
      <c r="G234" s="149" t="s">
        <v>287</v>
      </c>
      <c r="H234" s="150">
        <v>10</v>
      </c>
      <c r="I234" s="151">
        <v>3880</v>
      </c>
      <c r="J234" s="151">
        <f t="shared" ref="J234:J239" si="20">ROUND(I234*H234,2)</f>
        <v>38800</v>
      </c>
      <c r="K234" s="148" t="s">
        <v>146</v>
      </c>
      <c r="L234" s="152"/>
      <c r="M234" s="153" t="s">
        <v>1</v>
      </c>
      <c r="N234" s="154" t="s">
        <v>44</v>
      </c>
      <c r="O234" s="142">
        <v>0</v>
      </c>
      <c r="P234" s="142">
        <f t="shared" ref="P234:P239" si="21">O234*H234</f>
        <v>0</v>
      </c>
      <c r="Q234" s="142">
        <v>1</v>
      </c>
      <c r="R234" s="142">
        <f t="shared" ref="R234:R239" si="22">Q234*H234</f>
        <v>10</v>
      </c>
      <c r="S234" s="142">
        <v>0</v>
      </c>
      <c r="T234" s="143">
        <f t="shared" ref="T234:T239" si="23">S234*H234</f>
        <v>0</v>
      </c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R234" s="144" t="s">
        <v>172</v>
      </c>
      <c r="AT234" s="144" t="s">
        <v>406</v>
      </c>
      <c r="AU234" s="144" t="s">
        <v>85</v>
      </c>
      <c r="AY234" s="15" t="s">
        <v>140</v>
      </c>
      <c r="BE234" s="145">
        <f t="shared" ref="BE234:BE239" si="24">IF(N234="základní",J234,0)</f>
        <v>38800</v>
      </c>
      <c r="BF234" s="145">
        <f t="shared" ref="BF234:BF239" si="25">IF(N234="snížená",J234,0)</f>
        <v>0</v>
      </c>
      <c r="BG234" s="145">
        <f t="shared" ref="BG234:BG239" si="26">IF(N234="zákl. přenesená",J234,0)</f>
        <v>0</v>
      </c>
      <c r="BH234" s="145">
        <f t="shared" ref="BH234:BH239" si="27">IF(N234="sníž. přenesená",J234,0)</f>
        <v>0</v>
      </c>
      <c r="BI234" s="145">
        <f t="shared" ref="BI234:BI239" si="28">IF(N234="nulová",J234,0)</f>
        <v>0</v>
      </c>
      <c r="BJ234" s="15" t="s">
        <v>19</v>
      </c>
      <c r="BK234" s="145">
        <f t="shared" ref="BK234:BK239" si="29">ROUND(I234*H234,2)</f>
        <v>38800</v>
      </c>
      <c r="BL234" s="15" t="s">
        <v>147</v>
      </c>
      <c r="BM234" s="144" t="s">
        <v>469</v>
      </c>
    </row>
    <row r="235" spans="1:65" s="2" customFormat="1" ht="16.5" customHeight="1">
      <c r="A235" s="27"/>
      <c r="B235" s="133"/>
      <c r="C235" s="134" t="s">
        <v>470</v>
      </c>
      <c r="D235" s="134" t="s">
        <v>142</v>
      </c>
      <c r="E235" s="135" t="s">
        <v>471</v>
      </c>
      <c r="F235" s="136" t="s">
        <v>472</v>
      </c>
      <c r="G235" s="137" t="s">
        <v>230</v>
      </c>
      <c r="H235" s="138">
        <v>130</v>
      </c>
      <c r="I235" s="139">
        <v>6400</v>
      </c>
      <c r="J235" s="139">
        <f t="shared" si="20"/>
        <v>832000</v>
      </c>
      <c r="K235" s="136" t="s">
        <v>146</v>
      </c>
      <c r="L235" s="28"/>
      <c r="M235" s="140" t="s">
        <v>1</v>
      </c>
      <c r="N235" s="141" t="s">
        <v>44</v>
      </c>
      <c r="O235" s="142">
        <v>3.407</v>
      </c>
      <c r="P235" s="142">
        <f t="shared" si="21"/>
        <v>442.91</v>
      </c>
      <c r="Q235" s="142">
        <v>0</v>
      </c>
      <c r="R235" s="142">
        <f t="shared" si="22"/>
        <v>0</v>
      </c>
      <c r="S235" s="142">
        <v>0</v>
      </c>
      <c r="T235" s="143">
        <f t="shared" si="23"/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44" t="s">
        <v>147</v>
      </c>
      <c r="AT235" s="144" t="s">
        <v>142</v>
      </c>
      <c r="AU235" s="144" t="s">
        <v>85</v>
      </c>
      <c r="AY235" s="15" t="s">
        <v>140</v>
      </c>
      <c r="BE235" s="145">
        <f t="shared" si="24"/>
        <v>832000</v>
      </c>
      <c r="BF235" s="145">
        <f t="shared" si="25"/>
        <v>0</v>
      </c>
      <c r="BG235" s="145">
        <f t="shared" si="26"/>
        <v>0</v>
      </c>
      <c r="BH235" s="145">
        <f t="shared" si="27"/>
        <v>0</v>
      </c>
      <c r="BI235" s="145">
        <f t="shared" si="28"/>
        <v>0</v>
      </c>
      <c r="BJ235" s="15" t="s">
        <v>19</v>
      </c>
      <c r="BK235" s="145">
        <f t="shared" si="29"/>
        <v>832000</v>
      </c>
      <c r="BL235" s="15" t="s">
        <v>147</v>
      </c>
      <c r="BM235" s="144" t="s">
        <v>473</v>
      </c>
    </row>
    <row r="236" spans="1:65" s="2" customFormat="1" ht="24.2" customHeight="1">
      <c r="A236" s="27"/>
      <c r="B236" s="133"/>
      <c r="C236" s="134" t="s">
        <v>474</v>
      </c>
      <c r="D236" s="134" t="s">
        <v>142</v>
      </c>
      <c r="E236" s="135" t="s">
        <v>475</v>
      </c>
      <c r="F236" s="136" t="s">
        <v>476</v>
      </c>
      <c r="G236" s="137" t="s">
        <v>230</v>
      </c>
      <c r="H236" s="138">
        <v>130</v>
      </c>
      <c r="I236" s="139">
        <v>1500</v>
      </c>
      <c r="J236" s="139">
        <f t="shared" si="20"/>
        <v>195000</v>
      </c>
      <c r="K236" s="136" t="s">
        <v>146</v>
      </c>
      <c r="L236" s="28"/>
      <c r="M236" s="140" t="s">
        <v>1</v>
      </c>
      <c r="N236" s="141" t="s">
        <v>44</v>
      </c>
      <c r="O236" s="142">
        <v>1.768</v>
      </c>
      <c r="P236" s="142">
        <f t="shared" si="21"/>
        <v>229.84</v>
      </c>
      <c r="Q236" s="142">
        <v>4.8579999999999998E-2</v>
      </c>
      <c r="R236" s="142">
        <f t="shared" si="22"/>
        <v>6.3153999999999995</v>
      </c>
      <c r="S236" s="142">
        <v>0</v>
      </c>
      <c r="T236" s="143">
        <f t="shared" si="23"/>
        <v>0</v>
      </c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R236" s="144" t="s">
        <v>147</v>
      </c>
      <c r="AT236" s="144" t="s">
        <v>142</v>
      </c>
      <c r="AU236" s="144" t="s">
        <v>85</v>
      </c>
      <c r="AY236" s="15" t="s">
        <v>140</v>
      </c>
      <c r="BE236" s="145">
        <f t="shared" si="24"/>
        <v>195000</v>
      </c>
      <c r="BF236" s="145">
        <f t="shared" si="25"/>
        <v>0</v>
      </c>
      <c r="BG236" s="145">
        <f t="shared" si="26"/>
        <v>0</v>
      </c>
      <c r="BH236" s="145">
        <f t="shared" si="27"/>
        <v>0</v>
      </c>
      <c r="BI236" s="145">
        <f t="shared" si="28"/>
        <v>0</v>
      </c>
      <c r="BJ236" s="15" t="s">
        <v>19</v>
      </c>
      <c r="BK236" s="145">
        <f t="shared" si="29"/>
        <v>195000</v>
      </c>
      <c r="BL236" s="15" t="s">
        <v>147</v>
      </c>
      <c r="BM236" s="144" t="s">
        <v>477</v>
      </c>
    </row>
    <row r="237" spans="1:65" s="2" customFormat="1" ht="16.5" customHeight="1">
      <c r="A237" s="27"/>
      <c r="B237" s="133"/>
      <c r="C237" s="134" t="s">
        <v>478</v>
      </c>
      <c r="D237" s="134" t="s">
        <v>142</v>
      </c>
      <c r="E237" s="135" t="s">
        <v>479</v>
      </c>
      <c r="F237" s="136" t="s">
        <v>480</v>
      </c>
      <c r="G237" s="137" t="s">
        <v>145</v>
      </c>
      <c r="H237" s="138">
        <v>410</v>
      </c>
      <c r="I237" s="139">
        <v>2340</v>
      </c>
      <c r="J237" s="139">
        <f t="shared" si="20"/>
        <v>959400</v>
      </c>
      <c r="K237" s="136" t="s">
        <v>146</v>
      </c>
      <c r="L237" s="28"/>
      <c r="M237" s="140" t="s">
        <v>1</v>
      </c>
      <c r="N237" s="141" t="s">
        <v>44</v>
      </c>
      <c r="O237" s="142">
        <v>3.14</v>
      </c>
      <c r="P237" s="142">
        <f t="shared" si="21"/>
        <v>1287.4000000000001</v>
      </c>
      <c r="Q237" s="142">
        <v>4.1744200000000002E-2</v>
      </c>
      <c r="R237" s="142">
        <f t="shared" si="22"/>
        <v>17.115122</v>
      </c>
      <c r="S237" s="142">
        <v>0</v>
      </c>
      <c r="T237" s="143">
        <f t="shared" si="23"/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R237" s="144" t="s">
        <v>147</v>
      </c>
      <c r="AT237" s="144" t="s">
        <v>142</v>
      </c>
      <c r="AU237" s="144" t="s">
        <v>85</v>
      </c>
      <c r="AY237" s="15" t="s">
        <v>140</v>
      </c>
      <c r="BE237" s="145">
        <f t="shared" si="24"/>
        <v>959400</v>
      </c>
      <c r="BF237" s="145">
        <f t="shared" si="25"/>
        <v>0</v>
      </c>
      <c r="BG237" s="145">
        <f t="shared" si="26"/>
        <v>0</v>
      </c>
      <c r="BH237" s="145">
        <f t="shared" si="27"/>
        <v>0</v>
      </c>
      <c r="BI237" s="145">
        <f t="shared" si="28"/>
        <v>0</v>
      </c>
      <c r="BJ237" s="15" t="s">
        <v>19</v>
      </c>
      <c r="BK237" s="145">
        <f t="shared" si="29"/>
        <v>959400</v>
      </c>
      <c r="BL237" s="15" t="s">
        <v>147</v>
      </c>
      <c r="BM237" s="144" t="s">
        <v>481</v>
      </c>
    </row>
    <row r="238" spans="1:65" s="2" customFormat="1" ht="16.5" customHeight="1">
      <c r="A238" s="27"/>
      <c r="B238" s="133"/>
      <c r="C238" s="134" t="s">
        <v>482</v>
      </c>
      <c r="D238" s="134" t="s">
        <v>142</v>
      </c>
      <c r="E238" s="135" t="s">
        <v>483</v>
      </c>
      <c r="F238" s="136" t="s">
        <v>484</v>
      </c>
      <c r="G238" s="137" t="s">
        <v>145</v>
      </c>
      <c r="H238" s="138">
        <v>410</v>
      </c>
      <c r="I238" s="139">
        <v>175</v>
      </c>
      <c r="J238" s="139">
        <f t="shared" si="20"/>
        <v>71750</v>
      </c>
      <c r="K238" s="136" t="s">
        <v>146</v>
      </c>
      <c r="L238" s="28"/>
      <c r="M238" s="140" t="s">
        <v>1</v>
      </c>
      <c r="N238" s="141" t="s">
        <v>44</v>
      </c>
      <c r="O238" s="142">
        <v>0.45</v>
      </c>
      <c r="P238" s="142">
        <f t="shared" si="21"/>
        <v>184.5</v>
      </c>
      <c r="Q238" s="142">
        <v>1.5E-5</v>
      </c>
      <c r="R238" s="142">
        <f t="shared" si="22"/>
        <v>6.1500000000000001E-3</v>
      </c>
      <c r="S238" s="142">
        <v>0</v>
      </c>
      <c r="T238" s="143">
        <f t="shared" si="23"/>
        <v>0</v>
      </c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R238" s="144" t="s">
        <v>147</v>
      </c>
      <c r="AT238" s="144" t="s">
        <v>142</v>
      </c>
      <c r="AU238" s="144" t="s">
        <v>85</v>
      </c>
      <c r="AY238" s="15" t="s">
        <v>140</v>
      </c>
      <c r="BE238" s="145">
        <f t="shared" si="24"/>
        <v>71750</v>
      </c>
      <c r="BF238" s="145">
        <f t="shared" si="25"/>
        <v>0</v>
      </c>
      <c r="BG238" s="145">
        <f t="shared" si="26"/>
        <v>0</v>
      </c>
      <c r="BH238" s="145">
        <f t="shared" si="27"/>
        <v>0</v>
      </c>
      <c r="BI238" s="145">
        <f t="shared" si="28"/>
        <v>0</v>
      </c>
      <c r="BJ238" s="15" t="s">
        <v>19</v>
      </c>
      <c r="BK238" s="145">
        <f t="shared" si="29"/>
        <v>71750</v>
      </c>
      <c r="BL238" s="15" t="s">
        <v>147</v>
      </c>
      <c r="BM238" s="144" t="s">
        <v>485</v>
      </c>
    </row>
    <row r="239" spans="1:65" s="2" customFormat="1" ht="24.2" customHeight="1">
      <c r="A239" s="27"/>
      <c r="B239" s="133"/>
      <c r="C239" s="134" t="s">
        <v>486</v>
      </c>
      <c r="D239" s="134" t="s">
        <v>142</v>
      </c>
      <c r="E239" s="135" t="s">
        <v>487</v>
      </c>
      <c r="F239" s="136" t="s">
        <v>488</v>
      </c>
      <c r="G239" s="137" t="s">
        <v>287</v>
      </c>
      <c r="H239" s="138">
        <v>8</v>
      </c>
      <c r="I239" s="139">
        <v>72600</v>
      </c>
      <c r="J239" s="139">
        <f t="shared" si="20"/>
        <v>580800</v>
      </c>
      <c r="K239" s="136" t="s">
        <v>146</v>
      </c>
      <c r="L239" s="28"/>
      <c r="M239" s="140" t="s">
        <v>1</v>
      </c>
      <c r="N239" s="141" t="s">
        <v>44</v>
      </c>
      <c r="O239" s="142">
        <v>38.497999999999998</v>
      </c>
      <c r="P239" s="142">
        <f t="shared" si="21"/>
        <v>307.98399999999998</v>
      </c>
      <c r="Q239" s="142">
        <v>1.0487652000000001</v>
      </c>
      <c r="R239" s="142">
        <f t="shared" si="22"/>
        <v>8.3901216000000005</v>
      </c>
      <c r="S239" s="142">
        <v>0</v>
      </c>
      <c r="T239" s="143">
        <f t="shared" si="23"/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44" t="s">
        <v>147</v>
      </c>
      <c r="AT239" s="144" t="s">
        <v>142</v>
      </c>
      <c r="AU239" s="144" t="s">
        <v>85</v>
      </c>
      <c r="AY239" s="15" t="s">
        <v>140</v>
      </c>
      <c r="BE239" s="145">
        <f t="shared" si="24"/>
        <v>580800</v>
      </c>
      <c r="BF239" s="145">
        <f t="shared" si="25"/>
        <v>0</v>
      </c>
      <c r="BG239" s="145">
        <f t="shared" si="26"/>
        <v>0</v>
      </c>
      <c r="BH239" s="145">
        <f t="shared" si="27"/>
        <v>0</v>
      </c>
      <c r="BI239" s="145">
        <f t="shared" si="28"/>
        <v>0</v>
      </c>
      <c r="BJ239" s="15" t="s">
        <v>19</v>
      </c>
      <c r="BK239" s="145">
        <f t="shared" si="29"/>
        <v>580800</v>
      </c>
      <c r="BL239" s="15" t="s">
        <v>147</v>
      </c>
      <c r="BM239" s="144" t="s">
        <v>489</v>
      </c>
    </row>
    <row r="240" spans="1:65" s="2" customFormat="1" ht="39">
      <c r="A240" s="27"/>
      <c r="B240" s="28"/>
      <c r="C240" s="27"/>
      <c r="D240" s="155" t="s">
        <v>410</v>
      </c>
      <c r="E240" s="27"/>
      <c r="F240" s="156" t="s">
        <v>490</v>
      </c>
      <c r="G240" s="27"/>
      <c r="H240" s="27"/>
      <c r="I240" s="27"/>
      <c r="J240" s="27"/>
      <c r="K240" s="27"/>
      <c r="L240" s="28"/>
      <c r="M240" s="157"/>
      <c r="N240" s="158"/>
      <c r="O240" s="53"/>
      <c r="P240" s="53"/>
      <c r="Q240" s="53"/>
      <c r="R240" s="53"/>
      <c r="S240" s="53"/>
      <c r="T240" s="54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T240" s="15" t="s">
        <v>410</v>
      </c>
      <c r="AU240" s="15" t="s">
        <v>85</v>
      </c>
    </row>
    <row r="241" spans="1:65" s="2" customFormat="1" ht="24.2" customHeight="1">
      <c r="A241" s="27"/>
      <c r="B241" s="133"/>
      <c r="C241" s="134" t="s">
        <v>491</v>
      </c>
      <c r="D241" s="134" t="s">
        <v>142</v>
      </c>
      <c r="E241" s="135" t="s">
        <v>492</v>
      </c>
      <c r="F241" s="136" t="s">
        <v>493</v>
      </c>
      <c r="G241" s="137" t="s">
        <v>287</v>
      </c>
      <c r="H241" s="138">
        <v>8.5</v>
      </c>
      <c r="I241" s="139">
        <v>67400</v>
      </c>
      <c r="J241" s="139">
        <f t="shared" ref="J241:J246" si="30">ROUND(I241*H241,2)</f>
        <v>572900</v>
      </c>
      <c r="K241" s="136" t="s">
        <v>146</v>
      </c>
      <c r="L241" s="28"/>
      <c r="M241" s="140" t="s">
        <v>1</v>
      </c>
      <c r="N241" s="141" t="s">
        <v>44</v>
      </c>
      <c r="O241" s="142">
        <v>15.167999999999999</v>
      </c>
      <c r="P241" s="142">
        <f t="shared" ref="P241:P246" si="31">O241*H241</f>
        <v>128.928</v>
      </c>
      <c r="Q241" s="142">
        <v>1.11277</v>
      </c>
      <c r="R241" s="142">
        <f t="shared" ref="R241:R246" si="32">Q241*H241</f>
        <v>9.4585450000000009</v>
      </c>
      <c r="S241" s="142">
        <v>0</v>
      </c>
      <c r="T241" s="143">
        <f t="shared" ref="T241:T246" si="33"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44" t="s">
        <v>147</v>
      </c>
      <c r="AT241" s="144" t="s">
        <v>142</v>
      </c>
      <c r="AU241" s="144" t="s">
        <v>85</v>
      </c>
      <c r="AY241" s="15" t="s">
        <v>140</v>
      </c>
      <c r="BE241" s="145">
        <f t="shared" ref="BE241:BE246" si="34">IF(N241="základní",J241,0)</f>
        <v>572900</v>
      </c>
      <c r="BF241" s="145">
        <f t="shared" ref="BF241:BF246" si="35">IF(N241="snížená",J241,0)</f>
        <v>0</v>
      </c>
      <c r="BG241" s="145">
        <f t="shared" ref="BG241:BG246" si="36">IF(N241="zákl. přenesená",J241,0)</f>
        <v>0</v>
      </c>
      <c r="BH241" s="145">
        <f t="shared" ref="BH241:BH246" si="37">IF(N241="sníž. přenesená",J241,0)</f>
        <v>0</v>
      </c>
      <c r="BI241" s="145">
        <f t="shared" ref="BI241:BI246" si="38">IF(N241="nulová",J241,0)</f>
        <v>0</v>
      </c>
      <c r="BJ241" s="15" t="s">
        <v>19</v>
      </c>
      <c r="BK241" s="145">
        <f t="shared" ref="BK241:BK246" si="39">ROUND(I241*H241,2)</f>
        <v>572900</v>
      </c>
      <c r="BL241" s="15" t="s">
        <v>147</v>
      </c>
      <c r="BM241" s="144" t="s">
        <v>494</v>
      </c>
    </row>
    <row r="242" spans="1:65" s="2" customFormat="1" ht="24.2" customHeight="1">
      <c r="A242" s="27"/>
      <c r="B242" s="133"/>
      <c r="C242" s="134" t="s">
        <v>495</v>
      </c>
      <c r="D242" s="134" t="s">
        <v>142</v>
      </c>
      <c r="E242" s="135" t="s">
        <v>496</v>
      </c>
      <c r="F242" s="136" t="s">
        <v>497</v>
      </c>
      <c r="G242" s="137" t="s">
        <v>217</v>
      </c>
      <c r="H242" s="138">
        <v>150</v>
      </c>
      <c r="I242" s="139">
        <v>89.3</v>
      </c>
      <c r="J242" s="139">
        <f t="shared" si="30"/>
        <v>13395</v>
      </c>
      <c r="K242" s="136" t="s">
        <v>146</v>
      </c>
      <c r="L242" s="28"/>
      <c r="M242" s="140" t="s">
        <v>1</v>
      </c>
      <c r="N242" s="141" t="s">
        <v>44</v>
      </c>
      <c r="O242" s="142">
        <v>0.09</v>
      </c>
      <c r="P242" s="142">
        <f t="shared" si="31"/>
        <v>13.5</v>
      </c>
      <c r="Q242" s="142">
        <v>6.8700000000000003E-5</v>
      </c>
      <c r="R242" s="142">
        <f t="shared" si="32"/>
        <v>1.0305E-2</v>
      </c>
      <c r="S242" s="142">
        <v>0</v>
      </c>
      <c r="T242" s="143">
        <f t="shared" si="33"/>
        <v>0</v>
      </c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R242" s="144" t="s">
        <v>147</v>
      </c>
      <c r="AT242" s="144" t="s">
        <v>142</v>
      </c>
      <c r="AU242" s="144" t="s">
        <v>85</v>
      </c>
      <c r="AY242" s="15" t="s">
        <v>140</v>
      </c>
      <c r="BE242" s="145">
        <f t="shared" si="34"/>
        <v>13395</v>
      </c>
      <c r="BF242" s="145">
        <f t="shared" si="35"/>
        <v>0</v>
      </c>
      <c r="BG242" s="145">
        <f t="shared" si="36"/>
        <v>0</v>
      </c>
      <c r="BH242" s="145">
        <f t="shared" si="37"/>
        <v>0</v>
      </c>
      <c r="BI242" s="145">
        <f t="shared" si="38"/>
        <v>0</v>
      </c>
      <c r="BJ242" s="15" t="s">
        <v>19</v>
      </c>
      <c r="BK242" s="145">
        <f t="shared" si="39"/>
        <v>13395</v>
      </c>
      <c r="BL242" s="15" t="s">
        <v>147</v>
      </c>
      <c r="BM242" s="144" t="s">
        <v>498</v>
      </c>
    </row>
    <row r="243" spans="1:65" s="2" customFormat="1" ht="37.9" customHeight="1">
      <c r="A243" s="27"/>
      <c r="B243" s="133"/>
      <c r="C243" s="134" t="s">
        <v>499</v>
      </c>
      <c r="D243" s="134" t="s">
        <v>142</v>
      </c>
      <c r="E243" s="135" t="s">
        <v>500</v>
      </c>
      <c r="F243" s="136" t="s">
        <v>501</v>
      </c>
      <c r="G243" s="137" t="s">
        <v>230</v>
      </c>
      <c r="H243" s="138">
        <v>41</v>
      </c>
      <c r="I243" s="139">
        <v>5010</v>
      </c>
      <c r="J243" s="139">
        <f t="shared" si="30"/>
        <v>205410</v>
      </c>
      <c r="K243" s="136" t="s">
        <v>146</v>
      </c>
      <c r="L243" s="28"/>
      <c r="M243" s="140" t="s">
        <v>1</v>
      </c>
      <c r="N243" s="141" t="s">
        <v>44</v>
      </c>
      <c r="O243" s="142">
        <v>4.4400000000000004</v>
      </c>
      <c r="P243" s="142">
        <f t="shared" si="31"/>
        <v>182.04000000000002</v>
      </c>
      <c r="Q243" s="142">
        <v>2.2949600000000001</v>
      </c>
      <c r="R243" s="142">
        <f t="shared" si="32"/>
        <v>94.093360000000004</v>
      </c>
      <c r="S243" s="142">
        <v>0</v>
      </c>
      <c r="T243" s="143">
        <f t="shared" si="33"/>
        <v>0</v>
      </c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R243" s="144" t="s">
        <v>147</v>
      </c>
      <c r="AT243" s="144" t="s">
        <v>142</v>
      </c>
      <c r="AU243" s="144" t="s">
        <v>85</v>
      </c>
      <c r="AY243" s="15" t="s">
        <v>140</v>
      </c>
      <c r="BE243" s="145">
        <f t="shared" si="34"/>
        <v>205410</v>
      </c>
      <c r="BF243" s="145">
        <f t="shared" si="35"/>
        <v>0</v>
      </c>
      <c r="BG243" s="145">
        <f t="shared" si="36"/>
        <v>0</v>
      </c>
      <c r="BH243" s="145">
        <f t="shared" si="37"/>
        <v>0</v>
      </c>
      <c r="BI243" s="145">
        <f t="shared" si="38"/>
        <v>0</v>
      </c>
      <c r="BJ243" s="15" t="s">
        <v>19</v>
      </c>
      <c r="BK243" s="145">
        <f t="shared" si="39"/>
        <v>205410</v>
      </c>
      <c r="BL243" s="15" t="s">
        <v>147</v>
      </c>
      <c r="BM243" s="144" t="s">
        <v>502</v>
      </c>
    </row>
    <row r="244" spans="1:65" s="2" customFormat="1" ht="49.15" customHeight="1">
      <c r="A244" s="27"/>
      <c r="B244" s="133"/>
      <c r="C244" s="134" t="s">
        <v>503</v>
      </c>
      <c r="D244" s="134" t="s">
        <v>142</v>
      </c>
      <c r="E244" s="135" t="s">
        <v>504</v>
      </c>
      <c r="F244" s="136" t="s">
        <v>505</v>
      </c>
      <c r="G244" s="137" t="s">
        <v>230</v>
      </c>
      <c r="H244" s="138">
        <v>70</v>
      </c>
      <c r="I244" s="139">
        <v>9180</v>
      </c>
      <c r="J244" s="139">
        <f t="shared" si="30"/>
        <v>642600</v>
      </c>
      <c r="K244" s="136" t="s">
        <v>146</v>
      </c>
      <c r="L244" s="28"/>
      <c r="M244" s="140" t="s">
        <v>1</v>
      </c>
      <c r="N244" s="141" t="s">
        <v>44</v>
      </c>
      <c r="O244" s="142">
        <v>13.750999999999999</v>
      </c>
      <c r="P244" s="142">
        <f t="shared" si="31"/>
        <v>962.56999999999994</v>
      </c>
      <c r="Q244" s="142">
        <v>2.6843599999999999</v>
      </c>
      <c r="R244" s="142">
        <f t="shared" si="32"/>
        <v>187.90519999999998</v>
      </c>
      <c r="S244" s="142">
        <v>0</v>
      </c>
      <c r="T244" s="143">
        <f t="shared" si="33"/>
        <v>0</v>
      </c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R244" s="144" t="s">
        <v>147</v>
      </c>
      <c r="AT244" s="144" t="s">
        <v>142</v>
      </c>
      <c r="AU244" s="144" t="s">
        <v>85</v>
      </c>
      <c r="AY244" s="15" t="s">
        <v>140</v>
      </c>
      <c r="BE244" s="145">
        <f t="shared" si="34"/>
        <v>642600</v>
      </c>
      <c r="BF244" s="145">
        <f t="shared" si="35"/>
        <v>0</v>
      </c>
      <c r="BG244" s="145">
        <f t="shared" si="36"/>
        <v>0</v>
      </c>
      <c r="BH244" s="145">
        <f t="shared" si="37"/>
        <v>0</v>
      </c>
      <c r="BI244" s="145">
        <f t="shared" si="38"/>
        <v>0</v>
      </c>
      <c r="BJ244" s="15" t="s">
        <v>19</v>
      </c>
      <c r="BK244" s="145">
        <f t="shared" si="39"/>
        <v>642600</v>
      </c>
      <c r="BL244" s="15" t="s">
        <v>147</v>
      </c>
      <c r="BM244" s="144" t="s">
        <v>506</v>
      </c>
    </row>
    <row r="245" spans="1:65" s="2" customFormat="1" ht="49.15" customHeight="1">
      <c r="A245" s="27"/>
      <c r="B245" s="133"/>
      <c r="C245" s="134" t="s">
        <v>507</v>
      </c>
      <c r="D245" s="134" t="s">
        <v>142</v>
      </c>
      <c r="E245" s="135" t="s">
        <v>508</v>
      </c>
      <c r="F245" s="136" t="s">
        <v>509</v>
      </c>
      <c r="G245" s="137" t="s">
        <v>230</v>
      </c>
      <c r="H245" s="138">
        <v>65</v>
      </c>
      <c r="I245" s="139">
        <v>19900</v>
      </c>
      <c r="J245" s="139">
        <f t="shared" si="30"/>
        <v>1293500</v>
      </c>
      <c r="K245" s="136" t="s">
        <v>146</v>
      </c>
      <c r="L245" s="28"/>
      <c r="M245" s="140" t="s">
        <v>1</v>
      </c>
      <c r="N245" s="141" t="s">
        <v>44</v>
      </c>
      <c r="O245" s="142">
        <v>15.2</v>
      </c>
      <c r="P245" s="142">
        <f t="shared" si="31"/>
        <v>988</v>
      </c>
      <c r="Q245" s="142">
        <v>2.9013900000000001</v>
      </c>
      <c r="R245" s="142">
        <f t="shared" si="32"/>
        <v>188.59035</v>
      </c>
      <c r="S245" s="142">
        <v>0</v>
      </c>
      <c r="T245" s="143">
        <f t="shared" si="33"/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44" t="s">
        <v>147</v>
      </c>
      <c r="AT245" s="144" t="s">
        <v>142</v>
      </c>
      <c r="AU245" s="144" t="s">
        <v>85</v>
      </c>
      <c r="AY245" s="15" t="s">
        <v>140</v>
      </c>
      <c r="BE245" s="145">
        <f t="shared" si="34"/>
        <v>1293500</v>
      </c>
      <c r="BF245" s="145">
        <f t="shared" si="35"/>
        <v>0</v>
      </c>
      <c r="BG245" s="145">
        <f t="shared" si="36"/>
        <v>0</v>
      </c>
      <c r="BH245" s="145">
        <f t="shared" si="37"/>
        <v>0</v>
      </c>
      <c r="BI245" s="145">
        <f t="shared" si="38"/>
        <v>0</v>
      </c>
      <c r="BJ245" s="15" t="s">
        <v>19</v>
      </c>
      <c r="BK245" s="145">
        <f t="shared" si="39"/>
        <v>1293500</v>
      </c>
      <c r="BL245" s="15" t="s">
        <v>147</v>
      </c>
      <c r="BM245" s="144" t="s">
        <v>510</v>
      </c>
    </row>
    <row r="246" spans="1:65" s="2" customFormat="1" ht="44.25" customHeight="1">
      <c r="A246" s="27"/>
      <c r="B246" s="133"/>
      <c r="C246" s="134" t="s">
        <v>511</v>
      </c>
      <c r="D246" s="134" t="s">
        <v>142</v>
      </c>
      <c r="E246" s="135" t="s">
        <v>512</v>
      </c>
      <c r="F246" s="136" t="s">
        <v>513</v>
      </c>
      <c r="G246" s="137" t="s">
        <v>230</v>
      </c>
      <c r="H246" s="138">
        <v>135</v>
      </c>
      <c r="I246" s="139">
        <v>1060</v>
      </c>
      <c r="J246" s="139">
        <f t="shared" si="30"/>
        <v>143100</v>
      </c>
      <c r="K246" s="136" t="s">
        <v>146</v>
      </c>
      <c r="L246" s="28"/>
      <c r="M246" s="140" t="s">
        <v>1</v>
      </c>
      <c r="N246" s="141" t="s">
        <v>44</v>
      </c>
      <c r="O246" s="142">
        <v>2.4</v>
      </c>
      <c r="P246" s="142">
        <f t="shared" si="31"/>
        <v>324</v>
      </c>
      <c r="Q246" s="142">
        <v>0</v>
      </c>
      <c r="R246" s="142">
        <f t="shared" si="32"/>
        <v>0</v>
      </c>
      <c r="S246" s="142">
        <v>0</v>
      </c>
      <c r="T246" s="143">
        <f t="shared" si="33"/>
        <v>0</v>
      </c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R246" s="144" t="s">
        <v>147</v>
      </c>
      <c r="AT246" s="144" t="s">
        <v>142</v>
      </c>
      <c r="AU246" s="144" t="s">
        <v>85</v>
      </c>
      <c r="AY246" s="15" t="s">
        <v>140</v>
      </c>
      <c r="BE246" s="145">
        <f t="shared" si="34"/>
        <v>143100</v>
      </c>
      <c r="BF246" s="145">
        <f t="shared" si="35"/>
        <v>0</v>
      </c>
      <c r="BG246" s="145">
        <f t="shared" si="36"/>
        <v>0</v>
      </c>
      <c r="BH246" s="145">
        <f t="shared" si="37"/>
        <v>0</v>
      </c>
      <c r="BI246" s="145">
        <f t="shared" si="38"/>
        <v>0</v>
      </c>
      <c r="BJ246" s="15" t="s">
        <v>19</v>
      </c>
      <c r="BK246" s="145">
        <f t="shared" si="39"/>
        <v>143100</v>
      </c>
      <c r="BL246" s="15" t="s">
        <v>147</v>
      </c>
      <c r="BM246" s="144" t="s">
        <v>514</v>
      </c>
    </row>
    <row r="247" spans="1:65" s="2" customFormat="1" ht="29.25">
      <c r="A247" s="27"/>
      <c r="B247" s="28"/>
      <c r="C247" s="27"/>
      <c r="D247" s="155" t="s">
        <v>410</v>
      </c>
      <c r="E247" s="27"/>
      <c r="F247" s="156" t="s">
        <v>465</v>
      </c>
      <c r="G247" s="27"/>
      <c r="H247" s="27"/>
      <c r="I247" s="27"/>
      <c r="J247" s="27"/>
      <c r="K247" s="27"/>
      <c r="L247" s="28"/>
      <c r="M247" s="157"/>
      <c r="N247" s="158"/>
      <c r="O247" s="53"/>
      <c r="P247" s="53"/>
      <c r="Q247" s="53"/>
      <c r="R247" s="53"/>
      <c r="S247" s="53"/>
      <c r="T247" s="54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T247" s="15" t="s">
        <v>410</v>
      </c>
      <c r="AU247" s="15" t="s">
        <v>85</v>
      </c>
    </row>
    <row r="248" spans="1:65" s="2" customFormat="1" ht="44.25" customHeight="1">
      <c r="A248" s="27"/>
      <c r="B248" s="133"/>
      <c r="C248" s="134" t="s">
        <v>515</v>
      </c>
      <c r="D248" s="134" t="s">
        <v>142</v>
      </c>
      <c r="E248" s="135" t="s">
        <v>516</v>
      </c>
      <c r="F248" s="136" t="s">
        <v>517</v>
      </c>
      <c r="G248" s="137" t="s">
        <v>217</v>
      </c>
      <c r="H248" s="138">
        <v>35</v>
      </c>
      <c r="I248" s="139">
        <v>1390</v>
      </c>
      <c r="J248" s="139">
        <f>ROUND(I248*H248,2)</f>
        <v>48650</v>
      </c>
      <c r="K248" s="136" t="s">
        <v>146</v>
      </c>
      <c r="L248" s="28"/>
      <c r="M248" s="140" t="s">
        <v>1</v>
      </c>
      <c r="N248" s="141" t="s">
        <v>44</v>
      </c>
      <c r="O248" s="142">
        <v>3.1459999999999999</v>
      </c>
      <c r="P248" s="142">
        <f>O248*H248</f>
        <v>110.11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R248" s="144" t="s">
        <v>147</v>
      </c>
      <c r="AT248" s="144" t="s">
        <v>142</v>
      </c>
      <c r="AU248" s="144" t="s">
        <v>85</v>
      </c>
      <c r="AY248" s="15" t="s">
        <v>140</v>
      </c>
      <c r="BE248" s="145">
        <f>IF(N248="základní",J248,0)</f>
        <v>48650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5" t="s">
        <v>19</v>
      </c>
      <c r="BK248" s="145">
        <f>ROUND(I248*H248,2)</f>
        <v>48650</v>
      </c>
      <c r="BL248" s="15" t="s">
        <v>147</v>
      </c>
      <c r="BM248" s="144" t="s">
        <v>518</v>
      </c>
    </row>
    <row r="249" spans="1:65" s="2" customFormat="1" ht="44.25" customHeight="1">
      <c r="A249" s="27"/>
      <c r="B249" s="133"/>
      <c r="C249" s="134" t="s">
        <v>519</v>
      </c>
      <c r="D249" s="134" t="s">
        <v>142</v>
      </c>
      <c r="E249" s="135" t="s">
        <v>520</v>
      </c>
      <c r="F249" s="136" t="s">
        <v>521</v>
      </c>
      <c r="G249" s="137" t="s">
        <v>217</v>
      </c>
      <c r="H249" s="138">
        <v>25</v>
      </c>
      <c r="I249" s="139">
        <v>1480</v>
      </c>
      <c r="J249" s="139">
        <f>ROUND(I249*H249,2)</f>
        <v>37000</v>
      </c>
      <c r="K249" s="136" t="s">
        <v>146</v>
      </c>
      <c r="L249" s="28"/>
      <c r="M249" s="140" t="s">
        <v>1</v>
      </c>
      <c r="N249" s="141" t="s">
        <v>44</v>
      </c>
      <c r="O249" s="142">
        <v>3.3519999999999999</v>
      </c>
      <c r="P249" s="142">
        <f>O249*H249</f>
        <v>83.8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44" t="s">
        <v>147</v>
      </c>
      <c r="AT249" s="144" t="s">
        <v>142</v>
      </c>
      <c r="AU249" s="144" t="s">
        <v>85</v>
      </c>
      <c r="AY249" s="15" t="s">
        <v>140</v>
      </c>
      <c r="BE249" s="145">
        <f>IF(N249="základní",J249,0)</f>
        <v>37000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5" t="s">
        <v>19</v>
      </c>
      <c r="BK249" s="145">
        <f>ROUND(I249*H249,2)</f>
        <v>37000</v>
      </c>
      <c r="BL249" s="15" t="s">
        <v>147</v>
      </c>
      <c r="BM249" s="144" t="s">
        <v>522</v>
      </c>
    </row>
    <row r="250" spans="1:65" s="12" customFormat="1" ht="22.9" customHeight="1">
      <c r="B250" s="121"/>
      <c r="D250" s="122" t="s">
        <v>78</v>
      </c>
      <c r="E250" s="131" t="s">
        <v>147</v>
      </c>
      <c r="F250" s="131" t="s">
        <v>523</v>
      </c>
      <c r="J250" s="132">
        <f>BK250</f>
        <v>2212447.6</v>
      </c>
      <c r="L250" s="121"/>
      <c r="M250" s="125"/>
      <c r="N250" s="126"/>
      <c r="O250" s="126"/>
      <c r="P250" s="127">
        <f>SUM(P251:P263)</f>
        <v>2836.788</v>
      </c>
      <c r="Q250" s="126"/>
      <c r="R250" s="127">
        <f>SUM(R251:R263)</f>
        <v>581.45237799999995</v>
      </c>
      <c r="S250" s="126"/>
      <c r="T250" s="128">
        <f>SUM(T251:T263)</f>
        <v>0</v>
      </c>
      <c r="AR250" s="122" t="s">
        <v>19</v>
      </c>
      <c r="AT250" s="129" t="s">
        <v>78</v>
      </c>
      <c r="AU250" s="129" t="s">
        <v>19</v>
      </c>
      <c r="AY250" s="122" t="s">
        <v>140</v>
      </c>
      <c r="BK250" s="130">
        <f>SUM(BK251:BK263)</f>
        <v>2212447.6</v>
      </c>
    </row>
    <row r="251" spans="1:65" s="2" customFormat="1" ht="24.2" customHeight="1">
      <c r="A251" s="27"/>
      <c r="B251" s="133"/>
      <c r="C251" s="134" t="s">
        <v>524</v>
      </c>
      <c r="D251" s="134" t="s">
        <v>142</v>
      </c>
      <c r="E251" s="135" t="s">
        <v>525</v>
      </c>
      <c r="F251" s="136" t="s">
        <v>526</v>
      </c>
      <c r="G251" s="137" t="s">
        <v>145</v>
      </c>
      <c r="H251" s="138">
        <v>320</v>
      </c>
      <c r="I251" s="139">
        <v>361</v>
      </c>
      <c r="J251" s="139">
        <f t="shared" ref="J251:J263" si="40">ROUND(I251*H251,2)</f>
        <v>115520</v>
      </c>
      <c r="K251" s="136" t="s">
        <v>146</v>
      </c>
      <c r="L251" s="28"/>
      <c r="M251" s="140" t="s">
        <v>1</v>
      </c>
      <c r="N251" s="141" t="s">
        <v>44</v>
      </c>
      <c r="O251" s="142">
        <v>0.86799999999999999</v>
      </c>
      <c r="P251" s="142">
        <f t="shared" ref="P251:P263" si="41">O251*H251</f>
        <v>277.76</v>
      </c>
      <c r="Q251" s="142">
        <v>0</v>
      </c>
      <c r="R251" s="142">
        <f t="shared" ref="R251:R263" si="42">Q251*H251</f>
        <v>0</v>
      </c>
      <c r="S251" s="142">
        <v>0</v>
      </c>
      <c r="T251" s="143">
        <f t="shared" ref="T251:T263" si="43">S251*H251</f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R251" s="144" t="s">
        <v>147</v>
      </c>
      <c r="AT251" s="144" t="s">
        <v>142</v>
      </c>
      <c r="AU251" s="144" t="s">
        <v>85</v>
      </c>
      <c r="AY251" s="15" t="s">
        <v>140</v>
      </c>
      <c r="BE251" s="145">
        <f t="shared" ref="BE251:BE263" si="44">IF(N251="základní",J251,0)</f>
        <v>115520</v>
      </c>
      <c r="BF251" s="145">
        <f t="shared" ref="BF251:BF263" si="45">IF(N251="snížená",J251,0)</f>
        <v>0</v>
      </c>
      <c r="BG251" s="145">
        <f t="shared" ref="BG251:BG263" si="46">IF(N251="zákl. přenesená",J251,0)</f>
        <v>0</v>
      </c>
      <c r="BH251" s="145">
        <f t="shared" ref="BH251:BH263" si="47">IF(N251="sníž. přenesená",J251,0)</f>
        <v>0</v>
      </c>
      <c r="BI251" s="145">
        <f t="shared" ref="BI251:BI263" si="48">IF(N251="nulová",J251,0)</f>
        <v>0</v>
      </c>
      <c r="BJ251" s="15" t="s">
        <v>19</v>
      </c>
      <c r="BK251" s="145">
        <f t="shared" ref="BK251:BK263" si="49">ROUND(I251*H251,2)</f>
        <v>115520</v>
      </c>
      <c r="BL251" s="15" t="s">
        <v>147</v>
      </c>
      <c r="BM251" s="144" t="s">
        <v>527</v>
      </c>
    </row>
    <row r="252" spans="1:65" s="2" customFormat="1" ht="21.75" customHeight="1">
      <c r="A252" s="27"/>
      <c r="B252" s="133"/>
      <c r="C252" s="134" t="s">
        <v>528</v>
      </c>
      <c r="D252" s="134" t="s">
        <v>142</v>
      </c>
      <c r="E252" s="135" t="s">
        <v>529</v>
      </c>
      <c r="F252" s="136" t="s">
        <v>530</v>
      </c>
      <c r="G252" s="137" t="s">
        <v>145</v>
      </c>
      <c r="H252" s="138">
        <v>320</v>
      </c>
      <c r="I252" s="139">
        <v>1391.18</v>
      </c>
      <c r="J252" s="139">
        <f t="shared" si="40"/>
        <v>445177.59999999998</v>
      </c>
      <c r="K252" s="136" t="s">
        <v>146</v>
      </c>
      <c r="L252" s="28"/>
      <c r="M252" s="140" t="s">
        <v>1</v>
      </c>
      <c r="N252" s="141" t="s">
        <v>44</v>
      </c>
      <c r="O252" s="142">
        <v>1.8</v>
      </c>
      <c r="P252" s="142">
        <f t="shared" si="41"/>
        <v>576</v>
      </c>
      <c r="Q252" s="142">
        <v>3.1867600000000003E-2</v>
      </c>
      <c r="R252" s="142">
        <f t="shared" si="42"/>
        <v>10.197632</v>
      </c>
      <c r="S252" s="142">
        <v>0</v>
      </c>
      <c r="T252" s="143">
        <f t="shared" si="43"/>
        <v>0</v>
      </c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R252" s="144" t="s">
        <v>147</v>
      </c>
      <c r="AT252" s="144" t="s">
        <v>142</v>
      </c>
      <c r="AU252" s="144" t="s">
        <v>85</v>
      </c>
      <c r="AY252" s="15" t="s">
        <v>140</v>
      </c>
      <c r="BE252" s="145">
        <f t="shared" si="44"/>
        <v>445177.59999999998</v>
      </c>
      <c r="BF252" s="145">
        <f t="shared" si="45"/>
        <v>0</v>
      </c>
      <c r="BG252" s="145">
        <f t="shared" si="46"/>
        <v>0</v>
      </c>
      <c r="BH252" s="145">
        <f t="shared" si="47"/>
        <v>0</v>
      </c>
      <c r="BI252" s="145">
        <f t="shared" si="48"/>
        <v>0</v>
      </c>
      <c r="BJ252" s="15" t="s">
        <v>19</v>
      </c>
      <c r="BK252" s="145">
        <f t="shared" si="49"/>
        <v>445177.59999999998</v>
      </c>
      <c r="BL252" s="15" t="s">
        <v>147</v>
      </c>
      <c r="BM252" s="144" t="s">
        <v>531</v>
      </c>
    </row>
    <row r="253" spans="1:65" s="2" customFormat="1" ht="24.2" customHeight="1">
      <c r="A253" s="27"/>
      <c r="B253" s="133"/>
      <c r="C253" s="134" t="s">
        <v>532</v>
      </c>
      <c r="D253" s="134" t="s">
        <v>142</v>
      </c>
      <c r="E253" s="135" t="s">
        <v>533</v>
      </c>
      <c r="F253" s="136" t="s">
        <v>534</v>
      </c>
      <c r="G253" s="137" t="s">
        <v>145</v>
      </c>
      <c r="H253" s="138">
        <v>320</v>
      </c>
      <c r="I253" s="139">
        <v>652</v>
      </c>
      <c r="J253" s="139">
        <f t="shared" si="40"/>
        <v>208640</v>
      </c>
      <c r="K253" s="136" t="s">
        <v>146</v>
      </c>
      <c r="L253" s="28"/>
      <c r="M253" s="140" t="s">
        <v>1</v>
      </c>
      <c r="N253" s="141" t="s">
        <v>44</v>
      </c>
      <c r="O253" s="142">
        <v>1.571</v>
      </c>
      <c r="P253" s="142">
        <f t="shared" si="41"/>
        <v>502.71999999999997</v>
      </c>
      <c r="Q253" s="142">
        <v>1.292E-4</v>
      </c>
      <c r="R253" s="142">
        <f t="shared" si="42"/>
        <v>4.1343999999999999E-2</v>
      </c>
      <c r="S253" s="142">
        <v>0</v>
      </c>
      <c r="T253" s="143">
        <f t="shared" si="43"/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44" t="s">
        <v>147</v>
      </c>
      <c r="AT253" s="144" t="s">
        <v>142</v>
      </c>
      <c r="AU253" s="144" t="s">
        <v>85</v>
      </c>
      <c r="AY253" s="15" t="s">
        <v>140</v>
      </c>
      <c r="BE253" s="145">
        <f t="shared" si="44"/>
        <v>208640</v>
      </c>
      <c r="BF253" s="145">
        <f t="shared" si="45"/>
        <v>0</v>
      </c>
      <c r="BG253" s="145">
        <f t="shared" si="46"/>
        <v>0</v>
      </c>
      <c r="BH253" s="145">
        <f t="shared" si="47"/>
        <v>0</v>
      </c>
      <c r="BI253" s="145">
        <f t="shared" si="48"/>
        <v>0</v>
      </c>
      <c r="BJ253" s="15" t="s">
        <v>19</v>
      </c>
      <c r="BK253" s="145">
        <f t="shared" si="49"/>
        <v>208640</v>
      </c>
      <c r="BL253" s="15" t="s">
        <v>147</v>
      </c>
      <c r="BM253" s="144" t="s">
        <v>535</v>
      </c>
    </row>
    <row r="254" spans="1:65" s="2" customFormat="1" ht="24.2" customHeight="1">
      <c r="A254" s="27"/>
      <c r="B254" s="133"/>
      <c r="C254" s="134" t="s">
        <v>536</v>
      </c>
      <c r="D254" s="134" t="s">
        <v>142</v>
      </c>
      <c r="E254" s="135" t="s">
        <v>537</v>
      </c>
      <c r="F254" s="136" t="s">
        <v>538</v>
      </c>
      <c r="G254" s="137" t="s">
        <v>230</v>
      </c>
      <c r="H254" s="138">
        <v>8</v>
      </c>
      <c r="I254" s="139">
        <v>10200</v>
      </c>
      <c r="J254" s="139">
        <f t="shared" si="40"/>
        <v>81600</v>
      </c>
      <c r="K254" s="136" t="s">
        <v>146</v>
      </c>
      <c r="L254" s="28"/>
      <c r="M254" s="140" t="s">
        <v>1</v>
      </c>
      <c r="N254" s="141" t="s">
        <v>44</v>
      </c>
      <c r="O254" s="142">
        <v>18.494</v>
      </c>
      <c r="P254" s="142">
        <f t="shared" si="41"/>
        <v>147.952</v>
      </c>
      <c r="Q254" s="142">
        <v>9.8474000000000006E-2</v>
      </c>
      <c r="R254" s="142">
        <f t="shared" si="42"/>
        <v>0.78779200000000005</v>
      </c>
      <c r="S254" s="142">
        <v>0</v>
      </c>
      <c r="T254" s="143">
        <f t="shared" si="43"/>
        <v>0</v>
      </c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R254" s="144" t="s">
        <v>147</v>
      </c>
      <c r="AT254" s="144" t="s">
        <v>142</v>
      </c>
      <c r="AU254" s="144" t="s">
        <v>85</v>
      </c>
      <c r="AY254" s="15" t="s">
        <v>140</v>
      </c>
      <c r="BE254" s="145">
        <f t="shared" si="44"/>
        <v>81600</v>
      </c>
      <c r="BF254" s="145">
        <f t="shared" si="45"/>
        <v>0</v>
      </c>
      <c r="BG254" s="145">
        <f t="shared" si="46"/>
        <v>0</v>
      </c>
      <c r="BH254" s="145">
        <f t="shared" si="47"/>
        <v>0</v>
      </c>
      <c r="BI254" s="145">
        <f t="shared" si="48"/>
        <v>0</v>
      </c>
      <c r="BJ254" s="15" t="s">
        <v>19</v>
      </c>
      <c r="BK254" s="145">
        <f t="shared" si="49"/>
        <v>81600</v>
      </c>
      <c r="BL254" s="15" t="s">
        <v>147</v>
      </c>
      <c r="BM254" s="144" t="s">
        <v>539</v>
      </c>
    </row>
    <row r="255" spans="1:65" s="2" customFormat="1" ht="24.2" customHeight="1">
      <c r="A255" s="27"/>
      <c r="B255" s="133"/>
      <c r="C255" s="134" t="s">
        <v>540</v>
      </c>
      <c r="D255" s="134" t="s">
        <v>142</v>
      </c>
      <c r="E255" s="135" t="s">
        <v>541</v>
      </c>
      <c r="F255" s="136" t="s">
        <v>542</v>
      </c>
      <c r="G255" s="137" t="s">
        <v>230</v>
      </c>
      <c r="H255" s="138">
        <v>8</v>
      </c>
      <c r="I255" s="139">
        <v>3430</v>
      </c>
      <c r="J255" s="139">
        <f t="shared" si="40"/>
        <v>27440</v>
      </c>
      <c r="K255" s="136" t="s">
        <v>146</v>
      </c>
      <c r="L255" s="28"/>
      <c r="M255" s="140" t="s">
        <v>1</v>
      </c>
      <c r="N255" s="141" t="s">
        <v>44</v>
      </c>
      <c r="O255" s="142">
        <v>6.992</v>
      </c>
      <c r="P255" s="142">
        <f t="shared" si="41"/>
        <v>55.936</v>
      </c>
      <c r="Q255" s="142">
        <v>0</v>
      </c>
      <c r="R255" s="142">
        <f t="shared" si="42"/>
        <v>0</v>
      </c>
      <c r="S255" s="142">
        <v>0</v>
      </c>
      <c r="T255" s="143">
        <f t="shared" si="43"/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44" t="s">
        <v>147</v>
      </c>
      <c r="AT255" s="144" t="s">
        <v>142</v>
      </c>
      <c r="AU255" s="144" t="s">
        <v>85</v>
      </c>
      <c r="AY255" s="15" t="s">
        <v>140</v>
      </c>
      <c r="BE255" s="145">
        <f t="shared" si="44"/>
        <v>27440</v>
      </c>
      <c r="BF255" s="145">
        <f t="shared" si="45"/>
        <v>0</v>
      </c>
      <c r="BG255" s="145">
        <f t="shared" si="46"/>
        <v>0</v>
      </c>
      <c r="BH255" s="145">
        <f t="shared" si="47"/>
        <v>0</v>
      </c>
      <c r="BI255" s="145">
        <f t="shared" si="48"/>
        <v>0</v>
      </c>
      <c r="BJ255" s="15" t="s">
        <v>19</v>
      </c>
      <c r="BK255" s="145">
        <f t="shared" si="49"/>
        <v>27440</v>
      </c>
      <c r="BL255" s="15" t="s">
        <v>147</v>
      </c>
      <c r="BM255" s="144" t="s">
        <v>543</v>
      </c>
    </row>
    <row r="256" spans="1:65" s="2" customFormat="1" ht="24.2" customHeight="1">
      <c r="A256" s="27"/>
      <c r="B256" s="133"/>
      <c r="C256" s="134" t="s">
        <v>544</v>
      </c>
      <c r="D256" s="134" t="s">
        <v>142</v>
      </c>
      <c r="E256" s="135" t="s">
        <v>545</v>
      </c>
      <c r="F256" s="136" t="s">
        <v>546</v>
      </c>
      <c r="G256" s="137" t="s">
        <v>145</v>
      </c>
      <c r="H256" s="138">
        <v>30</v>
      </c>
      <c r="I256" s="139">
        <v>417</v>
      </c>
      <c r="J256" s="139">
        <f t="shared" si="40"/>
        <v>12510</v>
      </c>
      <c r="K256" s="136" t="s">
        <v>146</v>
      </c>
      <c r="L256" s="28"/>
      <c r="M256" s="140" t="s">
        <v>1</v>
      </c>
      <c r="N256" s="141" t="s">
        <v>44</v>
      </c>
      <c r="O256" s="142">
        <v>0.16600000000000001</v>
      </c>
      <c r="P256" s="142">
        <f t="shared" si="41"/>
        <v>4.9800000000000004</v>
      </c>
      <c r="Q256" s="142">
        <v>0</v>
      </c>
      <c r="R256" s="142">
        <f t="shared" si="42"/>
        <v>0</v>
      </c>
      <c r="S256" s="142">
        <v>0</v>
      </c>
      <c r="T256" s="143">
        <f t="shared" si="43"/>
        <v>0</v>
      </c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R256" s="144" t="s">
        <v>147</v>
      </c>
      <c r="AT256" s="144" t="s">
        <v>142</v>
      </c>
      <c r="AU256" s="144" t="s">
        <v>85</v>
      </c>
      <c r="AY256" s="15" t="s">
        <v>140</v>
      </c>
      <c r="BE256" s="145">
        <f t="shared" si="44"/>
        <v>12510</v>
      </c>
      <c r="BF256" s="145">
        <f t="shared" si="45"/>
        <v>0</v>
      </c>
      <c r="BG256" s="145">
        <f t="shared" si="46"/>
        <v>0</v>
      </c>
      <c r="BH256" s="145">
        <f t="shared" si="47"/>
        <v>0</v>
      </c>
      <c r="BI256" s="145">
        <f t="shared" si="48"/>
        <v>0</v>
      </c>
      <c r="BJ256" s="15" t="s">
        <v>19</v>
      </c>
      <c r="BK256" s="145">
        <f t="shared" si="49"/>
        <v>12510</v>
      </c>
      <c r="BL256" s="15" t="s">
        <v>147</v>
      </c>
      <c r="BM256" s="144" t="s">
        <v>547</v>
      </c>
    </row>
    <row r="257" spans="1:65" s="2" customFormat="1" ht="24.2" customHeight="1">
      <c r="A257" s="27"/>
      <c r="B257" s="133"/>
      <c r="C257" s="134" t="s">
        <v>25</v>
      </c>
      <c r="D257" s="134" t="s">
        <v>142</v>
      </c>
      <c r="E257" s="135" t="s">
        <v>548</v>
      </c>
      <c r="F257" s="136" t="s">
        <v>549</v>
      </c>
      <c r="G257" s="137" t="s">
        <v>145</v>
      </c>
      <c r="H257" s="138">
        <v>30</v>
      </c>
      <c r="I257" s="139">
        <v>612</v>
      </c>
      <c r="J257" s="139">
        <f t="shared" si="40"/>
        <v>18360</v>
      </c>
      <c r="K257" s="136" t="s">
        <v>146</v>
      </c>
      <c r="L257" s="28"/>
      <c r="M257" s="140" t="s">
        <v>1</v>
      </c>
      <c r="N257" s="141" t="s">
        <v>44</v>
      </c>
      <c r="O257" s="142">
        <v>0.23799999999999999</v>
      </c>
      <c r="P257" s="142">
        <f t="shared" si="41"/>
        <v>7.14</v>
      </c>
      <c r="Q257" s="142">
        <v>0</v>
      </c>
      <c r="R257" s="142">
        <f t="shared" si="42"/>
        <v>0</v>
      </c>
      <c r="S257" s="142">
        <v>0</v>
      </c>
      <c r="T257" s="143">
        <f t="shared" si="43"/>
        <v>0</v>
      </c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R257" s="144" t="s">
        <v>147</v>
      </c>
      <c r="AT257" s="144" t="s">
        <v>142</v>
      </c>
      <c r="AU257" s="144" t="s">
        <v>85</v>
      </c>
      <c r="AY257" s="15" t="s">
        <v>140</v>
      </c>
      <c r="BE257" s="145">
        <f t="shared" si="44"/>
        <v>18360</v>
      </c>
      <c r="BF257" s="145">
        <f t="shared" si="45"/>
        <v>0</v>
      </c>
      <c r="BG257" s="145">
        <f t="shared" si="46"/>
        <v>0</v>
      </c>
      <c r="BH257" s="145">
        <f t="shared" si="47"/>
        <v>0</v>
      </c>
      <c r="BI257" s="145">
        <f t="shared" si="48"/>
        <v>0</v>
      </c>
      <c r="BJ257" s="15" t="s">
        <v>19</v>
      </c>
      <c r="BK257" s="145">
        <f t="shared" si="49"/>
        <v>18360</v>
      </c>
      <c r="BL257" s="15" t="s">
        <v>147</v>
      </c>
      <c r="BM257" s="144" t="s">
        <v>550</v>
      </c>
    </row>
    <row r="258" spans="1:65" s="2" customFormat="1" ht="24.2" customHeight="1">
      <c r="A258" s="27"/>
      <c r="B258" s="133"/>
      <c r="C258" s="134" t="s">
        <v>551</v>
      </c>
      <c r="D258" s="134" t="s">
        <v>142</v>
      </c>
      <c r="E258" s="135" t="s">
        <v>552</v>
      </c>
      <c r="F258" s="136" t="s">
        <v>553</v>
      </c>
      <c r="G258" s="137" t="s">
        <v>145</v>
      </c>
      <c r="H258" s="138">
        <v>20</v>
      </c>
      <c r="I258" s="139">
        <v>2130</v>
      </c>
      <c r="J258" s="139">
        <f t="shared" si="40"/>
        <v>42600</v>
      </c>
      <c r="K258" s="136" t="s">
        <v>146</v>
      </c>
      <c r="L258" s="28"/>
      <c r="M258" s="140" t="s">
        <v>1</v>
      </c>
      <c r="N258" s="141" t="s">
        <v>44</v>
      </c>
      <c r="O258" s="142">
        <v>1.95</v>
      </c>
      <c r="P258" s="142">
        <f t="shared" si="41"/>
        <v>39</v>
      </c>
      <c r="Q258" s="142">
        <v>2.6450000000000001E-2</v>
      </c>
      <c r="R258" s="142">
        <f t="shared" si="42"/>
        <v>0.52900000000000003</v>
      </c>
      <c r="S258" s="142">
        <v>0</v>
      </c>
      <c r="T258" s="143">
        <f t="shared" si="43"/>
        <v>0</v>
      </c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R258" s="144" t="s">
        <v>147</v>
      </c>
      <c r="AT258" s="144" t="s">
        <v>142</v>
      </c>
      <c r="AU258" s="144" t="s">
        <v>85</v>
      </c>
      <c r="AY258" s="15" t="s">
        <v>140</v>
      </c>
      <c r="BE258" s="145">
        <f t="shared" si="44"/>
        <v>42600</v>
      </c>
      <c r="BF258" s="145">
        <f t="shared" si="45"/>
        <v>0</v>
      </c>
      <c r="BG258" s="145">
        <f t="shared" si="46"/>
        <v>0</v>
      </c>
      <c r="BH258" s="145">
        <f t="shared" si="47"/>
        <v>0</v>
      </c>
      <c r="BI258" s="145">
        <f t="shared" si="48"/>
        <v>0</v>
      </c>
      <c r="BJ258" s="15" t="s">
        <v>19</v>
      </c>
      <c r="BK258" s="145">
        <f t="shared" si="49"/>
        <v>42600</v>
      </c>
      <c r="BL258" s="15" t="s">
        <v>147</v>
      </c>
      <c r="BM258" s="144" t="s">
        <v>554</v>
      </c>
    </row>
    <row r="259" spans="1:65" s="2" customFormat="1" ht="24.2" customHeight="1">
      <c r="A259" s="27"/>
      <c r="B259" s="133"/>
      <c r="C259" s="134" t="s">
        <v>555</v>
      </c>
      <c r="D259" s="134" t="s">
        <v>142</v>
      </c>
      <c r="E259" s="135" t="s">
        <v>556</v>
      </c>
      <c r="F259" s="136" t="s">
        <v>557</v>
      </c>
      <c r="G259" s="137" t="s">
        <v>145</v>
      </c>
      <c r="H259" s="138">
        <v>20</v>
      </c>
      <c r="I259" s="139">
        <v>1870</v>
      </c>
      <c r="J259" s="139">
        <f t="shared" si="40"/>
        <v>37400</v>
      </c>
      <c r="K259" s="136" t="s">
        <v>146</v>
      </c>
      <c r="L259" s="28"/>
      <c r="M259" s="140" t="s">
        <v>1</v>
      </c>
      <c r="N259" s="141" t="s">
        <v>44</v>
      </c>
      <c r="O259" s="142">
        <v>1.27</v>
      </c>
      <c r="P259" s="142">
        <f t="shared" si="41"/>
        <v>25.4</v>
      </c>
      <c r="Q259" s="142">
        <v>2.6450000000000001E-2</v>
      </c>
      <c r="R259" s="142">
        <f t="shared" si="42"/>
        <v>0.52900000000000003</v>
      </c>
      <c r="S259" s="142">
        <v>0</v>
      </c>
      <c r="T259" s="143">
        <f t="shared" si="43"/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44" t="s">
        <v>147</v>
      </c>
      <c r="AT259" s="144" t="s">
        <v>142</v>
      </c>
      <c r="AU259" s="144" t="s">
        <v>85</v>
      </c>
      <c r="AY259" s="15" t="s">
        <v>140</v>
      </c>
      <c r="BE259" s="145">
        <f t="shared" si="44"/>
        <v>37400</v>
      </c>
      <c r="BF259" s="145">
        <f t="shared" si="45"/>
        <v>0</v>
      </c>
      <c r="BG259" s="145">
        <f t="shared" si="46"/>
        <v>0</v>
      </c>
      <c r="BH259" s="145">
        <f t="shared" si="47"/>
        <v>0</v>
      </c>
      <c r="BI259" s="145">
        <f t="shared" si="48"/>
        <v>0</v>
      </c>
      <c r="BJ259" s="15" t="s">
        <v>19</v>
      </c>
      <c r="BK259" s="145">
        <f t="shared" si="49"/>
        <v>37400</v>
      </c>
      <c r="BL259" s="15" t="s">
        <v>147</v>
      </c>
      <c r="BM259" s="144" t="s">
        <v>558</v>
      </c>
    </row>
    <row r="260" spans="1:65" s="2" customFormat="1" ht="37.9" customHeight="1">
      <c r="A260" s="27"/>
      <c r="B260" s="133"/>
      <c r="C260" s="134" t="s">
        <v>559</v>
      </c>
      <c r="D260" s="134" t="s">
        <v>142</v>
      </c>
      <c r="E260" s="135" t="s">
        <v>560</v>
      </c>
      <c r="F260" s="136" t="s">
        <v>561</v>
      </c>
      <c r="G260" s="137" t="s">
        <v>230</v>
      </c>
      <c r="H260" s="138">
        <v>40</v>
      </c>
      <c r="I260" s="139">
        <v>3970</v>
      </c>
      <c r="J260" s="139">
        <f t="shared" si="40"/>
        <v>158800</v>
      </c>
      <c r="K260" s="136" t="s">
        <v>146</v>
      </c>
      <c r="L260" s="28"/>
      <c r="M260" s="140" t="s">
        <v>1</v>
      </c>
      <c r="N260" s="141" t="s">
        <v>44</v>
      </c>
      <c r="O260" s="142">
        <v>1.4650000000000001</v>
      </c>
      <c r="P260" s="142">
        <f t="shared" si="41"/>
        <v>58.6</v>
      </c>
      <c r="Q260" s="142">
        <v>0</v>
      </c>
      <c r="R260" s="142">
        <f t="shared" si="42"/>
        <v>0</v>
      </c>
      <c r="S260" s="142">
        <v>0</v>
      </c>
      <c r="T260" s="143">
        <f t="shared" si="43"/>
        <v>0</v>
      </c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R260" s="144" t="s">
        <v>147</v>
      </c>
      <c r="AT260" s="144" t="s">
        <v>142</v>
      </c>
      <c r="AU260" s="144" t="s">
        <v>85</v>
      </c>
      <c r="AY260" s="15" t="s">
        <v>140</v>
      </c>
      <c r="BE260" s="145">
        <f t="shared" si="44"/>
        <v>158800</v>
      </c>
      <c r="BF260" s="145">
        <f t="shared" si="45"/>
        <v>0</v>
      </c>
      <c r="BG260" s="145">
        <f t="shared" si="46"/>
        <v>0</v>
      </c>
      <c r="BH260" s="145">
        <f t="shared" si="47"/>
        <v>0</v>
      </c>
      <c r="BI260" s="145">
        <f t="shared" si="48"/>
        <v>0</v>
      </c>
      <c r="BJ260" s="15" t="s">
        <v>19</v>
      </c>
      <c r="BK260" s="145">
        <f t="shared" si="49"/>
        <v>158800</v>
      </c>
      <c r="BL260" s="15" t="s">
        <v>147</v>
      </c>
      <c r="BM260" s="144" t="s">
        <v>562</v>
      </c>
    </row>
    <row r="261" spans="1:65" s="2" customFormat="1" ht="24.2" customHeight="1">
      <c r="A261" s="27"/>
      <c r="B261" s="133"/>
      <c r="C261" s="134" t="s">
        <v>563</v>
      </c>
      <c r="D261" s="134" t="s">
        <v>142</v>
      </c>
      <c r="E261" s="135" t="s">
        <v>564</v>
      </c>
      <c r="F261" s="136" t="s">
        <v>565</v>
      </c>
      <c r="G261" s="137" t="s">
        <v>230</v>
      </c>
      <c r="H261" s="138">
        <v>80</v>
      </c>
      <c r="I261" s="139">
        <v>1230</v>
      </c>
      <c r="J261" s="139">
        <f t="shared" si="40"/>
        <v>98400</v>
      </c>
      <c r="K261" s="136" t="s">
        <v>146</v>
      </c>
      <c r="L261" s="28"/>
      <c r="M261" s="140" t="s">
        <v>1</v>
      </c>
      <c r="N261" s="141" t="s">
        <v>44</v>
      </c>
      <c r="O261" s="142">
        <v>0.8</v>
      </c>
      <c r="P261" s="142">
        <f t="shared" si="41"/>
        <v>64</v>
      </c>
      <c r="Q261" s="142">
        <v>2.09</v>
      </c>
      <c r="R261" s="142">
        <f t="shared" si="42"/>
        <v>167.2</v>
      </c>
      <c r="S261" s="142">
        <v>0</v>
      </c>
      <c r="T261" s="143">
        <f t="shared" si="43"/>
        <v>0</v>
      </c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R261" s="144" t="s">
        <v>147</v>
      </c>
      <c r="AT261" s="144" t="s">
        <v>142</v>
      </c>
      <c r="AU261" s="144" t="s">
        <v>85</v>
      </c>
      <c r="AY261" s="15" t="s">
        <v>140</v>
      </c>
      <c r="BE261" s="145">
        <f t="shared" si="44"/>
        <v>98400</v>
      </c>
      <c r="BF261" s="145">
        <f t="shared" si="45"/>
        <v>0</v>
      </c>
      <c r="BG261" s="145">
        <f t="shared" si="46"/>
        <v>0</v>
      </c>
      <c r="BH261" s="145">
        <f t="shared" si="47"/>
        <v>0</v>
      </c>
      <c r="BI261" s="145">
        <f t="shared" si="48"/>
        <v>0</v>
      </c>
      <c r="BJ261" s="15" t="s">
        <v>19</v>
      </c>
      <c r="BK261" s="145">
        <f t="shared" si="49"/>
        <v>98400</v>
      </c>
      <c r="BL261" s="15" t="s">
        <v>147</v>
      </c>
      <c r="BM261" s="144" t="s">
        <v>566</v>
      </c>
    </row>
    <row r="262" spans="1:65" s="2" customFormat="1" ht="55.5" customHeight="1">
      <c r="A262" s="27"/>
      <c r="B262" s="133"/>
      <c r="C262" s="134" t="s">
        <v>567</v>
      </c>
      <c r="D262" s="134" t="s">
        <v>142</v>
      </c>
      <c r="E262" s="135" t="s">
        <v>568</v>
      </c>
      <c r="F262" s="136" t="s">
        <v>569</v>
      </c>
      <c r="G262" s="137" t="s">
        <v>145</v>
      </c>
      <c r="H262" s="138">
        <v>180</v>
      </c>
      <c r="I262" s="139">
        <v>2800</v>
      </c>
      <c r="J262" s="139">
        <f t="shared" si="40"/>
        <v>504000</v>
      </c>
      <c r="K262" s="136" t="s">
        <v>146</v>
      </c>
      <c r="L262" s="28"/>
      <c r="M262" s="140" t="s">
        <v>1</v>
      </c>
      <c r="N262" s="141" t="s">
        <v>44</v>
      </c>
      <c r="O262" s="142">
        <v>3.71</v>
      </c>
      <c r="P262" s="142">
        <f t="shared" si="41"/>
        <v>667.8</v>
      </c>
      <c r="Q262" s="142">
        <v>1.031199</v>
      </c>
      <c r="R262" s="142">
        <f t="shared" si="42"/>
        <v>185.61581999999999</v>
      </c>
      <c r="S262" s="142">
        <v>0</v>
      </c>
      <c r="T262" s="143">
        <f t="shared" si="43"/>
        <v>0</v>
      </c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R262" s="144" t="s">
        <v>147</v>
      </c>
      <c r="AT262" s="144" t="s">
        <v>142</v>
      </c>
      <c r="AU262" s="144" t="s">
        <v>85</v>
      </c>
      <c r="AY262" s="15" t="s">
        <v>140</v>
      </c>
      <c r="BE262" s="145">
        <f t="shared" si="44"/>
        <v>504000</v>
      </c>
      <c r="BF262" s="145">
        <f t="shared" si="45"/>
        <v>0</v>
      </c>
      <c r="BG262" s="145">
        <f t="shared" si="46"/>
        <v>0</v>
      </c>
      <c r="BH262" s="145">
        <f t="shared" si="47"/>
        <v>0</v>
      </c>
      <c r="BI262" s="145">
        <f t="shared" si="48"/>
        <v>0</v>
      </c>
      <c r="BJ262" s="15" t="s">
        <v>19</v>
      </c>
      <c r="BK262" s="145">
        <f t="shared" si="49"/>
        <v>504000</v>
      </c>
      <c r="BL262" s="15" t="s">
        <v>147</v>
      </c>
      <c r="BM262" s="144" t="s">
        <v>570</v>
      </c>
    </row>
    <row r="263" spans="1:65" s="2" customFormat="1" ht="55.5" customHeight="1">
      <c r="A263" s="27"/>
      <c r="B263" s="133"/>
      <c r="C263" s="134" t="s">
        <v>571</v>
      </c>
      <c r="D263" s="134" t="s">
        <v>142</v>
      </c>
      <c r="E263" s="135" t="s">
        <v>572</v>
      </c>
      <c r="F263" s="136" t="s">
        <v>573</v>
      </c>
      <c r="G263" s="137" t="s">
        <v>145</v>
      </c>
      <c r="H263" s="138">
        <v>210</v>
      </c>
      <c r="I263" s="139">
        <v>2200</v>
      </c>
      <c r="J263" s="139">
        <f t="shared" si="40"/>
        <v>462000</v>
      </c>
      <c r="K263" s="136" t="s">
        <v>146</v>
      </c>
      <c r="L263" s="28"/>
      <c r="M263" s="140" t="s">
        <v>1</v>
      </c>
      <c r="N263" s="141" t="s">
        <v>44</v>
      </c>
      <c r="O263" s="142">
        <v>1.95</v>
      </c>
      <c r="P263" s="142">
        <f t="shared" si="41"/>
        <v>409.5</v>
      </c>
      <c r="Q263" s="142">
        <v>1.031199</v>
      </c>
      <c r="R263" s="142">
        <f t="shared" si="42"/>
        <v>216.55178999999998</v>
      </c>
      <c r="S263" s="142">
        <v>0</v>
      </c>
      <c r="T263" s="143">
        <f t="shared" si="43"/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44" t="s">
        <v>147</v>
      </c>
      <c r="AT263" s="144" t="s">
        <v>142</v>
      </c>
      <c r="AU263" s="144" t="s">
        <v>85</v>
      </c>
      <c r="AY263" s="15" t="s">
        <v>140</v>
      </c>
      <c r="BE263" s="145">
        <f t="shared" si="44"/>
        <v>462000</v>
      </c>
      <c r="BF263" s="145">
        <f t="shared" si="45"/>
        <v>0</v>
      </c>
      <c r="BG263" s="145">
        <f t="shared" si="46"/>
        <v>0</v>
      </c>
      <c r="BH263" s="145">
        <f t="shared" si="47"/>
        <v>0</v>
      </c>
      <c r="BI263" s="145">
        <f t="shared" si="48"/>
        <v>0</v>
      </c>
      <c r="BJ263" s="15" t="s">
        <v>19</v>
      </c>
      <c r="BK263" s="145">
        <f t="shared" si="49"/>
        <v>462000</v>
      </c>
      <c r="BL263" s="15" t="s">
        <v>147</v>
      </c>
      <c r="BM263" s="144" t="s">
        <v>574</v>
      </c>
    </row>
    <row r="264" spans="1:65" s="12" customFormat="1" ht="22.9" customHeight="1">
      <c r="B264" s="121"/>
      <c r="D264" s="122" t="s">
        <v>78</v>
      </c>
      <c r="E264" s="131" t="s">
        <v>159</v>
      </c>
      <c r="F264" s="131" t="s">
        <v>575</v>
      </c>
      <c r="J264" s="132">
        <f>BK264</f>
        <v>9966951.4000000004</v>
      </c>
      <c r="L264" s="121"/>
      <c r="M264" s="125"/>
      <c r="N264" s="126"/>
      <c r="O264" s="126"/>
      <c r="P264" s="127">
        <f>SUM(P265:P317)</f>
        <v>7299.3700000000008</v>
      </c>
      <c r="Q264" s="126"/>
      <c r="R264" s="127">
        <f>SUM(R265:R317)</f>
        <v>911.42363899999975</v>
      </c>
      <c r="S264" s="126"/>
      <c r="T264" s="128">
        <f>SUM(T265:T317)</f>
        <v>767.54199999999992</v>
      </c>
      <c r="AR264" s="122" t="s">
        <v>19</v>
      </c>
      <c r="AT264" s="129" t="s">
        <v>78</v>
      </c>
      <c r="AU264" s="129" t="s">
        <v>19</v>
      </c>
      <c r="AY264" s="122" t="s">
        <v>140</v>
      </c>
      <c r="BK264" s="130">
        <f>SUM(BK265:BK317)</f>
        <v>9966951.4000000004</v>
      </c>
    </row>
    <row r="265" spans="1:65" s="2" customFormat="1" ht="55.5" customHeight="1">
      <c r="A265" s="27"/>
      <c r="B265" s="133"/>
      <c r="C265" s="134" t="s">
        <v>576</v>
      </c>
      <c r="D265" s="134" t="s">
        <v>142</v>
      </c>
      <c r="E265" s="135" t="s">
        <v>577</v>
      </c>
      <c r="F265" s="136" t="s">
        <v>578</v>
      </c>
      <c r="G265" s="137" t="s">
        <v>230</v>
      </c>
      <c r="H265" s="138">
        <v>320</v>
      </c>
      <c r="I265" s="139">
        <v>167</v>
      </c>
      <c r="J265" s="139">
        <f t="shared" ref="J265:J283" si="50">ROUND(I265*H265,2)</f>
        <v>53440</v>
      </c>
      <c r="K265" s="136" t="s">
        <v>146</v>
      </c>
      <c r="L265" s="28"/>
      <c r="M265" s="140" t="s">
        <v>1</v>
      </c>
      <c r="N265" s="141" t="s">
        <v>44</v>
      </c>
      <c r="O265" s="142">
        <v>0.28199999999999997</v>
      </c>
      <c r="P265" s="142">
        <f t="shared" ref="P265:P283" si="51">O265*H265</f>
        <v>90.24</v>
      </c>
      <c r="Q265" s="142">
        <v>0</v>
      </c>
      <c r="R265" s="142">
        <f t="shared" ref="R265:R283" si="52">Q265*H265</f>
        <v>0</v>
      </c>
      <c r="S265" s="142">
        <v>1.8080000000000001</v>
      </c>
      <c r="T265" s="143">
        <f t="shared" ref="T265:T283" si="53">S265*H265</f>
        <v>578.56000000000006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44" t="s">
        <v>147</v>
      </c>
      <c r="AT265" s="144" t="s">
        <v>142</v>
      </c>
      <c r="AU265" s="144" t="s">
        <v>85</v>
      </c>
      <c r="AY265" s="15" t="s">
        <v>140</v>
      </c>
      <c r="BE265" s="145">
        <f t="shared" ref="BE265:BE283" si="54">IF(N265="základní",J265,0)</f>
        <v>53440</v>
      </c>
      <c r="BF265" s="145">
        <f t="shared" ref="BF265:BF283" si="55">IF(N265="snížená",J265,0)</f>
        <v>0</v>
      </c>
      <c r="BG265" s="145">
        <f t="shared" ref="BG265:BG283" si="56">IF(N265="zákl. přenesená",J265,0)</f>
        <v>0</v>
      </c>
      <c r="BH265" s="145">
        <f t="shared" ref="BH265:BH283" si="57">IF(N265="sníž. přenesená",J265,0)</f>
        <v>0</v>
      </c>
      <c r="BI265" s="145">
        <f t="shared" ref="BI265:BI283" si="58">IF(N265="nulová",J265,0)</f>
        <v>0</v>
      </c>
      <c r="BJ265" s="15" t="s">
        <v>19</v>
      </c>
      <c r="BK265" s="145">
        <f t="shared" ref="BK265:BK283" si="59">ROUND(I265*H265,2)</f>
        <v>53440</v>
      </c>
      <c r="BL265" s="15" t="s">
        <v>147</v>
      </c>
      <c r="BM265" s="144" t="s">
        <v>579</v>
      </c>
    </row>
    <row r="266" spans="1:65" s="2" customFormat="1" ht="55.5" customHeight="1">
      <c r="A266" s="27"/>
      <c r="B266" s="133"/>
      <c r="C266" s="134" t="s">
        <v>580</v>
      </c>
      <c r="D266" s="134" t="s">
        <v>142</v>
      </c>
      <c r="E266" s="135" t="s">
        <v>581</v>
      </c>
      <c r="F266" s="136" t="s">
        <v>582</v>
      </c>
      <c r="G266" s="137" t="s">
        <v>230</v>
      </c>
      <c r="H266" s="138">
        <v>150</v>
      </c>
      <c r="I266" s="139">
        <v>41.1</v>
      </c>
      <c r="J266" s="139">
        <f t="shared" si="50"/>
        <v>6165</v>
      </c>
      <c r="K266" s="136" t="s">
        <v>146</v>
      </c>
      <c r="L266" s="28"/>
      <c r="M266" s="140" t="s">
        <v>1</v>
      </c>
      <c r="N266" s="141" t="s">
        <v>44</v>
      </c>
      <c r="O266" s="142">
        <v>6.9000000000000006E-2</v>
      </c>
      <c r="P266" s="142">
        <f t="shared" si="51"/>
        <v>10.350000000000001</v>
      </c>
      <c r="Q266" s="142">
        <v>0</v>
      </c>
      <c r="R266" s="142">
        <f t="shared" si="52"/>
        <v>0</v>
      </c>
      <c r="S266" s="142">
        <v>0</v>
      </c>
      <c r="T266" s="143">
        <f t="shared" si="53"/>
        <v>0</v>
      </c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R266" s="144" t="s">
        <v>147</v>
      </c>
      <c r="AT266" s="144" t="s">
        <v>142</v>
      </c>
      <c r="AU266" s="144" t="s">
        <v>85</v>
      </c>
      <c r="AY266" s="15" t="s">
        <v>140</v>
      </c>
      <c r="BE266" s="145">
        <f t="shared" si="54"/>
        <v>6165</v>
      </c>
      <c r="BF266" s="145">
        <f t="shared" si="55"/>
        <v>0</v>
      </c>
      <c r="BG266" s="145">
        <f t="shared" si="56"/>
        <v>0</v>
      </c>
      <c r="BH266" s="145">
        <f t="shared" si="57"/>
        <v>0</v>
      </c>
      <c r="BI266" s="145">
        <f t="shared" si="58"/>
        <v>0</v>
      </c>
      <c r="BJ266" s="15" t="s">
        <v>19</v>
      </c>
      <c r="BK266" s="145">
        <f t="shared" si="59"/>
        <v>6165</v>
      </c>
      <c r="BL266" s="15" t="s">
        <v>147</v>
      </c>
      <c r="BM266" s="144" t="s">
        <v>583</v>
      </c>
    </row>
    <row r="267" spans="1:65" s="2" customFormat="1" ht="24.2" customHeight="1">
      <c r="A267" s="27"/>
      <c r="B267" s="133"/>
      <c r="C267" s="134" t="s">
        <v>584</v>
      </c>
      <c r="D267" s="134" t="s">
        <v>142</v>
      </c>
      <c r="E267" s="135" t="s">
        <v>585</v>
      </c>
      <c r="F267" s="136" t="s">
        <v>586</v>
      </c>
      <c r="G267" s="137" t="s">
        <v>217</v>
      </c>
      <c r="H267" s="138">
        <v>100</v>
      </c>
      <c r="I267" s="139">
        <v>312</v>
      </c>
      <c r="J267" s="139">
        <f t="shared" si="50"/>
        <v>31200</v>
      </c>
      <c r="K267" s="136" t="s">
        <v>146</v>
      </c>
      <c r="L267" s="28"/>
      <c r="M267" s="140" t="s">
        <v>1</v>
      </c>
      <c r="N267" s="141" t="s">
        <v>44</v>
      </c>
      <c r="O267" s="142">
        <v>5.6000000000000001E-2</v>
      </c>
      <c r="P267" s="142">
        <f t="shared" si="51"/>
        <v>5.6000000000000005</v>
      </c>
      <c r="Q267" s="142">
        <v>0</v>
      </c>
      <c r="R267" s="142">
        <f t="shared" si="52"/>
        <v>0</v>
      </c>
      <c r="S267" s="142">
        <v>0.34310000000000002</v>
      </c>
      <c r="T267" s="143">
        <f t="shared" si="53"/>
        <v>34.31</v>
      </c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R267" s="144" t="s">
        <v>147</v>
      </c>
      <c r="AT267" s="144" t="s">
        <v>142</v>
      </c>
      <c r="AU267" s="144" t="s">
        <v>85</v>
      </c>
      <c r="AY267" s="15" t="s">
        <v>140</v>
      </c>
      <c r="BE267" s="145">
        <f t="shared" si="54"/>
        <v>31200</v>
      </c>
      <c r="BF267" s="145">
        <f t="shared" si="55"/>
        <v>0</v>
      </c>
      <c r="BG267" s="145">
        <f t="shared" si="56"/>
        <v>0</v>
      </c>
      <c r="BH267" s="145">
        <f t="shared" si="57"/>
        <v>0</v>
      </c>
      <c r="BI267" s="145">
        <f t="shared" si="58"/>
        <v>0</v>
      </c>
      <c r="BJ267" s="15" t="s">
        <v>19</v>
      </c>
      <c r="BK267" s="145">
        <f t="shared" si="59"/>
        <v>31200</v>
      </c>
      <c r="BL267" s="15" t="s">
        <v>147</v>
      </c>
      <c r="BM267" s="144" t="s">
        <v>587</v>
      </c>
    </row>
    <row r="268" spans="1:65" s="2" customFormat="1" ht="24.2" customHeight="1">
      <c r="A268" s="27"/>
      <c r="B268" s="133"/>
      <c r="C268" s="134" t="s">
        <v>588</v>
      </c>
      <c r="D268" s="134" t="s">
        <v>142</v>
      </c>
      <c r="E268" s="135" t="s">
        <v>589</v>
      </c>
      <c r="F268" s="136" t="s">
        <v>590</v>
      </c>
      <c r="G268" s="137" t="s">
        <v>217</v>
      </c>
      <c r="H268" s="138">
        <v>90</v>
      </c>
      <c r="I268" s="139">
        <v>342</v>
      </c>
      <c r="J268" s="139">
        <f t="shared" si="50"/>
        <v>30780</v>
      </c>
      <c r="K268" s="136" t="s">
        <v>146</v>
      </c>
      <c r="L268" s="28"/>
      <c r="M268" s="140" t="s">
        <v>1</v>
      </c>
      <c r="N268" s="141" t="s">
        <v>44</v>
      </c>
      <c r="O268" s="142">
        <v>0.06</v>
      </c>
      <c r="P268" s="142">
        <f t="shared" si="51"/>
        <v>5.3999999999999995</v>
      </c>
      <c r="Q268" s="142">
        <v>0</v>
      </c>
      <c r="R268" s="142">
        <f t="shared" si="52"/>
        <v>0</v>
      </c>
      <c r="S268" s="142">
        <v>0.36403000000000002</v>
      </c>
      <c r="T268" s="143">
        <f t="shared" si="53"/>
        <v>32.762700000000002</v>
      </c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R268" s="144" t="s">
        <v>147</v>
      </c>
      <c r="AT268" s="144" t="s">
        <v>142</v>
      </c>
      <c r="AU268" s="144" t="s">
        <v>85</v>
      </c>
      <c r="AY268" s="15" t="s">
        <v>140</v>
      </c>
      <c r="BE268" s="145">
        <f t="shared" si="54"/>
        <v>30780</v>
      </c>
      <c r="BF268" s="145">
        <f t="shared" si="55"/>
        <v>0</v>
      </c>
      <c r="BG268" s="145">
        <f t="shared" si="56"/>
        <v>0</v>
      </c>
      <c r="BH268" s="145">
        <f t="shared" si="57"/>
        <v>0</v>
      </c>
      <c r="BI268" s="145">
        <f t="shared" si="58"/>
        <v>0</v>
      </c>
      <c r="BJ268" s="15" t="s">
        <v>19</v>
      </c>
      <c r="BK268" s="145">
        <f t="shared" si="59"/>
        <v>30780</v>
      </c>
      <c r="BL268" s="15" t="s">
        <v>147</v>
      </c>
      <c r="BM268" s="144" t="s">
        <v>591</v>
      </c>
    </row>
    <row r="269" spans="1:65" s="2" customFormat="1" ht="33" customHeight="1">
      <c r="A269" s="27"/>
      <c r="B269" s="133"/>
      <c r="C269" s="134" t="s">
        <v>592</v>
      </c>
      <c r="D269" s="134" t="s">
        <v>142</v>
      </c>
      <c r="E269" s="135" t="s">
        <v>593</v>
      </c>
      <c r="F269" s="136" t="s">
        <v>594</v>
      </c>
      <c r="G269" s="137" t="s">
        <v>230</v>
      </c>
      <c r="H269" s="138">
        <v>130</v>
      </c>
      <c r="I269" s="139">
        <v>865</v>
      </c>
      <c r="J269" s="139">
        <f t="shared" si="50"/>
        <v>112450</v>
      </c>
      <c r="K269" s="136" t="s">
        <v>146</v>
      </c>
      <c r="L269" s="28"/>
      <c r="M269" s="140" t="s">
        <v>1</v>
      </c>
      <c r="N269" s="141" t="s">
        <v>44</v>
      </c>
      <c r="O269" s="142">
        <v>3.5000000000000003E-2</v>
      </c>
      <c r="P269" s="142">
        <f t="shared" si="51"/>
        <v>4.5500000000000007</v>
      </c>
      <c r="Q269" s="142">
        <v>2.0240399999999998</v>
      </c>
      <c r="R269" s="142">
        <f t="shared" si="52"/>
        <v>263.12520000000001</v>
      </c>
      <c r="S269" s="142">
        <v>0</v>
      </c>
      <c r="T269" s="143">
        <f t="shared" si="53"/>
        <v>0</v>
      </c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R269" s="144" t="s">
        <v>147</v>
      </c>
      <c r="AT269" s="144" t="s">
        <v>142</v>
      </c>
      <c r="AU269" s="144" t="s">
        <v>85</v>
      </c>
      <c r="AY269" s="15" t="s">
        <v>140</v>
      </c>
      <c r="BE269" s="145">
        <f t="shared" si="54"/>
        <v>112450</v>
      </c>
      <c r="BF269" s="145">
        <f t="shared" si="55"/>
        <v>0</v>
      </c>
      <c r="BG269" s="145">
        <f t="shared" si="56"/>
        <v>0</v>
      </c>
      <c r="BH269" s="145">
        <f t="shared" si="57"/>
        <v>0</v>
      </c>
      <c r="BI269" s="145">
        <f t="shared" si="58"/>
        <v>0</v>
      </c>
      <c r="BJ269" s="15" t="s">
        <v>19</v>
      </c>
      <c r="BK269" s="145">
        <f t="shared" si="59"/>
        <v>112450</v>
      </c>
      <c r="BL269" s="15" t="s">
        <v>147</v>
      </c>
      <c r="BM269" s="144" t="s">
        <v>595</v>
      </c>
    </row>
    <row r="270" spans="1:65" s="2" customFormat="1" ht="21.75" customHeight="1">
      <c r="A270" s="27"/>
      <c r="B270" s="133"/>
      <c r="C270" s="134" t="s">
        <v>596</v>
      </c>
      <c r="D270" s="134" t="s">
        <v>142</v>
      </c>
      <c r="E270" s="135" t="s">
        <v>597</v>
      </c>
      <c r="F270" s="136" t="s">
        <v>598</v>
      </c>
      <c r="G270" s="137" t="s">
        <v>230</v>
      </c>
      <c r="H270" s="138">
        <v>290</v>
      </c>
      <c r="I270" s="139">
        <v>673</v>
      </c>
      <c r="J270" s="139">
        <f t="shared" si="50"/>
        <v>195170</v>
      </c>
      <c r="K270" s="136" t="s">
        <v>146</v>
      </c>
      <c r="L270" s="28"/>
      <c r="M270" s="140" t="s">
        <v>1</v>
      </c>
      <c r="N270" s="141" t="s">
        <v>44</v>
      </c>
      <c r="O270" s="142">
        <v>6.5000000000000002E-2</v>
      </c>
      <c r="P270" s="142">
        <f t="shared" si="51"/>
        <v>18.850000000000001</v>
      </c>
      <c r="Q270" s="142">
        <v>0</v>
      </c>
      <c r="R270" s="142">
        <f t="shared" si="52"/>
        <v>0</v>
      </c>
      <c r="S270" s="142">
        <v>0</v>
      </c>
      <c r="T270" s="143">
        <f t="shared" si="53"/>
        <v>0</v>
      </c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R270" s="144" t="s">
        <v>147</v>
      </c>
      <c r="AT270" s="144" t="s">
        <v>142</v>
      </c>
      <c r="AU270" s="144" t="s">
        <v>85</v>
      </c>
      <c r="AY270" s="15" t="s">
        <v>140</v>
      </c>
      <c r="BE270" s="145">
        <f t="shared" si="54"/>
        <v>195170</v>
      </c>
      <c r="BF270" s="145">
        <f t="shared" si="55"/>
        <v>0</v>
      </c>
      <c r="BG270" s="145">
        <f t="shared" si="56"/>
        <v>0</v>
      </c>
      <c r="BH270" s="145">
        <f t="shared" si="57"/>
        <v>0</v>
      </c>
      <c r="BI270" s="145">
        <f t="shared" si="58"/>
        <v>0</v>
      </c>
      <c r="BJ270" s="15" t="s">
        <v>19</v>
      </c>
      <c r="BK270" s="145">
        <f t="shared" si="59"/>
        <v>195170</v>
      </c>
      <c r="BL270" s="15" t="s">
        <v>147</v>
      </c>
      <c r="BM270" s="144" t="s">
        <v>599</v>
      </c>
    </row>
    <row r="271" spans="1:65" s="2" customFormat="1" ht="21.75" customHeight="1">
      <c r="A271" s="27"/>
      <c r="B271" s="133"/>
      <c r="C271" s="146" t="s">
        <v>600</v>
      </c>
      <c r="D271" s="146" t="s">
        <v>406</v>
      </c>
      <c r="E271" s="147" t="s">
        <v>601</v>
      </c>
      <c r="F271" s="148" t="s">
        <v>602</v>
      </c>
      <c r="G271" s="149" t="s">
        <v>287</v>
      </c>
      <c r="H271" s="150">
        <v>551</v>
      </c>
      <c r="I271" s="151">
        <v>655</v>
      </c>
      <c r="J271" s="151">
        <f t="shared" si="50"/>
        <v>360905</v>
      </c>
      <c r="K271" s="148" t="s">
        <v>146</v>
      </c>
      <c r="L271" s="152"/>
      <c r="M271" s="153" t="s">
        <v>1</v>
      </c>
      <c r="N271" s="154" t="s">
        <v>44</v>
      </c>
      <c r="O271" s="142">
        <v>0</v>
      </c>
      <c r="P271" s="142">
        <f t="shared" si="51"/>
        <v>0</v>
      </c>
      <c r="Q271" s="142">
        <v>1</v>
      </c>
      <c r="R271" s="142">
        <f t="shared" si="52"/>
        <v>551</v>
      </c>
      <c r="S271" s="142">
        <v>0</v>
      </c>
      <c r="T271" s="143">
        <f t="shared" si="53"/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44" t="s">
        <v>172</v>
      </c>
      <c r="AT271" s="144" t="s">
        <v>406</v>
      </c>
      <c r="AU271" s="144" t="s">
        <v>85</v>
      </c>
      <c r="AY271" s="15" t="s">
        <v>140</v>
      </c>
      <c r="BE271" s="145">
        <f t="shared" si="54"/>
        <v>360905</v>
      </c>
      <c r="BF271" s="145">
        <f t="shared" si="55"/>
        <v>0</v>
      </c>
      <c r="BG271" s="145">
        <f t="shared" si="56"/>
        <v>0</v>
      </c>
      <c r="BH271" s="145">
        <f t="shared" si="57"/>
        <v>0</v>
      </c>
      <c r="BI271" s="145">
        <f t="shared" si="58"/>
        <v>0</v>
      </c>
      <c r="BJ271" s="15" t="s">
        <v>19</v>
      </c>
      <c r="BK271" s="145">
        <f t="shared" si="59"/>
        <v>360905</v>
      </c>
      <c r="BL271" s="15" t="s">
        <v>147</v>
      </c>
      <c r="BM271" s="144" t="s">
        <v>603</v>
      </c>
    </row>
    <row r="272" spans="1:65" s="2" customFormat="1" ht="33" customHeight="1">
      <c r="A272" s="27"/>
      <c r="B272" s="133"/>
      <c r="C272" s="134" t="s">
        <v>604</v>
      </c>
      <c r="D272" s="134" t="s">
        <v>142</v>
      </c>
      <c r="E272" s="135" t="s">
        <v>605</v>
      </c>
      <c r="F272" s="136" t="s">
        <v>606</v>
      </c>
      <c r="G272" s="137" t="s">
        <v>230</v>
      </c>
      <c r="H272" s="138">
        <v>160</v>
      </c>
      <c r="I272" s="139">
        <v>70.599999999999994</v>
      </c>
      <c r="J272" s="139">
        <f t="shared" si="50"/>
        <v>11296</v>
      </c>
      <c r="K272" s="136" t="s">
        <v>146</v>
      </c>
      <c r="L272" s="28"/>
      <c r="M272" s="140" t="s">
        <v>1</v>
      </c>
      <c r="N272" s="141" t="s">
        <v>44</v>
      </c>
      <c r="O272" s="142">
        <v>6.4000000000000001E-2</v>
      </c>
      <c r="P272" s="142">
        <f t="shared" si="51"/>
        <v>10.24</v>
      </c>
      <c r="Q272" s="142">
        <v>0</v>
      </c>
      <c r="R272" s="142">
        <f t="shared" si="52"/>
        <v>0</v>
      </c>
      <c r="S272" s="142">
        <v>0</v>
      </c>
      <c r="T272" s="143">
        <f t="shared" si="53"/>
        <v>0</v>
      </c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R272" s="144" t="s">
        <v>147</v>
      </c>
      <c r="AT272" s="144" t="s">
        <v>142</v>
      </c>
      <c r="AU272" s="144" t="s">
        <v>85</v>
      </c>
      <c r="AY272" s="15" t="s">
        <v>140</v>
      </c>
      <c r="BE272" s="145">
        <f t="shared" si="54"/>
        <v>11296</v>
      </c>
      <c r="BF272" s="145">
        <f t="shared" si="55"/>
        <v>0</v>
      </c>
      <c r="BG272" s="145">
        <f t="shared" si="56"/>
        <v>0</v>
      </c>
      <c r="BH272" s="145">
        <f t="shared" si="57"/>
        <v>0</v>
      </c>
      <c r="BI272" s="145">
        <f t="shared" si="58"/>
        <v>0</v>
      </c>
      <c r="BJ272" s="15" t="s">
        <v>19</v>
      </c>
      <c r="BK272" s="145">
        <f t="shared" si="59"/>
        <v>11296</v>
      </c>
      <c r="BL272" s="15" t="s">
        <v>147</v>
      </c>
      <c r="BM272" s="144" t="s">
        <v>607</v>
      </c>
    </row>
    <row r="273" spans="1:65" s="2" customFormat="1" ht="24.2" customHeight="1">
      <c r="A273" s="27"/>
      <c r="B273" s="133"/>
      <c r="C273" s="134" t="s">
        <v>608</v>
      </c>
      <c r="D273" s="134" t="s">
        <v>142</v>
      </c>
      <c r="E273" s="135" t="s">
        <v>609</v>
      </c>
      <c r="F273" s="136" t="s">
        <v>610</v>
      </c>
      <c r="G273" s="137" t="s">
        <v>170</v>
      </c>
      <c r="H273" s="138">
        <v>200</v>
      </c>
      <c r="I273" s="139">
        <v>108</v>
      </c>
      <c r="J273" s="139">
        <f t="shared" si="50"/>
        <v>21600</v>
      </c>
      <c r="K273" s="136" t="s">
        <v>146</v>
      </c>
      <c r="L273" s="28"/>
      <c r="M273" s="140" t="s">
        <v>1</v>
      </c>
      <c r="N273" s="141" t="s">
        <v>44</v>
      </c>
      <c r="O273" s="142">
        <v>0.28699999999999998</v>
      </c>
      <c r="P273" s="142">
        <f t="shared" si="51"/>
        <v>57.4</v>
      </c>
      <c r="Q273" s="142">
        <v>0</v>
      </c>
      <c r="R273" s="142">
        <f t="shared" si="52"/>
        <v>0</v>
      </c>
      <c r="S273" s="142">
        <v>0</v>
      </c>
      <c r="T273" s="143">
        <f t="shared" si="53"/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44" t="s">
        <v>147</v>
      </c>
      <c r="AT273" s="144" t="s">
        <v>142</v>
      </c>
      <c r="AU273" s="144" t="s">
        <v>85</v>
      </c>
      <c r="AY273" s="15" t="s">
        <v>140</v>
      </c>
      <c r="BE273" s="145">
        <f t="shared" si="54"/>
        <v>21600</v>
      </c>
      <c r="BF273" s="145">
        <f t="shared" si="55"/>
        <v>0</v>
      </c>
      <c r="BG273" s="145">
        <f t="shared" si="56"/>
        <v>0</v>
      </c>
      <c r="BH273" s="145">
        <f t="shared" si="57"/>
        <v>0</v>
      </c>
      <c r="BI273" s="145">
        <f t="shared" si="58"/>
        <v>0</v>
      </c>
      <c r="BJ273" s="15" t="s">
        <v>19</v>
      </c>
      <c r="BK273" s="145">
        <f t="shared" si="59"/>
        <v>21600</v>
      </c>
      <c r="BL273" s="15" t="s">
        <v>147</v>
      </c>
      <c r="BM273" s="144" t="s">
        <v>611</v>
      </c>
    </row>
    <row r="274" spans="1:65" s="2" customFormat="1" ht="33" customHeight="1">
      <c r="A274" s="27"/>
      <c r="B274" s="133"/>
      <c r="C274" s="134" t="s">
        <v>612</v>
      </c>
      <c r="D274" s="134" t="s">
        <v>142</v>
      </c>
      <c r="E274" s="135" t="s">
        <v>613</v>
      </c>
      <c r="F274" s="136" t="s">
        <v>614</v>
      </c>
      <c r="G274" s="137" t="s">
        <v>170</v>
      </c>
      <c r="H274" s="138">
        <v>490</v>
      </c>
      <c r="I274" s="139">
        <v>182</v>
      </c>
      <c r="J274" s="139">
        <f t="shared" si="50"/>
        <v>89180</v>
      </c>
      <c r="K274" s="136" t="s">
        <v>146</v>
      </c>
      <c r="L274" s="28"/>
      <c r="M274" s="140" t="s">
        <v>1</v>
      </c>
      <c r="N274" s="141" t="s">
        <v>44</v>
      </c>
      <c r="O274" s="142">
        <v>0.504</v>
      </c>
      <c r="P274" s="142">
        <f t="shared" si="51"/>
        <v>246.96</v>
      </c>
      <c r="Q274" s="142">
        <v>5.8299999999999997E-4</v>
      </c>
      <c r="R274" s="142">
        <f t="shared" si="52"/>
        <v>0.28566999999999998</v>
      </c>
      <c r="S274" s="142">
        <v>0.16600000000000001</v>
      </c>
      <c r="T274" s="143">
        <f t="shared" si="53"/>
        <v>81.34</v>
      </c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R274" s="144" t="s">
        <v>147</v>
      </c>
      <c r="AT274" s="144" t="s">
        <v>142</v>
      </c>
      <c r="AU274" s="144" t="s">
        <v>85</v>
      </c>
      <c r="AY274" s="15" t="s">
        <v>140</v>
      </c>
      <c r="BE274" s="145">
        <f t="shared" si="54"/>
        <v>89180</v>
      </c>
      <c r="BF274" s="145">
        <f t="shared" si="55"/>
        <v>0</v>
      </c>
      <c r="BG274" s="145">
        <f t="shared" si="56"/>
        <v>0</v>
      </c>
      <c r="BH274" s="145">
        <f t="shared" si="57"/>
        <v>0</v>
      </c>
      <c r="BI274" s="145">
        <f t="shared" si="58"/>
        <v>0</v>
      </c>
      <c r="BJ274" s="15" t="s">
        <v>19</v>
      </c>
      <c r="BK274" s="145">
        <f t="shared" si="59"/>
        <v>89180</v>
      </c>
      <c r="BL274" s="15" t="s">
        <v>147</v>
      </c>
      <c r="BM274" s="144" t="s">
        <v>615</v>
      </c>
    </row>
    <row r="275" spans="1:65" s="2" customFormat="1" ht="37.9" customHeight="1">
      <c r="A275" s="27"/>
      <c r="B275" s="133"/>
      <c r="C275" s="134" t="s">
        <v>616</v>
      </c>
      <c r="D275" s="134" t="s">
        <v>142</v>
      </c>
      <c r="E275" s="135" t="s">
        <v>617</v>
      </c>
      <c r="F275" s="136" t="s">
        <v>618</v>
      </c>
      <c r="G275" s="137" t="s">
        <v>170</v>
      </c>
      <c r="H275" s="138">
        <v>250</v>
      </c>
      <c r="I275" s="139">
        <v>1600</v>
      </c>
      <c r="J275" s="139">
        <f t="shared" si="50"/>
        <v>400000</v>
      </c>
      <c r="K275" s="136" t="s">
        <v>146</v>
      </c>
      <c r="L275" s="28"/>
      <c r="M275" s="140" t="s">
        <v>1</v>
      </c>
      <c r="N275" s="141" t="s">
        <v>44</v>
      </c>
      <c r="O275" s="142">
        <v>3.97</v>
      </c>
      <c r="P275" s="142">
        <f t="shared" si="51"/>
        <v>992.5</v>
      </c>
      <c r="Q275" s="142">
        <v>2.1120000000000002E-3</v>
      </c>
      <c r="R275" s="142">
        <f t="shared" si="52"/>
        <v>0.52800000000000002</v>
      </c>
      <c r="S275" s="142">
        <v>0</v>
      </c>
      <c r="T275" s="143">
        <f t="shared" si="53"/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44" t="s">
        <v>147</v>
      </c>
      <c r="AT275" s="144" t="s">
        <v>142</v>
      </c>
      <c r="AU275" s="144" t="s">
        <v>85</v>
      </c>
      <c r="AY275" s="15" t="s">
        <v>140</v>
      </c>
      <c r="BE275" s="145">
        <f t="shared" si="54"/>
        <v>400000</v>
      </c>
      <c r="BF275" s="145">
        <f t="shared" si="55"/>
        <v>0</v>
      </c>
      <c r="BG275" s="145">
        <f t="shared" si="56"/>
        <v>0</v>
      </c>
      <c r="BH275" s="145">
        <f t="shared" si="57"/>
        <v>0</v>
      </c>
      <c r="BI275" s="145">
        <f t="shared" si="58"/>
        <v>0</v>
      </c>
      <c r="BJ275" s="15" t="s">
        <v>19</v>
      </c>
      <c r="BK275" s="145">
        <f t="shared" si="59"/>
        <v>400000</v>
      </c>
      <c r="BL275" s="15" t="s">
        <v>147</v>
      </c>
      <c r="BM275" s="144" t="s">
        <v>619</v>
      </c>
    </row>
    <row r="276" spans="1:65" s="2" customFormat="1" ht="33" customHeight="1">
      <c r="A276" s="27"/>
      <c r="B276" s="133"/>
      <c r="C276" s="134" t="s">
        <v>620</v>
      </c>
      <c r="D276" s="134" t="s">
        <v>142</v>
      </c>
      <c r="E276" s="135" t="s">
        <v>621</v>
      </c>
      <c r="F276" s="136" t="s">
        <v>622</v>
      </c>
      <c r="G276" s="137" t="s">
        <v>170</v>
      </c>
      <c r="H276" s="138">
        <v>100</v>
      </c>
      <c r="I276" s="139">
        <v>1680</v>
      </c>
      <c r="J276" s="139">
        <f t="shared" si="50"/>
        <v>168000</v>
      </c>
      <c r="K276" s="136" t="s">
        <v>146</v>
      </c>
      <c r="L276" s="28"/>
      <c r="M276" s="140" t="s">
        <v>1</v>
      </c>
      <c r="N276" s="141" t="s">
        <v>44</v>
      </c>
      <c r="O276" s="142">
        <v>4.18</v>
      </c>
      <c r="P276" s="142">
        <f t="shared" si="51"/>
        <v>418</v>
      </c>
      <c r="Q276" s="142">
        <v>2.1120000000000002E-3</v>
      </c>
      <c r="R276" s="142">
        <f t="shared" si="52"/>
        <v>0.21120000000000003</v>
      </c>
      <c r="S276" s="142">
        <v>0</v>
      </c>
      <c r="T276" s="143">
        <f t="shared" si="53"/>
        <v>0</v>
      </c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R276" s="144" t="s">
        <v>147</v>
      </c>
      <c r="AT276" s="144" t="s">
        <v>142</v>
      </c>
      <c r="AU276" s="144" t="s">
        <v>85</v>
      </c>
      <c r="AY276" s="15" t="s">
        <v>140</v>
      </c>
      <c r="BE276" s="145">
        <f t="shared" si="54"/>
        <v>168000</v>
      </c>
      <c r="BF276" s="145">
        <f t="shared" si="55"/>
        <v>0</v>
      </c>
      <c r="BG276" s="145">
        <f t="shared" si="56"/>
        <v>0</v>
      </c>
      <c r="BH276" s="145">
        <f t="shared" si="57"/>
        <v>0</v>
      </c>
      <c r="BI276" s="145">
        <f t="shared" si="58"/>
        <v>0</v>
      </c>
      <c r="BJ276" s="15" t="s">
        <v>19</v>
      </c>
      <c r="BK276" s="145">
        <f t="shared" si="59"/>
        <v>168000</v>
      </c>
      <c r="BL276" s="15" t="s">
        <v>147</v>
      </c>
      <c r="BM276" s="144" t="s">
        <v>623</v>
      </c>
    </row>
    <row r="277" spans="1:65" s="2" customFormat="1" ht="37.9" customHeight="1">
      <c r="A277" s="27"/>
      <c r="B277" s="133"/>
      <c r="C277" s="134" t="s">
        <v>624</v>
      </c>
      <c r="D277" s="134" t="s">
        <v>142</v>
      </c>
      <c r="E277" s="135" t="s">
        <v>625</v>
      </c>
      <c r="F277" s="136" t="s">
        <v>626</v>
      </c>
      <c r="G277" s="137" t="s">
        <v>170</v>
      </c>
      <c r="H277" s="138">
        <v>75</v>
      </c>
      <c r="I277" s="139">
        <v>1810</v>
      </c>
      <c r="J277" s="139">
        <f t="shared" si="50"/>
        <v>135750</v>
      </c>
      <c r="K277" s="136" t="s">
        <v>146</v>
      </c>
      <c r="L277" s="28"/>
      <c r="M277" s="140" t="s">
        <v>1</v>
      </c>
      <c r="N277" s="141" t="s">
        <v>44</v>
      </c>
      <c r="O277" s="142">
        <v>3.548</v>
      </c>
      <c r="P277" s="142">
        <f t="shared" si="51"/>
        <v>266.10000000000002</v>
      </c>
      <c r="Q277" s="142">
        <v>1.3768499999999999E-2</v>
      </c>
      <c r="R277" s="142">
        <f t="shared" si="52"/>
        <v>1.0326374999999999</v>
      </c>
      <c r="S277" s="142">
        <v>0</v>
      </c>
      <c r="T277" s="143">
        <f t="shared" si="53"/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44" t="s">
        <v>147</v>
      </c>
      <c r="AT277" s="144" t="s">
        <v>142</v>
      </c>
      <c r="AU277" s="144" t="s">
        <v>85</v>
      </c>
      <c r="AY277" s="15" t="s">
        <v>140</v>
      </c>
      <c r="BE277" s="145">
        <f t="shared" si="54"/>
        <v>135750</v>
      </c>
      <c r="BF277" s="145">
        <f t="shared" si="55"/>
        <v>0</v>
      </c>
      <c r="BG277" s="145">
        <f t="shared" si="56"/>
        <v>0</v>
      </c>
      <c r="BH277" s="145">
        <f t="shared" si="57"/>
        <v>0</v>
      </c>
      <c r="BI277" s="145">
        <f t="shared" si="58"/>
        <v>0</v>
      </c>
      <c r="BJ277" s="15" t="s">
        <v>19</v>
      </c>
      <c r="BK277" s="145">
        <f t="shared" si="59"/>
        <v>135750</v>
      </c>
      <c r="BL277" s="15" t="s">
        <v>147</v>
      </c>
      <c r="BM277" s="144" t="s">
        <v>627</v>
      </c>
    </row>
    <row r="278" spans="1:65" s="2" customFormat="1" ht="37.9" customHeight="1">
      <c r="A278" s="27"/>
      <c r="B278" s="133"/>
      <c r="C278" s="134" t="s">
        <v>628</v>
      </c>
      <c r="D278" s="134" t="s">
        <v>142</v>
      </c>
      <c r="E278" s="135" t="s">
        <v>629</v>
      </c>
      <c r="F278" s="136" t="s">
        <v>630</v>
      </c>
      <c r="G278" s="137" t="s">
        <v>170</v>
      </c>
      <c r="H278" s="138">
        <v>65</v>
      </c>
      <c r="I278" s="139">
        <v>2540</v>
      </c>
      <c r="J278" s="139">
        <f t="shared" si="50"/>
        <v>165100</v>
      </c>
      <c r="K278" s="136" t="s">
        <v>146</v>
      </c>
      <c r="L278" s="28"/>
      <c r="M278" s="140" t="s">
        <v>1</v>
      </c>
      <c r="N278" s="141" t="s">
        <v>44</v>
      </c>
      <c r="O278" s="142">
        <v>4.8109999999999999</v>
      </c>
      <c r="P278" s="142">
        <f t="shared" si="51"/>
        <v>312.71499999999997</v>
      </c>
      <c r="Q278" s="142">
        <v>2.1920200000000001E-2</v>
      </c>
      <c r="R278" s="142">
        <f t="shared" si="52"/>
        <v>1.4248130000000001</v>
      </c>
      <c r="S278" s="142">
        <v>0</v>
      </c>
      <c r="T278" s="143">
        <f t="shared" si="53"/>
        <v>0</v>
      </c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R278" s="144" t="s">
        <v>147</v>
      </c>
      <c r="AT278" s="144" t="s">
        <v>142</v>
      </c>
      <c r="AU278" s="144" t="s">
        <v>85</v>
      </c>
      <c r="AY278" s="15" t="s">
        <v>140</v>
      </c>
      <c r="BE278" s="145">
        <f t="shared" si="54"/>
        <v>165100</v>
      </c>
      <c r="BF278" s="145">
        <f t="shared" si="55"/>
        <v>0</v>
      </c>
      <c r="BG278" s="145">
        <f t="shared" si="56"/>
        <v>0</v>
      </c>
      <c r="BH278" s="145">
        <f t="shared" si="57"/>
        <v>0</v>
      </c>
      <c r="BI278" s="145">
        <f t="shared" si="58"/>
        <v>0</v>
      </c>
      <c r="BJ278" s="15" t="s">
        <v>19</v>
      </c>
      <c r="BK278" s="145">
        <f t="shared" si="59"/>
        <v>165100</v>
      </c>
      <c r="BL278" s="15" t="s">
        <v>147</v>
      </c>
      <c r="BM278" s="144" t="s">
        <v>631</v>
      </c>
    </row>
    <row r="279" spans="1:65" s="2" customFormat="1" ht="37.9" customHeight="1">
      <c r="A279" s="27"/>
      <c r="B279" s="133"/>
      <c r="C279" s="134" t="s">
        <v>632</v>
      </c>
      <c r="D279" s="134" t="s">
        <v>142</v>
      </c>
      <c r="E279" s="135" t="s">
        <v>633</v>
      </c>
      <c r="F279" s="136" t="s">
        <v>634</v>
      </c>
      <c r="G279" s="137" t="s">
        <v>170</v>
      </c>
      <c r="H279" s="138">
        <v>250</v>
      </c>
      <c r="I279" s="139">
        <v>1730</v>
      </c>
      <c r="J279" s="139">
        <f t="shared" si="50"/>
        <v>432500</v>
      </c>
      <c r="K279" s="136" t="s">
        <v>146</v>
      </c>
      <c r="L279" s="28"/>
      <c r="M279" s="140" t="s">
        <v>1</v>
      </c>
      <c r="N279" s="141" t="s">
        <v>44</v>
      </c>
      <c r="O279" s="142">
        <v>3.12</v>
      </c>
      <c r="P279" s="142">
        <f t="shared" si="51"/>
        <v>780</v>
      </c>
      <c r="Q279" s="142">
        <v>2.6556499999999999E-3</v>
      </c>
      <c r="R279" s="142">
        <f t="shared" si="52"/>
        <v>0.66391250000000002</v>
      </c>
      <c r="S279" s="142">
        <v>0</v>
      </c>
      <c r="T279" s="143">
        <f t="shared" si="53"/>
        <v>0</v>
      </c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R279" s="144" t="s">
        <v>147</v>
      </c>
      <c r="AT279" s="144" t="s">
        <v>142</v>
      </c>
      <c r="AU279" s="144" t="s">
        <v>85</v>
      </c>
      <c r="AY279" s="15" t="s">
        <v>140</v>
      </c>
      <c r="BE279" s="145">
        <f t="shared" si="54"/>
        <v>432500</v>
      </c>
      <c r="BF279" s="145">
        <f t="shared" si="55"/>
        <v>0</v>
      </c>
      <c r="BG279" s="145">
        <f t="shared" si="56"/>
        <v>0</v>
      </c>
      <c r="BH279" s="145">
        <f t="shared" si="57"/>
        <v>0</v>
      </c>
      <c r="BI279" s="145">
        <f t="shared" si="58"/>
        <v>0</v>
      </c>
      <c r="BJ279" s="15" t="s">
        <v>19</v>
      </c>
      <c r="BK279" s="145">
        <f t="shared" si="59"/>
        <v>432500</v>
      </c>
      <c r="BL279" s="15" t="s">
        <v>147</v>
      </c>
      <c r="BM279" s="144" t="s">
        <v>635</v>
      </c>
    </row>
    <row r="280" spans="1:65" s="2" customFormat="1" ht="33" customHeight="1">
      <c r="A280" s="27"/>
      <c r="B280" s="133"/>
      <c r="C280" s="134" t="s">
        <v>636</v>
      </c>
      <c r="D280" s="134" t="s">
        <v>142</v>
      </c>
      <c r="E280" s="135" t="s">
        <v>637</v>
      </c>
      <c r="F280" s="136" t="s">
        <v>638</v>
      </c>
      <c r="G280" s="137" t="s">
        <v>170</v>
      </c>
      <c r="H280" s="138">
        <v>100</v>
      </c>
      <c r="I280" s="139">
        <v>1820</v>
      </c>
      <c r="J280" s="139">
        <f t="shared" si="50"/>
        <v>182000</v>
      </c>
      <c r="K280" s="136" t="s">
        <v>146</v>
      </c>
      <c r="L280" s="28"/>
      <c r="M280" s="140" t="s">
        <v>1</v>
      </c>
      <c r="N280" s="141" t="s">
        <v>44</v>
      </c>
      <c r="O280" s="142">
        <v>3.36</v>
      </c>
      <c r="P280" s="142">
        <f t="shared" si="51"/>
        <v>336</v>
      </c>
      <c r="Q280" s="142">
        <v>2.6556499999999999E-3</v>
      </c>
      <c r="R280" s="142">
        <f t="shared" si="52"/>
        <v>0.265565</v>
      </c>
      <c r="S280" s="142">
        <v>0</v>
      </c>
      <c r="T280" s="143">
        <f t="shared" si="53"/>
        <v>0</v>
      </c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R280" s="144" t="s">
        <v>147</v>
      </c>
      <c r="AT280" s="144" t="s">
        <v>142</v>
      </c>
      <c r="AU280" s="144" t="s">
        <v>85</v>
      </c>
      <c r="AY280" s="15" t="s">
        <v>140</v>
      </c>
      <c r="BE280" s="145">
        <f t="shared" si="54"/>
        <v>182000</v>
      </c>
      <c r="BF280" s="145">
        <f t="shared" si="55"/>
        <v>0</v>
      </c>
      <c r="BG280" s="145">
        <f t="shared" si="56"/>
        <v>0</v>
      </c>
      <c r="BH280" s="145">
        <f t="shared" si="57"/>
        <v>0</v>
      </c>
      <c r="BI280" s="145">
        <f t="shared" si="58"/>
        <v>0</v>
      </c>
      <c r="BJ280" s="15" t="s">
        <v>19</v>
      </c>
      <c r="BK280" s="145">
        <f t="shared" si="59"/>
        <v>182000</v>
      </c>
      <c r="BL280" s="15" t="s">
        <v>147</v>
      </c>
      <c r="BM280" s="144" t="s">
        <v>639</v>
      </c>
    </row>
    <row r="281" spans="1:65" s="2" customFormat="1" ht="37.9" customHeight="1">
      <c r="A281" s="27"/>
      <c r="B281" s="133"/>
      <c r="C281" s="134" t="s">
        <v>640</v>
      </c>
      <c r="D281" s="134" t="s">
        <v>142</v>
      </c>
      <c r="E281" s="135" t="s">
        <v>641</v>
      </c>
      <c r="F281" s="136" t="s">
        <v>642</v>
      </c>
      <c r="G281" s="137" t="s">
        <v>170</v>
      </c>
      <c r="H281" s="138">
        <v>75</v>
      </c>
      <c r="I281" s="139">
        <v>1900</v>
      </c>
      <c r="J281" s="139">
        <f t="shared" si="50"/>
        <v>142500</v>
      </c>
      <c r="K281" s="136" t="s">
        <v>146</v>
      </c>
      <c r="L281" s="28"/>
      <c r="M281" s="140" t="s">
        <v>1</v>
      </c>
      <c r="N281" s="141" t="s">
        <v>44</v>
      </c>
      <c r="O281" s="142">
        <v>3.4750000000000001</v>
      </c>
      <c r="P281" s="142">
        <f t="shared" si="51"/>
        <v>260.625</v>
      </c>
      <c r="Q281" s="142">
        <v>3.2428999999999999E-3</v>
      </c>
      <c r="R281" s="142">
        <f t="shared" si="52"/>
        <v>0.2432175</v>
      </c>
      <c r="S281" s="142">
        <v>0</v>
      </c>
      <c r="T281" s="143">
        <f t="shared" si="53"/>
        <v>0</v>
      </c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R281" s="144" t="s">
        <v>147</v>
      </c>
      <c r="AT281" s="144" t="s">
        <v>142</v>
      </c>
      <c r="AU281" s="144" t="s">
        <v>85</v>
      </c>
      <c r="AY281" s="15" t="s">
        <v>140</v>
      </c>
      <c r="BE281" s="145">
        <f t="shared" si="54"/>
        <v>142500</v>
      </c>
      <c r="BF281" s="145">
        <f t="shared" si="55"/>
        <v>0</v>
      </c>
      <c r="BG281" s="145">
        <f t="shared" si="56"/>
        <v>0</v>
      </c>
      <c r="BH281" s="145">
        <f t="shared" si="57"/>
        <v>0</v>
      </c>
      <c r="BI281" s="145">
        <f t="shared" si="58"/>
        <v>0</v>
      </c>
      <c r="BJ281" s="15" t="s">
        <v>19</v>
      </c>
      <c r="BK281" s="145">
        <f t="shared" si="59"/>
        <v>142500</v>
      </c>
      <c r="BL281" s="15" t="s">
        <v>147</v>
      </c>
      <c r="BM281" s="144" t="s">
        <v>643</v>
      </c>
    </row>
    <row r="282" spans="1:65" s="2" customFormat="1" ht="37.9" customHeight="1">
      <c r="A282" s="27"/>
      <c r="B282" s="133"/>
      <c r="C282" s="134" t="s">
        <v>644</v>
      </c>
      <c r="D282" s="134" t="s">
        <v>142</v>
      </c>
      <c r="E282" s="135" t="s">
        <v>645</v>
      </c>
      <c r="F282" s="136" t="s">
        <v>646</v>
      </c>
      <c r="G282" s="137" t="s">
        <v>170</v>
      </c>
      <c r="H282" s="138">
        <v>65</v>
      </c>
      <c r="I282" s="139">
        <v>2110</v>
      </c>
      <c r="J282" s="139">
        <f t="shared" si="50"/>
        <v>137150</v>
      </c>
      <c r="K282" s="136" t="s">
        <v>146</v>
      </c>
      <c r="L282" s="28"/>
      <c r="M282" s="140" t="s">
        <v>1</v>
      </c>
      <c r="N282" s="141" t="s">
        <v>44</v>
      </c>
      <c r="O282" s="142">
        <v>3.97</v>
      </c>
      <c r="P282" s="142">
        <f t="shared" si="51"/>
        <v>258.05</v>
      </c>
      <c r="Q282" s="142">
        <v>3.2428999999999999E-3</v>
      </c>
      <c r="R282" s="142">
        <f t="shared" si="52"/>
        <v>0.21078849999999999</v>
      </c>
      <c r="S282" s="142">
        <v>0</v>
      </c>
      <c r="T282" s="143">
        <f t="shared" si="53"/>
        <v>0</v>
      </c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R282" s="144" t="s">
        <v>147</v>
      </c>
      <c r="AT282" s="144" t="s">
        <v>142</v>
      </c>
      <c r="AU282" s="144" t="s">
        <v>85</v>
      </c>
      <c r="AY282" s="15" t="s">
        <v>140</v>
      </c>
      <c r="BE282" s="145">
        <f t="shared" si="54"/>
        <v>137150</v>
      </c>
      <c r="BF282" s="145">
        <f t="shared" si="55"/>
        <v>0</v>
      </c>
      <c r="BG282" s="145">
        <f t="shared" si="56"/>
        <v>0</v>
      </c>
      <c r="BH282" s="145">
        <f t="shared" si="57"/>
        <v>0</v>
      </c>
      <c r="BI282" s="145">
        <f t="shared" si="58"/>
        <v>0</v>
      </c>
      <c r="BJ282" s="15" t="s">
        <v>19</v>
      </c>
      <c r="BK282" s="145">
        <f t="shared" si="59"/>
        <v>137150</v>
      </c>
      <c r="BL282" s="15" t="s">
        <v>147</v>
      </c>
      <c r="BM282" s="144" t="s">
        <v>647</v>
      </c>
    </row>
    <row r="283" spans="1:65" s="2" customFormat="1" ht="24.2" customHeight="1">
      <c r="A283" s="27"/>
      <c r="B283" s="133"/>
      <c r="C283" s="146" t="s">
        <v>648</v>
      </c>
      <c r="D283" s="146" t="s">
        <v>406</v>
      </c>
      <c r="E283" s="147" t="s">
        <v>649</v>
      </c>
      <c r="F283" s="148" t="s">
        <v>650</v>
      </c>
      <c r="G283" s="149" t="s">
        <v>230</v>
      </c>
      <c r="H283" s="150">
        <v>73.382000000000005</v>
      </c>
      <c r="I283" s="151">
        <v>30700</v>
      </c>
      <c r="J283" s="151">
        <f t="shared" si="50"/>
        <v>2252827.4</v>
      </c>
      <c r="K283" s="148" t="s">
        <v>146</v>
      </c>
      <c r="L283" s="152"/>
      <c r="M283" s="153" t="s">
        <v>1</v>
      </c>
      <c r="N283" s="154" t="s">
        <v>44</v>
      </c>
      <c r="O283" s="142">
        <v>0</v>
      </c>
      <c r="P283" s="142">
        <f t="shared" si="51"/>
        <v>0</v>
      </c>
      <c r="Q283" s="142">
        <v>0.81499999999999995</v>
      </c>
      <c r="R283" s="142">
        <f t="shared" si="52"/>
        <v>59.806330000000003</v>
      </c>
      <c r="S283" s="142">
        <v>0</v>
      </c>
      <c r="T283" s="143">
        <f t="shared" si="53"/>
        <v>0</v>
      </c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R283" s="144" t="s">
        <v>172</v>
      </c>
      <c r="AT283" s="144" t="s">
        <v>406</v>
      </c>
      <c r="AU283" s="144" t="s">
        <v>85</v>
      </c>
      <c r="AY283" s="15" t="s">
        <v>140</v>
      </c>
      <c r="BE283" s="145">
        <f t="shared" si="54"/>
        <v>2252827.4</v>
      </c>
      <c r="BF283" s="145">
        <f t="shared" si="55"/>
        <v>0</v>
      </c>
      <c r="BG283" s="145">
        <f t="shared" si="56"/>
        <v>0</v>
      </c>
      <c r="BH283" s="145">
        <f t="shared" si="57"/>
        <v>0</v>
      </c>
      <c r="BI283" s="145">
        <f t="shared" si="58"/>
        <v>0</v>
      </c>
      <c r="BJ283" s="15" t="s">
        <v>19</v>
      </c>
      <c r="BK283" s="145">
        <f t="shared" si="59"/>
        <v>2252827.4</v>
      </c>
      <c r="BL283" s="15" t="s">
        <v>147</v>
      </c>
      <c r="BM283" s="144" t="s">
        <v>651</v>
      </c>
    </row>
    <row r="284" spans="1:65" s="13" customFormat="1">
      <c r="B284" s="159"/>
      <c r="D284" s="155" t="s">
        <v>652</v>
      </c>
      <c r="E284" s="160" t="s">
        <v>1</v>
      </c>
      <c r="F284" s="161" t="s">
        <v>653</v>
      </c>
      <c r="H284" s="162">
        <v>73.382000000000005</v>
      </c>
      <c r="L284" s="159"/>
      <c r="M284" s="163"/>
      <c r="N284" s="164"/>
      <c r="O284" s="164"/>
      <c r="P284" s="164"/>
      <c r="Q284" s="164"/>
      <c r="R284" s="164"/>
      <c r="S284" s="164"/>
      <c r="T284" s="165"/>
      <c r="AT284" s="160" t="s">
        <v>652</v>
      </c>
      <c r="AU284" s="160" t="s">
        <v>85</v>
      </c>
      <c r="AV284" s="13" t="s">
        <v>85</v>
      </c>
      <c r="AW284" s="13" t="s">
        <v>34</v>
      </c>
      <c r="AX284" s="13" t="s">
        <v>19</v>
      </c>
      <c r="AY284" s="160" t="s">
        <v>140</v>
      </c>
    </row>
    <row r="285" spans="1:65" s="2" customFormat="1" ht="16.5" customHeight="1">
      <c r="A285" s="27"/>
      <c r="B285" s="133"/>
      <c r="C285" s="134" t="s">
        <v>654</v>
      </c>
      <c r="D285" s="134" t="s">
        <v>142</v>
      </c>
      <c r="E285" s="135" t="s">
        <v>655</v>
      </c>
      <c r="F285" s="136" t="s">
        <v>656</v>
      </c>
      <c r="G285" s="137" t="s">
        <v>170</v>
      </c>
      <c r="H285" s="138">
        <v>50</v>
      </c>
      <c r="I285" s="139">
        <v>994</v>
      </c>
      <c r="J285" s="139">
        <f>ROUND(I285*H285,2)</f>
        <v>49700</v>
      </c>
      <c r="K285" s="136" t="s">
        <v>146</v>
      </c>
      <c r="L285" s="28"/>
      <c r="M285" s="140" t="s">
        <v>1</v>
      </c>
      <c r="N285" s="141" t="s">
        <v>44</v>
      </c>
      <c r="O285" s="142">
        <v>2.89</v>
      </c>
      <c r="P285" s="142">
        <f>O285*H285</f>
        <v>144.5</v>
      </c>
      <c r="Q285" s="142">
        <v>5.8299999999999997E-4</v>
      </c>
      <c r="R285" s="142">
        <f>Q285*H285</f>
        <v>2.9149999999999999E-2</v>
      </c>
      <c r="S285" s="142">
        <v>0.16600000000000001</v>
      </c>
      <c r="T285" s="143">
        <f>S285*H285</f>
        <v>8.3000000000000007</v>
      </c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R285" s="144" t="s">
        <v>147</v>
      </c>
      <c r="AT285" s="144" t="s">
        <v>142</v>
      </c>
      <c r="AU285" s="144" t="s">
        <v>85</v>
      </c>
      <c r="AY285" s="15" t="s">
        <v>140</v>
      </c>
      <c r="BE285" s="145">
        <f>IF(N285="základní",J285,0)</f>
        <v>49700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5" t="s">
        <v>19</v>
      </c>
      <c r="BK285" s="145">
        <f>ROUND(I285*H285,2)</f>
        <v>49700</v>
      </c>
      <c r="BL285" s="15" t="s">
        <v>147</v>
      </c>
      <c r="BM285" s="144" t="s">
        <v>657</v>
      </c>
    </row>
    <row r="286" spans="1:65" s="2" customFormat="1" ht="24.2" customHeight="1">
      <c r="A286" s="27"/>
      <c r="B286" s="133"/>
      <c r="C286" s="134" t="s">
        <v>658</v>
      </c>
      <c r="D286" s="134" t="s">
        <v>142</v>
      </c>
      <c r="E286" s="135" t="s">
        <v>659</v>
      </c>
      <c r="F286" s="136" t="s">
        <v>660</v>
      </c>
      <c r="G286" s="137" t="s">
        <v>170</v>
      </c>
      <c r="H286" s="138">
        <v>50</v>
      </c>
      <c r="I286" s="139">
        <v>2300</v>
      </c>
      <c r="J286" s="139">
        <f>ROUND(I286*H286,2)</f>
        <v>115000</v>
      </c>
      <c r="K286" s="136" t="s">
        <v>146</v>
      </c>
      <c r="L286" s="28"/>
      <c r="M286" s="140" t="s">
        <v>1</v>
      </c>
      <c r="N286" s="141" t="s">
        <v>44</v>
      </c>
      <c r="O286" s="142">
        <v>5.43</v>
      </c>
      <c r="P286" s="142">
        <f>O286*H286</f>
        <v>271.5</v>
      </c>
      <c r="Q286" s="142">
        <v>2.124E-3</v>
      </c>
      <c r="R286" s="142">
        <f>Q286*H286</f>
        <v>0.1062</v>
      </c>
      <c r="S286" s="142">
        <v>0</v>
      </c>
      <c r="T286" s="143">
        <f>S286*H286</f>
        <v>0</v>
      </c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R286" s="144" t="s">
        <v>147</v>
      </c>
      <c r="AT286" s="144" t="s">
        <v>142</v>
      </c>
      <c r="AU286" s="144" t="s">
        <v>85</v>
      </c>
      <c r="AY286" s="15" t="s">
        <v>140</v>
      </c>
      <c r="BE286" s="145">
        <f>IF(N286="základní",J286,0)</f>
        <v>115000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5" t="s">
        <v>19</v>
      </c>
      <c r="BK286" s="145">
        <f>ROUND(I286*H286,2)</f>
        <v>115000</v>
      </c>
      <c r="BL286" s="15" t="s">
        <v>147</v>
      </c>
      <c r="BM286" s="144" t="s">
        <v>661</v>
      </c>
    </row>
    <row r="287" spans="1:65" s="2" customFormat="1" ht="29.25">
      <c r="A287" s="27"/>
      <c r="B287" s="28"/>
      <c r="C287" s="27"/>
      <c r="D287" s="155" t="s">
        <v>410</v>
      </c>
      <c r="E287" s="27"/>
      <c r="F287" s="156" t="s">
        <v>465</v>
      </c>
      <c r="G287" s="27"/>
      <c r="H287" s="27"/>
      <c r="I287" s="27"/>
      <c r="J287" s="27"/>
      <c r="K287" s="27"/>
      <c r="L287" s="28"/>
      <c r="M287" s="157"/>
      <c r="N287" s="158"/>
      <c r="O287" s="53"/>
      <c r="P287" s="53"/>
      <c r="Q287" s="53"/>
      <c r="R287" s="53"/>
      <c r="S287" s="53"/>
      <c r="T287" s="54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T287" s="15" t="s">
        <v>410</v>
      </c>
      <c r="AU287" s="15" t="s">
        <v>85</v>
      </c>
    </row>
    <row r="288" spans="1:65" s="2" customFormat="1" ht="24.2" customHeight="1">
      <c r="A288" s="27"/>
      <c r="B288" s="133"/>
      <c r="C288" s="134" t="s">
        <v>662</v>
      </c>
      <c r="D288" s="134" t="s">
        <v>142</v>
      </c>
      <c r="E288" s="135" t="s">
        <v>663</v>
      </c>
      <c r="F288" s="136" t="s">
        <v>664</v>
      </c>
      <c r="G288" s="137" t="s">
        <v>170</v>
      </c>
      <c r="H288" s="138">
        <v>50</v>
      </c>
      <c r="I288" s="139">
        <v>1790</v>
      </c>
      <c r="J288" s="139">
        <f>ROUND(I288*H288,2)</f>
        <v>89500</v>
      </c>
      <c r="K288" s="136" t="s">
        <v>146</v>
      </c>
      <c r="L288" s="28"/>
      <c r="M288" s="140" t="s">
        <v>1</v>
      </c>
      <c r="N288" s="141" t="s">
        <v>44</v>
      </c>
      <c r="O288" s="142">
        <v>1.98</v>
      </c>
      <c r="P288" s="142">
        <f>O288*H288</f>
        <v>99</v>
      </c>
      <c r="Q288" s="142">
        <v>4.7451000000000004E-3</v>
      </c>
      <c r="R288" s="142">
        <f>Q288*H288</f>
        <v>0.23725500000000002</v>
      </c>
      <c r="S288" s="142">
        <v>0</v>
      </c>
      <c r="T288" s="143">
        <f>S288*H288</f>
        <v>0</v>
      </c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R288" s="144" t="s">
        <v>147</v>
      </c>
      <c r="AT288" s="144" t="s">
        <v>142</v>
      </c>
      <c r="AU288" s="144" t="s">
        <v>85</v>
      </c>
      <c r="AY288" s="15" t="s">
        <v>140</v>
      </c>
      <c r="BE288" s="145">
        <f>IF(N288="základní",J288,0)</f>
        <v>89500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5" t="s">
        <v>19</v>
      </c>
      <c r="BK288" s="145">
        <f>ROUND(I288*H288,2)</f>
        <v>89500</v>
      </c>
      <c r="BL288" s="15" t="s">
        <v>147</v>
      </c>
      <c r="BM288" s="144" t="s">
        <v>665</v>
      </c>
    </row>
    <row r="289" spans="1:65" s="2" customFormat="1" ht="24.2" customHeight="1">
      <c r="A289" s="27"/>
      <c r="B289" s="133"/>
      <c r="C289" s="146" t="s">
        <v>666</v>
      </c>
      <c r="D289" s="146" t="s">
        <v>406</v>
      </c>
      <c r="E289" s="147" t="s">
        <v>667</v>
      </c>
      <c r="F289" s="148" t="s">
        <v>668</v>
      </c>
      <c r="G289" s="149" t="s">
        <v>230</v>
      </c>
      <c r="H289" s="150">
        <v>7.2</v>
      </c>
      <c r="I289" s="151">
        <v>30700</v>
      </c>
      <c r="J289" s="151">
        <f>ROUND(I289*H289,2)</f>
        <v>221040</v>
      </c>
      <c r="K289" s="148" t="s">
        <v>1</v>
      </c>
      <c r="L289" s="152"/>
      <c r="M289" s="153" t="s">
        <v>1</v>
      </c>
      <c r="N289" s="154" t="s">
        <v>44</v>
      </c>
      <c r="O289" s="142">
        <v>0</v>
      </c>
      <c r="P289" s="142">
        <f>O289*H289</f>
        <v>0</v>
      </c>
      <c r="Q289" s="142">
        <v>0.81499999999999995</v>
      </c>
      <c r="R289" s="142">
        <f>Q289*H289</f>
        <v>5.8679999999999994</v>
      </c>
      <c r="S289" s="142">
        <v>0</v>
      </c>
      <c r="T289" s="143">
        <f>S289*H289</f>
        <v>0</v>
      </c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R289" s="144" t="s">
        <v>172</v>
      </c>
      <c r="AT289" s="144" t="s">
        <v>406</v>
      </c>
      <c r="AU289" s="144" t="s">
        <v>85</v>
      </c>
      <c r="AY289" s="15" t="s">
        <v>140</v>
      </c>
      <c r="BE289" s="145">
        <f>IF(N289="základní",J289,0)</f>
        <v>221040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5" t="s">
        <v>19</v>
      </c>
      <c r="BK289" s="145">
        <f>ROUND(I289*H289,2)</f>
        <v>221040</v>
      </c>
      <c r="BL289" s="15" t="s">
        <v>147</v>
      </c>
      <c r="BM289" s="144" t="s">
        <v>669</v>
      </c>
    </row>
    <row r="290" spans="1:65" s="13" customFormat="1">
      <c r="B290" s="159"/>
      <c r="D290" s="155" t="s">
        <v>652</v>
      </c>
      <c r="E290" s="160" t="s">
        <v>1</v>
      </c>
      <c r="F290" s="161" t="s">
        <v>670</v>
      </c>
      <c r="H290" s="162">
        <v>7.2</v>
      </c>
      <c r="L290" s="159"/>
      <c r="M290" s="163"/>
      <c r="N290" s="164"/>
      <c r="O290" s="164"/>
      <c r="P290" s="164"/>
      <c r="Q290" s="164"/>
      <c r="R290" s="164"/>
      <c r="S290" s="164"/>
      <c r="T290" s="165"/>
      <c r="AT290" s="160" t="s">
        <v>652</v>
      </c>
      <c r="AU290" s="160" t="s">
        <v>85</v>
      </c>
      <c r="AV290" s="13" t="s">
        <v>85</v>
      </c>
      <c r="AW290" s="13" t="s">
        <v>34</v>
      </c>
      <c r="AX290" s="13" t="s">
        <v>19</v>
      </c>
      <c r="AY290" s="160" t="s">
        <v>140</v>
      </c>
    </row>
    <row r="291" spans="1:65" s="2" customFormat="1" ht="24.2" customHeight="1">
      <c r="A291" s="27"/>
      <c r="B291" s="133"/>
      <c r="C291" s="134" t="s">
        <v>671</v>
      </c>
      <c r="D291" s="134" t="s">
        <v>142</v>
      </c>
      <c r="E291" s="135" t="s">
        <v>672</v>
      </c>
      <c r="F291" s="136" t="s">
        <v>673</v>
      </c>
      <c r="G291" s="137" t="s">
        <v>217</v>
      </c>
      <c r="H291" s="138">
        <v>45</v>
      </c>
      <c r="I291" s="139">
        <v>545</v>
      </c>
      <c r="J291" s="139">
        <f t="shared" ref="J291:J317" si="60">ROUND(I291*H291,2)</f>
        <v>24525</v>
      </c>
      <c r="K291" s="136" t="s">
        <v>146</v>
      </c>
      <c r="L291" s="28"/>
      <c r="M291" s="140" t="s">
        <v>1</v>
      </c>
      <c r="N291" s="141" t="s">
        <v>44</v>
      </c>
      <c r="O291" s="142">
        <v>5.3999999999999999E-2</v>
      </c>
      <c r="P291" s="142">
        <f t="shared" ref="P291:P317" si="61">O291*H291</f>
        <v>2.4300000000000002</v>
      </c>
      <c r="Q291" s="142">
        <v>0</v>
      </c>
      <c r="R291" s="142">
        <f t="shared" ref="R291:R317" si="62">Q291*H291</f>
        <v>0</v>
      </c>
      <c r="S291" s="142">
        <v>0</v>
      </c>
      <c r="T291" s="143">
        <f t="shared" ref="T291:T317" si="63">S291*H291</f>
        <v>0</v>
      </c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R291" s="144" t="s">
        <v>147</v>
      </c>
      <c r="AT291" s="144" t="s">
        <v>142</v>
      </c>
      <c r="AU291" s="144" t="s">
        <v>85</v>
      </c>
      <c r="AY291" s="15" t="s">
        <v>140</v>
      </c>
      <c r="BE291" s="145">
        <f t="shared" ref="BE291:BE317" si="64">IF(N291="základní",J291,0)</f>
        <v>24525</v>
      </c>
      <c r="BF291" s="145">
        <f t="shared" ref="BF291:BF317" si="65">IF(N291="snížená",J291,0)</f>
        <v>0</v>
      </c>
      <c r="BG291" s="145">
        <f t="shared" ref="BG291:BG317" si="66">IF(N291="zákl. přenesená",J291,0)</f>
        <v>0</v>
      </c>
      <c r="BH291" s="145">
        <f t="shared" ref="BH291:BH317" si="67">IF(N291="sníž. přenesená",J291,0)</f>
        <v>0</v>
      </c>
      <c r="BI291" s="145">
        <f t="shared" ref="BI291:BI317" si="68">IF(N291="nulová",J291,0)</f>
        <v>0</v>
      </c>
      <c r="BJ291" s="15" t="s">
        <v>19</v>
      </c>
      <c r="BK291" s="145">
        <f t="shared" ref="BK291:BK317" si="69">ROUND(I291*H291,2)</f>
        <v>24525</v>
      </c>
      <c r="BL291" s="15" t="s">
        <v>147</v>
      </c>
      <c r="BM291" s="144" t="s">
        <v>674</v>
      </c>
    </row>
    <row r="292" spans="1:65" s="2" customFormat="1" ht="24.2" customHeight="1">
      <c r="A292" s="27"/>
      <c r="B292" s="133"/>
      <c r="C292" s="134" t="s">
        <v>675</v>
      </c>
      <c r="D292" s="134" t="s">
        <v>142</v>
      </c>
      <c r="E292" s="135" t="s">
        <v>676</v>
      </c>
      <c r="F292" s="136" t="s">
        <v>677</v>
      </c>
      <c r="G292" s="137" t="s">
        <v>217</v>
      </c>
      <c r="H292" s="138">
        <v>40</v>
      </c>
      <c r="I292" s="139">
        <v>840</v>
      </c>
      <c r="J292" s="139">
        <f t="shared" si="60"/>
        <v>33600</v>
      </c>
      <c r="K292" s="136" t="s">
        <v>146</v>
      </c>
      <c r="L292" s="28"/>
      <c r="M292" s="140" t="s">
        <v>1</v>
      </c>
      <c r="N292" s="141" t="s">
        <v>44</v>
      </c>
      <c r="O292" s="142">
        <v>8.3000000000000004E-2</v>
      </c>
      <c r="P292" s="142">
        <f t="shared" si="61"/>
        <v>3.3200000000000003</v>
      </c>
      <c r="Q292" s="142">
        <v>0</v>
      </c>
      <c r="R292" s="142">
        <f t="shared" si="62"/>
        <v>0</v>
      </c>
      <c r="S292" s="142">
        <v>0</v>
      </c>
      <c r="T292" s="143">
        <f t="shared" si="63"/>
        <v>0</v>
      </c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R292" s="144" t="s">
        <v>147</v>
      </c>
      <c r="AT292" s="144" t="s">
        <v>142</v>
      </c>
      <c r="AU292" s="144" t="s">
        <v>85</v>
      </c>
      <c r="AY292" s="15" t="s">
        <v>140</v>
      </c>
      <c r="BE292" s="145">
        <f t="shared" si="64"/>
        <v>33600</v>
      </c>
      <c r="BF292" s="145">
        <f t="shared" si="65"/>
        <v>0</v>
      </c>
      <c r="BG292" s="145">
        <f t="shared" si="66"/>
        <v>0</v>
      </c>
      <c r="BH292" s="145">
        <f t="shared" si="67"/>
        <v>0</v>
      </c>
      <c r="BI292" s="145">
        <f t="shared" si="68"/>
        <v>0</v>
      </c>
      <c r="BJ292" s="15" t="s">
        <v>19</v>
      </c>
      <c r="BK292" s="145">
        <f t="shared" si="69"/>
        <v>33600</v>
      </c>
      <c r="BL292" s="15" t="s">
        <v>147</v>
      </c>
      <c r="BM292" s="144" t="s">
        <v>678</v>
      </c>
    </row>
    <row r="293" spans="1:65" s="2" customFormat="1" ht="24.2" customHeight="1">
      <c r="A293" s="27"/>
      <c r="B293" s="133"/>
      <c r="C293" s="134" t="s">
        <v>679</v>
      </c>
      <c r="D293" s="134" t="s">
        <v>142</v>
      </c>
      <c r="E293" s="135" t="s">
        <v>680</v>
      </c>
      <c r="F293" s="136" t="s">
        <v>681</v>
      </c>
      <c r="G293" s="137" t="s">
        <v>217</v>
      </c>
      <c r="H293" s="138">
        <v>45</v>
      </c>
      <c r="I293" s="139">
        <v>604</v>
      </c>
      <c r="J293" s="139">
        <f t="shared" si="60"/>
        <v>27180</v>
      </c>
      <c r="K293" s="136" t="s">
        <v>146</v>
      </c>
      <c r="L293" s="28"/>
      <c r="M293" s="140" t="s">
        <v>1</v>
      </c>
      <c r="N293" s="141" t="s">
        <v>44</v>
      </c>
      <c r="O293" s="142">
        <v>5.8000000000000003E-2</v>
      </c>
      <c r="P293" s="142">
        <f t="shared" si="61"/>
        <v>2.6100000000000003</v>
      </c>
      <c r="Q293" s="142">
        <v>0</v>
      </c>
      <c r="R293" s="142">
        <f t="shared" si="62"/>
        <v>0</v>
      </c>
      <c r="S293" s="142">
        <v>0</v>
      </c>
      <c r="T293" s="143">
        <f t="shared" si="63"/>
        <v>0</v>
      </c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R293" s="144" t="s">
        <v>147</v>
      </c>
      <c r="AT293" s="144" t="s">
        <v>142</v>
      </c>
      <c r="AU293" s="144" t="s">
        <v>85</v>
      </c>
      <c r="AY293" s="15" t="s">
        <v>140</v>
      </c>
      <c r="BE293" s="145">
        <f t="shared" si="64"/>
        <v>27180</v>
      </c>
      <c r="BF293" s="145">
        <f t="shared" si="65"/>
        <v>0</v>
      </c>
      <c r="BG293" s="145">
        <f t="shared" si="66"/>
        <v>0</v>
      </c>
      <c r="BH293" s="145">
        <f t="shared" si="67"/>
        <v>0</v>
      </c>
      <c r="BI293" s="145">
        <f t="shared" si="68"/>
        <v>0</v>
      </c>
      <c r="BJ293" s="15" t="s">
        <v>19</v>
      </c>
      <c r="BK293" s="145">
        <f t="shared" si="69"/>
        <v>27180</v>
      </c>
      <c r="BL293" s="15" t="s">
        <v>147</v>
      </c>
      <c r="BM293" s="144" t="s">
        <v>682</v>
      </c>
    </row>
    <row r="294" spans="1:65" s="2" customFormat="1" ht="24.2" customHeight="1">
      <c r="A294" s="27"/>
      <c r="B294" s="133"/>
      <c r="C294" s="134" t="s">
        <v>683</v>
      </c>
      <c r="D294" s="134" t="s">
        <v>142</v>
      </c>
      <c r="E294" s="135" t="s">
        <v>684</v>
      </c>
      <c r="F294" s="136" t="s">
        <v>685</v>
      </c>
      <c r="G294" s="137" t="s">
        <v>217</v>
      </c>
      <c r="H294" s="138">
        <v>40</v>
      </c>
      <c r="I294" s="139">
        <v>925</v>
      </c>
      <c r="J294" s="139">
        <f t="shared" si="60"/>
        <v>37000</v>
      </c>
      <c r="K294" s="136" t="s">
        <v>146</v>
      </c>
      <c r="L294" s="28"/>
      <c r="M294" s="140" t="s">
        <v>1</v>
      </c>
      <c r="N294" s="141" t="s">
        <v>44</v>
      </c>
      <c r="O294" s="142">
        <v>0.09</v>
      </c>
      <c r="P294" s="142">
        <f t="shared" si="61"/>
        <v>3.5999999999999996</v>
      </c>
      <c r="Q294" s="142">
        <v>0</v>
      </c>
      <c r="R294" s="142">
        <f t="shared" si="62"/>
        <v>0</v>
      </c>
      <c r="S294" s="142">
        <v>0</v>
      </c>
      <c r="T294" s="143">
        <f t="shared" si="63"/>
        <v>0</v>
      </c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R294" s="144" t="s">
        <v>147</v>
      </c>
      <c r="AT294" s="144" t="s">
        <v>142</v>
      </c>
      <c r="AU294" s="144" t="s">
        <v>85</v>
      </c>
      <c r="AY294" s="15" t="s">
        <v>140</v>
      </c>
      <c r="BE294" s="145">
        <f t="shared" si="64"/>
        <v>37000</v>
      </c>
      <c r="BF294" s="145">
        <f t="shared" si="65"/>
        <v>0</v>
      </c>
      <c r="BG294" s="145">
        <f t="shared" si="66"/>
        <v>0</v>
      </c>
      <c r="BH294" s="145">
        <f t="shared" si="67"/>
        <v>0</v>
      </c>
      <c r="BI294" s="145">
        <f t="shared" si="68"/>
        <v>0</v>
      </c>
      <c r="BJ294" s="15" t="s">
        <v>19</v>
      </c>
      <c r="BK294" s="145">
        <f t="shared" si="69"/>
        <v>37000</v>
      </c>
      <c r="BL294" s="15" t="s">
        <v>147</v>
      </c>
      <c r="BM294" s="144" t="s">
        <v>686</v>
      </c>
    </row>
    <row r="295" spans="1:65" s="2" customFormat="1" ht="21.75" customHeight="1">
      <c r="A295" s="27"/>
      <c r="B295" s="133"/>
      <c r="C295" s="146" t="s">
        <v>687</v>
      </c>
      <c r="D295" s="146" t="s">
        <v>406</v>
      </c>
      <c r="E295" s="147" t="s">
        <v>688</v>
      </c>
      <c r="F295" s="148" t="s">
        <v>689</v>
      </c>
      <c r="G295" s="149" t="s">
        <v>170</v>
      </c>
      <c r="H295" s="150">
        <v>300</v>
      </c>
      <c r="I295" s="151">
        <v>40.799999999999997</v>
      </c>
      <c r="J295" s="151">
        <f t="shared" si="60"/>
        <v>12240</v>
      </c>
      <c r="K295" s="148" t="s">
        <v>146</v>
      </c>
      <c r="L295" s="152"/>
      <c r="M295" s="153" t="s">
        <v>1</v>
      </c>
      <c r="N295" s="154" t="s">
        <v>44</v>
      </c>
      <c r="O295" s="142">
        <v>0</v>
      </c>
      <c r="P295" s="142">
        <f t="shared" si="61"/>
        <v>0</v>
      </c>
      <c r="Q295" s="142">
        <v>1.8000000000000001E-4</v>
      </c>
      <c r="R295" s="142">
        <f t="shared" si="62"/>
        <v>5.4000000000000006E-2</v>
      </c>
      <c r="S295" s="142">
        <v>0</v>
      </c>
      <c r="T295" s="143">
        <f t="shared" si="63"/>
        <v>0</v>
      </c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R295" s="144" t="s">
        <v>172</v>
      </c>
      <c r="AT295" s="144" t="s">
        <v>406</v>
      </c>
      <c r="AU295" s="144" t="s">
        <v>85</v>
      </c>
      <c r="AY295" s="15" t="s">
        <v>140</v>
      </c>
      <c r="BE295" s="145">
        <f t="shared" si="64"/>
        <v>12240</v>
      </c>
      <c r="BF295" s="145">
        <f t="shared" si="65"/>
        <v>0</v>
      </c>
      <c r="BG295" s="145">
        <f t="shared" si="66"/>
        <v>0</v>
      </c>
      <c r="BH295" s="145">
        <f t="shared" si="67"/>
        <v>0</v>
      </c>
      <c r="BI295" s="145">
        <f t="shared" si="68"/>
        <v>0</v>
      </c>
      <c r="BJ295" s="15" t="s">
        <v>19</v>
      </c>
      <c r="BK295" s="145">
        <f t="shared" si="69"/>
        <v>12240</v>
      </c>
      <c r="BL295" s="15" t="s">
        <v>147</v>
      </c>
      <c r="BM295" s="144" t="s">
        <v>690</v>
      </c>
    </row>
    <row r="296" spans="1:65" s="2" customFormat="1" ht="21.75" customHeight="1">
      <c r="A296" s="27"/>
      <c r="B296" s="133"/>
      <c r="C296" s="146" t="s">
        <v>691</v>
      </c>
      <c r="D296" s="146" t="s">
        <v>406</v>
      </c>
      <c r="E296" s="147" t="s">
        <v>692</v>
      </c>
      <c r="F296" s="148" t="s">
        <v>693</v>
      </c>
      <c r="G296" s="149" t="s">
        <v>170</v>
      </c>
      <c r="H296" s="150">
        <v>270</v>
      </c>
      <c r="I296" s="151">
        <v>43.9</v>
      </c>
      <c r="J296" s="151">
        <f t="shared" si="60"/>
        <v>11853</v>
      </c>
      <c r="K296" s="148" t="s">
        <v>146</v>
      </c>
      <c r="L296" s="152"/>
      <c r="M296" s="153" t="s">
        <v>1</v>
      </c>
      <c r="N296" s="154" t="s">
        <v>44</v>
      </c>
      <c r="O296" s="142">
        <v>0</v>
      </c>
      <c r="P296" s="142">
        <f t="shared" si="61"/>
        <v>0</v>
      </c>
      <c r="Q296" s="142">
        <v>2.1000000000000001E-4</v>
      </c>
      <c r="R296" s="142">
        <f t="shared" si="62"/>
        <v>5.67E-2</v>
      </c>
      <c r="S296" s="142">
        <v>0</v>
      </c>
      <c r="T296" s="143">
        <f t="shared" si="63"/>
        <v>0</v>
      </c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R296" s="144" t="s">
        <v>172</v>
      </c>
      <c r="AT296" s="144" t="s">
        <v>406</v>
      </c>
      <c r="AU296" s="144" t="s">
        <v>85</v>
      </c>
      <c r="AY296" s="15" t="s">
        <v>140</v>
      </c>
      <c r="BE296" s="145">
        <f t="shared" si="64"/>
        <v>11853</v>
      </c>
      <c r="BF296" s="145">
        <f t="shared" si="65"/>
        <v>0</v>
      </c>
      <c r="BG296" s="145">
        <f t="shared" si="66"/>
        <v>0</v>
      </c>
      <c r="BH296" s="145">
        <f t="shared" si="67"/>
        <v>0</v>
      </c>
      <c r="BI296" s="145">
        <f t="shared" si="68"/>
        <v>0</v>
      </c>
      <c r="BJ296" s="15" t="s">
        <v>19</v>
      </c>
      <c r="BK296" s="145">
        <f t="shared" si="69"/>
        <v>11853</v>
      </c>
      <c r="BL296" s="15" t="s">
        <v>147</v>
      </c>
      <c r="BM296" s="144" t="s">
        <v>694</v>
      </c>
    </row>
    <row r="297" spans="1:65" s="2" customFormat="1" ht="24.2" customHeight="1">
      <c r="A297" s="27"/>
      <c r="B297" s="133"/>
      <c r="C297" s="146" t="s">
        <v>695</v>
      </c>
      <c r="D297" s="146" t="s">
        <v>406</v>
      </c>
      <c r="E297" s="147" t="s">
        <v>696</v>
      </c>
      <c r="F297" s="148" t="s">
        <v>697</v>
      </c>
      <c r="G297" s="149" t="s">
        <v>170</v>
      </c>
      <c r="H297" s="150">
        <v>300</v>
      </c>
      <c r="I297" s="151">
        <v>23.3</v>
      </c>
      <c r="J297" s="151">
        <f t="shared" si="60"/>
        <v>6990</v>
      </c>
      <c r="K297" s="148" t="s">
        <v>146</v>
      </c>
      <c r="L297" s="152"/>
      <c r="M297" s="153" t="s">
        <v>1</v>
      </c>
      <c r="N297" s="154" t="s">
        <v>44</v>
      </c>
      <c r="O297" s="142">
        <v>0</v>
      </c>
      <c r="P297" s="142">
        <f t="shared" si="61"/>
        <v>0</v>
      </c>
      <c r="Q297" s="142">
        <v>9.0000000000000006E-5</v>
      </c>
      <c r="R297" s="142">
        <f t="shared" si="62"/>
        <v>2.7000000000000003E-2</v>
      </c>
      <c r="S297" s="142">
        <v>0</v>
      </c>
      <c r="T297" s="143">
        <f t="shared" si="63"/>
        <v>0</v>
      </c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R297" s="144" t="s">
        <v>172</v>
      </c>
      <c r="AT297" s="144" t="s">
        <v>406</v>
      </c>
      <c r="AU297" s="144" t="s">
        <v>85</v>
      </c>
      <c r="AY297" s="15" t="s">
        <v>140</v>
      </c>
      <c r="BE297" s="145">
        <f t="shared" si="64"/>
        <v>6990</v>
      </c>
      <c r="BF297" s="145">
        <f t="shared" si="65"/>
        <v>0</v>
      </c>
      <c r="BG297" s="145">
        <f t="shared" si="66"/>
        <v>0</v>
      </c>
      <c r="BH297" s="145">
        <f t="shared" si="67"/>
        <v>0</v>
      </c>
      <c r="BI297" s="145">
        <f t="shared" si="68"/>
        <v>0</v>
      </c>
      <c r="BJ297" s="15" t="s">
        <v>19</v>
      </c>
      <c r="BK297" s="145">
        <f t="shared" si="69"/>
        <v>6990</v>
      </c>
      <c r="BL297" s="15" t="s">
        <v>147</v>
      </c>
      <c r="BM297" s="144" t="s">
        <v>698</v>
      </c>
    </row>
    <row r="298" spans="1:65" s="2" customFormat="1" ht="24.2" customHeight="1">
      <c r="A298" s="27"/>
      <c r="B298" s="133"/>
      <c r="C298" s="134" t="s">
        <v>699</v>
      </c>
      <c r="D298" s="134" t="s">
        <v>142</v>
      </c>
      <c r="E298" s="135" t="s">
        <v>700</v>
      </c>
      <c r="F298" s="136" t="s">
        <v>701</v>
      </c>
      <c r="G298" s="137" t="s">
        <v>217</v>
      </c>
      <c r="H298" s="138">
        <v>80</v>
      </c>
      <c r="I298" s="139">
        <v>190</v>
      </c>
      <c r="J298" s="139">
        <f t="shared" si="60"/>
        <v>15200</v>
      </c>
      <c r="K298" s="136" t="s">
        <v>146</v>
      </c>
      <c r="L298" s="28"/>
      <c r="M298" s="140" t="s">
        <v>1</v>
      </c>
      <c r="N298" s="141" t="s">
        <v>44</v>
      </c>
      <c r="O298" s="142">
        <v>0.20300000000000001</v>
      </c>
      <c r="P298" s="142">
        <f t="shared" si="61"/>
        <v>16.240000000000002</v>
      </c>
      <c r="Q298" s="142">
        <v>0</v>
      </c>
      <c r="R298" s="142">
        <f t="shared" si="62"/>
        <v>0</v>
      </c>
      <c r="S298" s="142">
        <v>0.15603</v>
      </c>
      <c r="T298" s="143">
        <f t="shared" si="63"/>
        <v>12.4824</v>
      </c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R298" s="144" t="s">
        <v>147</v>
      </c>
      <c r="AT298" s="144" t="s">
        <v>142</v>
      </c>
      <c r="AU298" s="144" t="s">
        <v>85</v>
      </c>
      <c r="AY298" s="15" t="s">
        <v>140</v>
      </c>
      <c r="BE298" s="145">
        <f t="shared" si="64"/>
        <v>15200</v>
      </c>
      <c r="BF298" s="145">
        <f t="shared" si="65"/>
        <v>0</v>
      </c>
      <c r="BG298" s="145">
        <f t="shared" si="66"/>
        <v>0</v>
      </c>
      <c r="BH298" s="145">
        <f t="shared" si="67"/>
        <v>0</v>
      </c>
      <c r="BI298" s="145">
        <f t="shared" si="68"/>
        <v>0</v>
      </c>
      <c r="BJ298" s="15" t="s">
        <v>19</v>
      </c>
      <c r="BK298" s="145">
        <f t="shared" si="69"/>
        <v>15200</v>
      </c>
      <c r="BL298" s="15" t="s">
        <v>147</v>
      </c>
      <c r="BM298" s="144" t="s">
        <v>702</v>
      </c>
    </row>
    <row r="299" spans="1:65" s="2" customFormat="1" ht="24.2" customHeight="1">
      <c r="A299" s="27"/>
      <c r="B299" s="133"/>
      <c r="C299" s="134" t="s">
        <v>703</v>
      </c>
      <c r="D299" s="134" t="s">
        <v>142</v>
      </c>
      <c r="E299" s="135" t="s">
        <v>704</v>
      </c>
      <c r="F299" s="136" t="s">
        <v>705</v>
      </c>
      <c r="G299" s="137" t="s">
        <v>217</v>
      </c>
      <c r="H299" s="138">
        <v>70</v>
      </c>
      <c r="I299" s="139">
        <v>170</v>
      </c>
      <c r="J299" s="139">
        <f t="shared" si="60"/>
        <v>11900</v>
      </c>
      <c r="K299" s="136" t="s">
        <v>146</v>
      </c>
      <c r="L299" s="28"/>
      <c r="M299" s="140" t="s">
        <v>1</v>
      </c>
      <c r="N299" s="141" t="s">
        <v>44</v>
      </c>
      <c r="O299" s="142">
        <v>0.182</v>
      </c>
      <c r="P299" s="142">
        <f t="shared" si="61"/>
        <v>12.74</v>
      </c>
      <c r="Q299" s="142">
        <v>0</v>
      </c>
      <c r="R299" s="142">
        <f t="shared" si="62"/>
        <v>0</v>
      </c>
      <c r="S299" s="142">
        <v>0.14538999999999999</v>
      </c>
      <c r="T299" s="143">
        <f t="shared" si="63"/>
        <v>10.177299999999999</v>
      </c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R299" s="144" t="s">
        <v>147</v>
      </c>
      <c r="AT299" s="144" t="s">
        <v>142</v>
      </c>
      <c r="AU299" s="144" t="s">
        <v>85</v>
      </c>
      <c r="AY299" s="15" t="s">
        <v>140</v>
      </c>
      <c r="BE299" s="145">
        <f t="shared" si="64"/>
        <v>11900</v>
      </c>
      <c r="BF299" s="145">
        <f t="shared" si="65"/>
        <v>0</v>
      </c>
      <c r="BG299" s="145">
        <f t="shared" si="66"/>
        <v>0</v>
      </c>
      <c r="BH299" s="145">
        <f t="shared" si="67"/>
        <v>0</v>
      </c>
      <c r="BI299" s="145">
        <f t="shared" si="68"/>
        <v>0</v>
      </c>
      <c r="BJ299" s="15" t="s">
        <v>19</v>
      </c>
      <c r="BK299" s="145">
        <f t="shared" si="69"/>
        <v>11900</v>
      </c>
      <c r="BL299" s="15" t="s">
        <v>147</v>
      </c>
      <c r="BM299" s="144" t="s">
        <v>706</v>
      </c>
    </row>
    <row r="300" spans="1:65" s="2" customFormat="1" ht="24.2" customHeight="1">
      <c r="A300" s="27"/>
      <c r="B300" s="133"/>
      <c r="C300" s="134" t="s">
        <v>707</v>
      </c>
      <c r="D300" s="134" t="s">
        <v>142</v>
      </c>
      <c r="E300" s="135" t="s">
        <v>708</v>
      </c>
      <c r="F300" s="136" t="s">
        <v>709</v>
      </c>
      <c r="G300" s="137" t="s">
        <v>217</v>
      </c>
      <c r="H300" s="138">
        <v>80</v>
      </c>
      <c r="I300" s="139">
        <v>274</v>
      </c>
      <c r="J300" s="139">
        <f t="shared" si="60"/>
        <v>21920</v>
      </c>
      <c r="K300" s="136" t="s">
        <v>146</v>
      </c>
      <c r="L300" s="28"/>
      <c r="M300" s="140" t="s">
        <v>1</v>
      </c>
      <c r="N300" s="141" t="s">
        <v>44</v>
      </c>
      <c r="O300" s="142">
        <v>0.58199999999999996</v>
      </c>
      <c r="P300" s="142">
        <f t="shared" si="61"/>
        <v>46.559999999999995</v>
      </c>
      <c r="Q300" s="142">
        <v>0</v>
      </c>
      <c r="R300" s="142">
        <f t="shared" si="62"/>
        <v>0</v>
      </c>
      <c r="S300" s="142">
        <v>0</v>
      </c>
      <c r="T300" s="143">
        <f t="shared" si="63"/>
        <v>0</v>
      </c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R300" s="144" t="s">
        <v>147</v>
      </c>
      <c r="AT300" s="144" t="s">
        <v>142</v>
      </c>
      <c r="AU300" s="144" t="s">
        <v>85</v>
      </c>
      <c r="AY300" s="15" t="s">
        <v>140</v>
      </c>
      <c r="BE300" s="145">
        <f t="shared" si="64"/>
        <v>21920</v>
      </c>
      <c r="BF300" s="145">
        <f t="shared" si="65"/>
        <v>0</v>
      </c>
      <c r="BG300" s="145">
        <f t="shared" si="66"/>
        <v>0</v>
      </c>
      <c r="BH300" s="145">
        <f t="shared" si="67"/>
        <v>0</v>
      </c>
      <c r="BI300" s="145">
        <f t="shared" si="68"/>
        <v>0</v>
      </c>
      <c r="BJ300" s="15" t="s">
        <v>19</v>
      </c>
      <c r="BK300" s="145">
        <f t="shared" si="69"/>
        <v>21920</v>
      </c>
      <c r="BL300" s="15" t="s">
        <v>147</v>
      </c>
      <c r="BM300" s="144" t="s">
        <v>710</v>
      </c>
    </row>
    <row r="301" spans="1:65" s="2" customFormat="1" ht="24.2" customHeight="1">
      <c r="A301" s="27"/>
      <c r="B301" s="133"/>
      <c r="C301" s="134" t="s">
        <v>711</v>
      </c>
      <c r="D301" s="134" t="s">
        <v>142</v>
      </c>
      <c r="E301" s="135" t="s">
        <v>712</v>
      </c>
      <c r="F301" s="136" t="s">
        <v>713</v>
      </c>
      <c r="G301" s="137" t="s">
        <v>217</v>
      </c>
      <c r="H301" s="138">
        <v>70</v>
      </c>
      <c r="I301" s="139">
        <v>414</v>
      </c>
      <c r="J301" s="139">
        <f t="shared" si="60"/>
        <v>28980</v>
      </c>
      <c r="K301" s="136" t="s">
        <v>146</v>
      </c>
      <c r="L301" s="28"/>
      <c r="M301" s="140" t="s">
        <v>1</v>
      </c>
      <c r="N301" s="141" t="s">
        <v>44</v>
      </c>
      <c r="O301" s="142">
        <v>0.878</v>
      </c>
      <c r="P301" s="142">
        <f t="shared" si="61"/>
        <v>61.46</v>
      </c>
      <c r="Q301" s="142">
        <v>0</v>
      </c>
      <c r="R301" s="142">
        <f t="shared" si="62"/>
        <v>0</v>
      </c>
      <c r="S301" s="142">
        <v>0</v>
      </c>
      <c r="T301" s="143">
        <f t="shared" si="63"/>
        <v>0</v>
      </c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R301" s="144" t="s">
        <v>147</v>
      </c>
      <c r="AT301" s="144" t="s">
        <v>142</v>
      </c>
      <c r="AU301" s="144" t="s">
        <v>85</v>
      </c>
      <c r="AY301" s="15" t="s">
        <v>140</v>
      </c>
      <c r="BE301" s="145">
        <f t="shared" si="64"/>
        <v>28980</v>
      </c>
      <c r="BF301" s="145">
        <f t="shared" si="65"/>
        <v>0</v>
      </c>
      <c r="BG301" s="145">
        <f t="shared" si="66"/>
        <v>0</v>
      </c>
      <c r="BH301" s="145">
        <f t="shared" si="67"/>
        <v>0</v>
      </c>
      <c r="BI301" s="145">
        <f t="shared" si="68"/>
        <v>0</v>
      </c>
      <c r="BJ301" s="15" t="s">
        <v>19</v>
      </c>
      <c r="BK301" s="145">
        <f t="shared" si="69"/>
        <v>28980</v>
      </c>
      <c r="BL301" s="15" t="s">
        <v>147</v>
      </c>
      <c r="BM301" s="144" t="s">
        <v>714</v>
      </c>
    </row>
    <row r="302" spans="1:65" s="2" customFormat="1" ht="24.2" customHeight="1">
      <c r="A302" s="27"/>
      <c r="B302" s="133"/>
      <c r="C302" s="146" t="s">
        <v>715</v>
      </c>
      <c r="D302" s="146" t="s">
        <v>406</v>
      </c>
      <c r="E302" s="147" t="s">
        <v>716</v>
      </c>
      <c r="F302" s="148" t="s">
        <v>717</v>
      </c>
      <c r="G302" s="149" t="s">
        <v>170</v>
      </c>
      <c r="H302" s="150">
        <v>200</v>
      </c>
      <c r="I302" s="151">
        <v>1070</v>
      </c>
      <c r="J302" s="151">
        <f t="shared" si="60"/>
        <v>214000</v>
      </c>
      <c r="K302" s="148" t="s">
        <v>146</v>
      </c>
      <c r="L302" s="152"/>
      <c r="M302" s="153" t="s">
        <v>1</v>
      </c>
      <c r="N302" s="154" t="s">
        <v>44</v>
      </c>
      <c r="O302" s="142">
        <v>0</v>
      </c>
      <c r="P302" s="142">
        <f t="shared" si="61"/>
        <v>0</v>
      </c>
      <c r="Q302" s="142">
        <v>1.15E-2</v>
      </c>
      <c r="R302" s="142">
        <f t="shared" si="62"/>
        <v>2.2999999999999998</v>
      </c>
      <c r="S302" s="142">
        <v>0</v>
      </c>
      <c r="T302" s="143">
        <f t="shared" si="63"/>
        <v>0</v>
      </c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R302" s="144" t="s">
        <v>172</v>
      </c>
      <c r="AT302" s="144" t="s">
        <v>406</v>
      </c>
      <c r="AU302" s="144" t="s">
        <v>85</v>
      </c>
      <c r="AY302" s="15" t="s">
        <v>140</v>
      </c>
      <c r="BE302" s="145">
        <f t="shared" si="64"/>
        <v>214000</v>
      </c>
      <c r="BF302" s="145">
        <f t="shared" si="65"/>
        <v>0</v>
      </c>
      <c r="BG302" s="145">
        <f t="shared" si="66"/>
        <v>0</v>
      </c>
      <c r="BH302" s="145">
        <f t="shared" si="67"/>
        <v>0</v>
      </c>
      <c r="BI302" s="145">
        <f t="shared" si="68"/>
        <v>0</v>
      </c>
      <c r="BJ302" s="15" t="s">
        <v>19</v>
      </c>
      <c r="BK302" s="145">
        <f t="shared" si="69"/>
        <v>214000</v>
      </c>
      <c r="BL302" s="15" t="s">
        <v>147</v>
      </c>
      <c r="BM302" s="144" t="s">
        <v>718</v>
      </c>
    </row>
    <row r="303" spans="1:65" s="2" customFormat="1" ht="24.2" customHeight="1">
      <c r="A303" s="27"/>
      <c r="B303" s="133"/>
      <c r="C303" s="146" t="s">
        <v>719</v>
      </c>
      <c r="D303" s="146" t="s">
        <v>406</v>
      </c>
      <c r="E303" s="147" t="s">
        <v>720</v>
      </c>
      <c r="F303" s="148" t="s">
        <v>721</v>
      </c>
      <c r="G303" s="149" t="s">
        <v>170</v>
      </c>
      <c r="H303" s="150">
        <v>200</v>
      </c>
      <c r="I303" s="151">
        <v>1080</v>
      </c>
      <c r="J303" s="151">
        <f t="shared" si="60"/>
        <v>216000</v>
      </c>
      <c r="K303" s="148" t="s">
        <v>146</v>
      </c>
      <c r="L303" s="152"/>
      <c r="M303" s="153" t="s">
        <v>1</v>
      </c>
      <c r="N303" s="154" t="s">
        <v>44</v>
      </c>
      <c r="O303" s="142">
        <v>0</v>
      </c>
      <c r="P303" s="142">
        <f t="shared" si="61"/>
        <v>0</v>
      </c>
      <c r="Q303" s="142">
        <v>1.193E-2</v>
      </c>
      <c r="R303" s="142">
        <f t="shared" si="62"/>
        <v>2.3860000000000001</v>
      </c>
      <c r="S303" s="142">
        <v>0</v>
      </c>
      <c r="T303" s="143">
        <f t="shared" si="63"/>
        <v>0</v>
      </c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R303" s="144" t="s">
        <v>172</v>
      </c>
      <c r="AT303" s="144" t="s">
        <v>406</v>
      </c>
      <c r="AU303" s="144" t="s">
        <v>85</v>
      </c>
      <c r="AY303" s="15" t="s">
        <v>140</v>
      </c>
      <c r="BE303" s="145">
        <f t="shared" si="64"/>
        <v>216000</v>
      </c>
      <c r="BF303" s="145">
        <f t="shared" si="65"/>
        <v>0</v>
      </c>
      <c r="BG303" s="145">
        <f t="shared" si="66"/>
        <v>0</v>
      </c>
      <c r="BH303" s="145">
        <f t="shared" si="67"/>
        <v>0</v>
      </c>
      <c r="BI303" s="145">
        <f t="shared" si="68"/>
        <v>0</v>
      </c>
      <c r="BJ303" s="15" t="s">
        <v>19</v>
      </c>
      <c r="BK303" s="145">
        <f t="shared" si="69"/>
        <v>216000</v>
      </c>
      <c r="BL303" s="15" t="s">
        <v>147</v>
      </c>
      <c r="BM303" s="144" t="s">
        <v>722</v>
      </c>
    </row>
    <row r="304" spans="1:65" s="2" customFormat="1" ht="16.5" customHeight="1">
      <c r="A304" s="27"/>
      <c r="B304" s="133"/>
      <c r="C304" s="146" t="s">
        <v>723</v>
      </c>
      <c r="D304" s="146" t="s">
        <v>406</v>
      </c>
      <c r="E304" s="147" t="s">
        <v>724</v>
      </c>
      <c r="F304" s="148" t="s">
        <v>725</v>
      </c>
      <c r="G304" s="149" t="s">
        <v>170</v>
      </c>
      <c r="H304" s="150">
        <v>2000</v>
      </c>
      <c r="I304" s="151">
        <v>66</v>
      </c>
      <c r="J304" s="151">
        <f t="shared" si="60"/>
        <v>132000</v>
      </c>
      <c r="K304" s="148" t="s">
        <v>146</v>
      </c>
      <c r="L304" s="152"/>
      <c r="M304" s="153" t="s">
        <v>1</v>
      </c>
      <c r="N304" s="154" t="s">
        <v>44</v>
      </c>
      <c r="O304" s="142">
        <v>0</v>
      </c>
      <c r="P304" s="142">
        <f t="shared" si="61"/>
        <v>0</v>
      </c>
      <c r="Q304" s="142">
        <v>5.6999999999999998E-4</v>
      </c>
      <c r="R304" s="142">
        <f t="shared" si="62"/>
        <v>1.1399999999999999</v>
      </c>
      <c r="S304" s="142">
        <v>0</v>
      </c>
      <c r="T304" s="143">
        <f t="shared" si="63"/>
        <v>0</v>
      </c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R304" s="144" t="s">
        <v>172</v>
      </c>
      <c r="AT304" s="144" t="s">
        <v>406</v>
      </c>
      <c r="AU304" s="144" t="s">
        <v>85</v>
      </c>
      <c r="AY304" s="15" t="s">
        <v>140</v>
      </c>
      <c r="BE304" s="145">
        <f t="shared" si="64"/>
        <v>132000</v>
      </c>
      <c r="BF304" s="145">
        <f t="shared" si="65"/>
        <v>0</v>
      </c>
      <c r="BG304" s="145">
        <f t="shared" si="66"/>
        <v>0</v>
      </c>
      <c r="BH304" s="145">
        <f t="shared" si="67"/>
        <v>0</v>
      </c>
      <c r="BI304" s="145">
        <f t="shared" si="68"/>
        <v>0</v>
      </c>
      <c r="BJ304" s="15" t="s">
        <v>19</v>
      </c>
      <c r="BK304" s="145">
        <f t="shared" si="69"/>
        <v>132000</v>
      </c>
      <c r="BL304" s="15" t="s">
        <v>147</v>
      </c>
      <c r="BM304" s="144" t="s">
        <v>726</v>
      </c>
    </row>
    <row r="305" spans="1:65" s="2" customFormat="1" ht="24.2" customHeight="1">
      <c r="A305" s="27"/>
      <c r="B305" s="133"/>
      <c r="C305" s="146" t="s">
        <v>727</v>
      </c>
      <c r="D305" s="146" t="s">
        <v>406</v>
      </c>
      <c r="E305" s="147" t="s">
        <v>728</v>
      </c>
      <c r="F305" s="148" t="s">
        <v>729</v>
      </c>
      <c r="G305" s="149" t="s">
        <v>730</v>
      </c>
      <c r="H305" s="150">
        <v>2000</v>
      </c>
      <c r="I305" s="151">
        <v>1140</v>
      </c>
      <c r="J305" s="151">
        <f t="shared" si="60"/>
        <v>2280000</v>
      </c>
      <c r="K305" s="148" t="s">
        <v>146</v>
      </c>
      <c r="L305" s="152"/>
      <c r="M305" s="153" t="s">
        <v>1</v>
      </c>
      <c r="N305" s="154" t="s">
        <v>44</v>
      </c>
      <c r="O305" s="142">
        <v>0</v>
      </c>
      <c r="P305" s="142">
        <f t="shared" si="61"/>
        <v>0</v>
      </c>
      <c r="Q305" s="142">
        <v>9.4999999999999998E-3</v>
      </c>
      <c r="R305" s="142">
        <f t="shared" si="62"/>
        <v>19</v>
      </c>
      <c r="S305" s="142">
        <v>0</v>
      </c>
      <c r="T305" s="143">
        <f t="shared" si="63"/>
        <v>0</v>
      </c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R305" s="144" t="s">
        <v>172</v>
      </c>
      <c r="AT305" s="144" t="s">
        <v>406</v>
      </c>
      <c r="AU305" s="144" t="s">
        <v>85</v>
      </c>
      <c r="AY305" s="15" t="s">
        <v>140</v>
      </c>
      <c r="BE305" s="145">
        <f t="shared" si="64"/>
        <v>2280000</v>
      </c>
      <c r="BF305" s="145">
        <f t="shared" si="65"/>
        <v>0</v>
      </c>
      <c r="BG305" s="145">
        <f t="shared" si="66"/>
        <v>0</v>
      </c>
      <c r="BH305" s="145">
        <f t="shared" si="67"/>
        <v>0</v>
      </c>
      <c r="BI305" s="145">
        <f t="shared" si="68"/>
        <v>0</v>
      </c>
      <c r="BJ305" s="15" t="s">
        <v>19</v>
      </c>
      <c r="BK305" s="145">
        <f t="shared" si="69"/>
        <v>2280000</v>
      </c>
      <c r="BL305" s="15" t="s">
        <v>147</v>
      </c>
      <c r="BM305" s="144" t="s">
        <v>731</v>
      </c>
    </row>
    <row r="306" spans="1:65" s="2" customFormat="1" ht="24.2" customHeight="1">
      <c r="A306" s="27"/>
      <c r="B306" s="133"/>
      <c r="C306" s="146" t="s">
        <v>732</v>
      </c>
      <c r="D306" s="146" t="s">
        <v>406</v>
      </c>
      <c r="E306" s="147" t="s">
        <v>733</v>
      </c>
      <c r="F306" s="148" t="s">
        <v>734</v>
      </c>
      <c r="G306" s="149" t="s">
        <v>170</v>
      </c>
      <c r="H306" s="150">
        <v>1000</v>
      </c>
      <c r="I306" s="151">
        <v>243</v>
      </c>
      <c r="J306" s="151">
        <f t="shared" si="60"/>
        <v>243000</v>
      </c>
      <c r="K306" s="148" t="s">
        <v>146</v>
      </c>
      <c r="L306" s="152"/>
      <c r="M306" s="153" t="s">
        <v>1</v>
      </c>
      <c r="N306" s="154" t="s">
        <v>44</v>
      </c>
      <c r="O306" s="142">
        <v>0</v>
      </c>
      <c r="P306" s="142">
        <f t="shared" si="61"/>
        <v>0</v>
      </c>
      <c r="Q306" s="142">
        <v>1.1100000000000001E-3</v>
      </c>
      <c r="R306" s="142">
        <f t="shared" si="62"/>
        <v>1.1100000000000001</v>
      </c>
      <c r="S306" s="142">
        <v>0</v>
      </c>
      <c r="T306" s="143">
        <f t="shared" si="63"/>
        <v>0</v>
      </c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R306" s="144" t="s">
        <v>172</v>
      </c>
      <c r="AT306" s="144" t="s">
        <v>406</v>
      </c>
      <c r="AU306" s="144" t="s">
        <v>85</v>
      </c>
      <c r="AY306" s="15" t="s">
        <v>140</v>
      </c>
      <c r="BE306" s="145">
        <f t="shared" si="64"/>
        <v>243000</v>
      </c>
      <c r="BF306" s="145">
        <f t="shared" si="65"/>
        <v>0</v>
      </c>
      <c r="BG306" s="145">
        <f t="shared" si="66"/>
        <v>0</v>
      </c>
      <c r="BH306" s="145">
        <f t="shared" si="67"/>
        <v>0</v>
      </c>
      <c r="BI306" s="145">
        <f t="shared" si="68"/>
        <v>0</v>
      </c>
      <c r="BJ306" s="15" t="s">
        <v>19</v>
      </c>
      <c r="BK306" s="145">
        <f t="shared" si="69"/>
        <v>243000</v>
      </c>
      <c r="BL306" s="15" t="s">
        <v>147</v>
      </c>
      <c r="BM306" s="144" t="s">
        <v>735</v>
      </c>
    </row>
    <row r="307" spans="1:65" s="2" customFormat="1" ht="16.5" customHeight="1">
      <c r="A307" s="27"/>
      <c r="B307" s="133"/>
      <c r="C307" s="134" t="s">
        <v>736</v>
      </c>
      <c r="D307" s="134" t="s">
        <v>142</v>
      </c>
      <c r="E307" s="135" t="s">
        <v>737</v>
      </c>
      <c r="F307" s="136" t="s">
        <v>738</v>
      </c>
      <c r="G307" s="137" t="s">
        <v>170</v>
      </c>
      <c r="H307" s="138">
        <v>1080</v>
      </c>
      <c r="I307" s="139">
        <v>132</v>
      </c>
      <c r="J307" s="139">
        <f t="shared" si="60"/>
        <v>142560</v>
      </c>
      <c r="K307" s="136" t="s">
        <v>146</v>
      </c>
      <c r="L307" s="28"/>
      <c r="M307" s="140" t="s">
        <v>1</v>
      </c>
      <c r="N307" s="141" t="s">
        <v>44</v>
      </c>
      <c r="O307" s="142">
        <v>0.27300000000000002</v>
      </c>
      <c r="P307" s="142">
        <f t="shared" si="61"/>
        <v>294.84000000000003</v>
      </c>
      <c r="Q307" s="142">
        <v>0</v>
      </c>
      <c r="R307" s="142">
        <f t="shared" si="62"/>
        <v>0</v>
      </c>
      <c r="S307" s="142">
        <v>8.5800000000000008E-3</v>
      </c>
      <c r="T307" s="143">
        <f t="shared" si="63"/>
        <v>9.2664000000000009</v>
      </c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R307" s="144" t="s">
        <v>147</v>
      </c>
      <c r="AT307" s="144" t="s">
        <v>142</v>
      </c>
      <c r="AU307" s="144" t="s">
        <v>85</v>
      </c>
      <c r="AY307" s="15" t="s">
        <v>140</v>
      </c>
      <c r="BE307" s="145">
        <f t="shared" si="64"/>
        <v>142560</v>
      </c>
      <c r="BF307" s="145">
        <f t="shared" si="65"/>
        <v>0</v>
      </c>
      <c r="BG307" s="145">
        <f t="shared" si="66"/>
        <v>0</v>
      </c>
      <c r="BH307" s="145">
        <f t="shared" si="67"/>
        <v>0</v>
      </c>
      <c r="BI307" s="145">
        <f t="shared" si="68"/>
        <v>0</v>
      </c>
      <c r="BJ307" s="15" t="s">
        <v>19</v>
      </c>
      <c r="BK307" s="145">
        <f t="shared" si="69"/>
        <v>142560</v>
      </c>
      <c r="BL307" s="15" t="s">
        <v>147</v>
      </c>
      <c r="BM307" s="144" t="s">
        <v>739</v>
      </c>
    </row>
    <row r="308" spans="1:65" s="2" customFormat="1" ht="24.2" customHeight="1">
      <c r="A308" s="27"/>
      <c r="B308" s="133"/>
      <c r="C308" s="134" t="s">
        <v>740</v>
      </c>
      <c r="D308" s="134" t="s">
        <v>142</v>
      </c>
      <c r="E308" s="135" t="s">
        <v>741</v>
      </c>
      <c r="F308" s="136" t="s">
        <v>742</v>
      </c>
      <c r="G308" s="137" t="s">
        <v>170</v>
      </c>
      <c r="H308" s="138">
        <v>80</v>
      </c>
      <c r="I308" s="139">
        <v>1230</v>
      </c>
      <c r="J308" s="139">
        <f t="shared" si="60"/>
        <v>98400</v>
      </c>
      <c r="K308" s="136" t="s">
        <v>146</v>
      </c>
      <c r="L308" s="28"/>
      <c r="M308" s="140" t="s">
        <v>1</v>
      </c>
      <c r="N308" s="141" t="s">
        <v>44</v>
      </c>
      <c r="O308" s="142">
        <v>2.9620000000000002</v>
      </c>
      <c r="P308" s="142">
        <f t="shared" si="61"/>
        <v>236.96</v>
      </c>
      <c r="Q308" s="142">
        <v>0</v>
      </c>
      <c r="R308" s="142">
        <f t="shared" si="62"/>
        <v>0</v>
      </c>
      <c r="S308" s="142">
        <v>0</v>
      </c>
      <c r="T308" s="143">
        <f t="shared" si="63"/>
        <v>0</v>
      </c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R308" s="144" t="s">
        <v>147</v>
      </c>
      <c r="AT308" s="144" t="s">
        <v>142</v>
      </c>
      <c r="AU308" s="144" t="s">
        <v>85</v>
      </c>
      <c r="AY308" s="15" t="s">
        <v>140</v>
      </c>
      <c r="BE308" s="145">
        <f t="shared" si="64"/>
        <v>98400</v>
      </c>
      <c r="BF308" s="145">
        <f t="shared" si="65"/>
        <v>0</v>
      </c>
      <c r="BG308" s="145">
        <f t="shared" si="66"/>
        <v>0</v>
      </c>
      <c r="BH308" s="145">
        <f t="shared" si="67"/>
        <v>0</v>
      </c>
      <c r="BI308" s="145">
        <f t="shared" si="68"/>
        <v>0</v>
      </c>
      <c r="BJ308" s="15" t="s">
        <v>19</v>
      </c>
      <c r="BK308" s="145">
        <f t="shared" si="69"/>
        <v>98400</v>
      </c>
      <c r="BL308" s="15" t="s">
        <v>147</v>
      </c>
      <c r="BM308" s="144" t="s">
        <v>743</v>
      </c>
    </row>
    <row r="309" spans="1:65" s="2" customFormat="1" ht="24.2" customHeight="1">
      <c r="A309" s="27"/>
      <c r="B309" s="133"/>
      <c r="C309" s="134" t="s">
        <v>744</v>
      </c>
      <c r="D309" s="134" t="s">
        <v>142</v>
      </c>
      <c r="E309" s="135" t="s">
        <v>745</v>
      </c>
      <c r="F309" s="136" t="s">
        <v>746</v>
      </c>
      <c r="G309" s="137" t="s">
        <v>170</v>
      </c>
      <c r="H309" s="138">
        <v>60</v>
      </c>
      <c r="I309" s="139">
        <v>5690</v>
      </c>
      <c r="J309" s="139">
        <f t="shared" si="60"/>
        <v>341400</v>
      </c>
      <c r="K309" s="136" t="s">
        <v>146</v>
      </c>
      <c r="L309" s="28"/>
      <c r="M309" s="140" t="s">
        <v>1</v>
      </c>
      <c r="N309" s="141" t="s">
        <v>44</v>
      </c>
      <c r="O309" s="142">
        <v>13.114000000000001</v>
      </c>
      <c r="P309" s="142">
        <f t="shared" si="61"/>
        <v>786.84</v>
      </c>
      <c r="Q309" s="142">
        <v>0</v>
      </c>
      <c r="R309" s="142">
        <f t="shared" si="62"/>
        <v>0</v>
      </c>
      <c r="S309" s="142">
        <v>4.2900000000000004E-3</v>
      </c>
      <c r="T309" s="143">
        <f t="shared" si="63"/>
        <v>0.25740000000000002</v>
      </c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R309" s="144" t="s">
        <v>147</v>
      </c>
      <c r="AT309" s="144" t="s">
        <v>142</v>
      </c>
      <c r="AU309" s="144" t="s">
        <v>85</v>
      </c>
      <c r="AY309" s="15" t="s">
        <v>140</v>
      </c>
      <c r="BE309" s="145">
        <f t="shared" si="64"/>
        <v>341400</v>
      </c>
      <c r="BF309" s="145">
        <f t="shared" si="65"/>
        <v>0</v>
      </c>
      <c r="BG309" s="145">
        <f t="shared" si="66"/>
        <v>0</v>
      </c>
      <c r="BH309" s="145">
        <f t="shared" si="67"/>
        <v>0</v>
      </c>
      <c r="BI309" s="145">
        <f t="shared" si="68"/>
        <v>0</v>
      </c>
      <c r="BJ309" s="15" t="s">
        <v>19</v>
      </c>
      <c r="BK309" s="145">
        <f t="shared" si="69"/>
        <v>341400</v>
      </c>
      <c r="BL309" s="15" t="s">
        <v>147</v>
      </c>
      <c r="BM309" s="144" t="s">
        <v>747</v>
      </c>
    </row>
    <row r="310" spans="1:65" s="2" customFormat="1" ht="24.2" customHeight="1">
      <c r="A310" s="27"/>
      <c r="B310" s="133"/>
      <c r="C310" s="146" t="s">
        <v>748</v>
      </c>
      <c r="D310" s="146" t="s">
        <v>406</v>
      </c>
      <c r="E310" s="147" t="s">
        <v>749</v>
      </c>
      <c r="F310" s="148" t="s">
        <v>750</v>
      </c>
      <c r="G310" s="149" t="s">
        <v>170</v>
      </c>
      <c r="H310" s="150">
        <v>60</v>
      </c>
      <c r="I310" s="151">
        <v>1940</v>
      </c>
      <c r="J310" s="151">
        <f t="shared" si="60"/>
        <v>116400</v>
      </c>
      <c r="K310" s="148" t="s">
        <v>146</v>
      </c>
      <c r="L310" s="152"/>
      <c r="M310" s="153" t="s">
        <v>1</v>
      </c>
      <c r="N310" s="154" t="s">
        <v>44</v>
      </c>
      <c r="O310" s="142">
        <v>0</v>
      </c>
      <c r="P310" s="142">
        <f t="shared" si="61"/>
        <v>0</v>
      </c>
      <c r="Q310" s="142">
        <v>3.7699999999999999E-3</v>
      </c>
      <c r="R310" s="142">
        <f t="shared" si="62"/>
        <v>0.22619999999999998</v>
      </c>
      <c r="S310" s="142">
        <v>0</v>
      </c>
      <c r="T310" s="143">
        <f t="shared" si="63"/>
        <v>0</v>
      </c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R310" s="144" t="s">
        <v>172</v>
      </c>
      <c r="AT310" s="144" t="s">
        <v>406</v>
      </c>
      <c r="AU310" s="144" t="s">
        <v>85</v>
      </c>
      <c r="AY310" s="15" t="s">
        <v>140</v>
      </c>
      <c r="BE310" s="145">
        <f t="shared" si="64"/>
        <v>116400</v>
      </c>
      <c r="BF310" s="145">
        <f t="shared" si="65"/>
        <v>0</v>
      </c>
      <c r="BG310" s="145">
        <f t="shared" si="66"/>
        <v>0</v>
      </c>
      <c r="BH310" s="145">
        <f t="shared" si="67"/>
        <v>0</v>
      </c>
      <c r="BI310" s="145">
        <f t="shared" si="68"/>
        <v>0</v>
      </c>
      <c r="BJ310" s="15" t="s">
        <v>19</v>
      </c>
      <c r="BK310" s="145">
        <f t="shared" si="69"/>
        <v>116400</v>
      </c>
      <c r="BL310" s="15" t="s">
        <v>147</v>
      </c>
      <c r="BM310" s="144" t="s">
        <v>751</v>
      </c>
    </row>
    <row r="311" spans="1:65" s="2" customFormat="1" ht="24.2" customHeight="1">
      <c r="A311" s="27"/>
      <c r="B311" s="133"/>
      <c r="C311" s="134" t="s">
        <v>752</v>
      </c>
      <c r="D311" s="134" t="s">
        <v>142</v>
      </c>
      <c r="E311" s="135" t="s">
        <v>753</v>
      </c>
      <c r="F311" s="136" t="s">
        <v>754</v>
      </c>
      <c r="G311" s="137" t="s">
        <v>170</v>
      </c>
      <c r="H311" s="138">
        <v>20</v>
      </c>
      <c r="I311" s="139">
        <v>5930</v>
      </c>
      <c r="J311" s="139">
        <f t="shared" si="60"/>
        <v>118600</v>
      </c>
      <c r="K311" s="136" t="s">
        <v>146</v>
      </c>
      <c r="L311" s="28"/>
      <c r="M311" s="140" t="s">
        <v>1</v>
      </c>
      <c r="N311" s="141" t="s">
        <v>44</v>
      </c>
      <c r="O311" s="142">
        <v>13.666</v>
      </c>
      <c r="P311" s="142">
        <f t="shared" si="61"/>
        <v>273.32</v>
      </c>
      <c r="Q311" s="142">
        <v>0</v>
      </c>
      <c r="R311" s="142">
        <f t="shared" si="62"/>
        <v>0</v>
      </c>
      <c r="S311" s="142">
        <v>4.2900000000000004E-3</v>
      </c>
      <c r="T311" s="143">
        <f t="shared" si="63"/>
        <v>8.5800000000000015E-2</v>
      </c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R311" s="144" t="s">
        <v>147</v>
      </c>
      <c r="AT311" s="144" t="s">
        <v>142</v>
      </c>
      <c r="AU311" s="144" t="s">
        <v>85</v>
      </c>
      <c r="AY311" s="15" t="s">
        <v>140</v>
      </c>
      <c r="BE311" s="145">
        <f t="shared" si="64"/>
        <v>118600</v>
      </c>
      <c r="BF311" s="145">
        <f t="shared" si="65"/>
        <v>0</v>
      </c>
      <c r="BG311" s="145">
        <f t="shared" si="66"/>
        <v>0</v>
      </c>
      <c r="BH311" s="145">
        <f t="shared" si="67"/>
        <v>0</v>
      </c>
      <c r="BI311" s="145">
        <f t="shared" si="68"/>
        <v>0</v>
      </c>
      <c r="BJ311" s="15" t="s">
        <v>19</v>
      </c>
      <c r="BK311" s="145">
        <f t="shared" si="69"/>
        <v>118600</v>
      </c>
      <c r="BL311" s="15" t="s">
        <v>147</v>
      </c>
      <c r="BM311" s="144" t="s">
        <v>755</v>
      </c>
    </row>
    <row r="312" spans="1:65" s="2" customFormat="1" ht="24.2" customHeight="1">
      <c r="A312" s="27"/>
      <c r="B312" s="133"/>
      <c r="C312" s="146" t="s">
        <v>756</v>
      </c>
      <c r="D312" s="146" t="s">
        <v>406</v>
      </c>
      <c r="E312" s="147" t="s">
        <v>757</v>
      </c>
      <c r="F312" s="148" t="s">
        <v>758</v>
      </c>
      <c r="G312" s="149" t="s">
        <v>170</v>
      </c>
      <c r="H312" s="150">
        <v>20</v>
      </c>
      <c r="I312" s="151">
        <v>2210</v>
      </c>
      <c r="J312" s="151">
        <f t="shared" si="60"/>
        <v>44200</v>
      </c>
      <c r="K312" s="148" t="s">
        <v>146</v>
      </c>
      <c r="L312" s="152"/>
      <c r="M312" s="153" t="s">
        <v>1</v>
      </c>
      <c r="N312" s="154" t="s">
        <v>44</v>
      </c>
      <c r="O312" s="142">
        <v>0</v>
      </c>
      <c r="P312" s="142">
        <f t="shared" si="61"/>
        <v>0</v>
      </c>
      <c r="Q312" s="142">
        <v>4.2900000000000004E-3</v>
      </c>
      <c r="R312" s="142">
        <f t="shared" si="62"/>
        <v>8.5800000000000015E-2</v>
      </c>
      <c r="S312" s="142">
        <v>0</v>
      </c>
      <c r="T312" s="143">
        <f t="shared" si="63"/>
        <v>0</v>
      </c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R312" s="144" t="s">
        <v>172</v>
      </c>
      <c r="AT312" s="144" t="s">
        <v>406</v>
      </c>
      <c r="AU312" s="144" t="s">
        <v>85</v>
      </c>
      <c r="AY312" s="15" t="s">
        <v>140</v>
      </c>
      <c r="BE312" s="145">
        <f t="shared" si="64"/>
        <v>44200</v>
      </c>
      <c r="BF312" s="145">
        <f t="shared" si="65"/>
        <v>0</v>
      </c>
      <c r="BG312" s="145">
        <f t="shared" si="66"/>
        <v>0</v>
      </c>
      <c r="BH312" s="145">
        <f t="shared" si="67"/>
        <v>0</v>
      </c>
      <c r="BI312" s="145">
        <f t="shared" si="68"/>
        <v>0</v>
      </c>
      <c r="BJ312" s="15" t="s">
        <v>19</v>
      </c>
      <c r="BK312" s="145">
        <f t="shared" si="69"/>
        <v>44200</v>
      </c>
      <c r="BL312" s="15" t="s">
        <v>147</v>
      </c>
      <c r="BM312" s="144" t="s">
        <v>759</v>
      </c>
    </row>
    <row r="313" spans="1:65" s="2" customFormat="1" ht="33" customHeight="1">
      <c r="A313" s="27"/>
      <c r="B313" s="133"/>
      <c r="C313" s="134" t="s">
        <v>760</v>
      </c>
      <c r="D313" s="134" t="s">
        <v>142</v>
      </c>
      <c r="E313" s="135" t="s">
        <v>761</v>
      </c>
      <c r="F313" s="136" t="s">
        <v>762</v>
      </c>
      <c r="G313" s="137" t="s">
        <v>170</v>
      </c>
      <c r="H313" s="138">
        <v>10</v>
      </c>
      <c r="I313" s="139">
        <v>1130</v>
      </c>
      <c r="J313" s="139">
        <f t="shared" si="60"/>
        <v>11300</v>
      </c>
      <c r="K313" s="136" t="s">
        <v>146</v>
      </c>
      <c r="L313" s="28"/>
      <c r="M313" s="140" t="s">
        <v>1</v>
      </c>
      <c r="N313" s="141" t="s">
        <v>44</v>
      </c>
      <c r="O313" s="142">
        <v>3.0009999999999999</v>
      </c>
      <c r="P313" s="142">
        <f t="shared" si="61"/>
        <v>30.009999999999998</v>
      </c>
      <c r="Q313" s="142">
        <v>0</v>
      </c>
      <c r="R313" s="142">
        <f t="shared" si="62"/>
        <v>0</v>
      </c>
      <c r="S313" s="142">
        <v>0</v>
      </c>
      <c r="T313" s="143">
        <f t="shared" si="63"/>
        <v>0</v>
      </c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R313" s="144" t="s">
        <v>147</v>
      </c>
      <c r="AT313" s="144" t="s">
        <v>142</v>
      </c>
      <c r="AU313" s="144" t="s">
        <v>85</v>
      </c>
      <c r="AY313" s="15" t="s">
        <v>140</v>
      </c>
      <c r="BE313" s="145">
        <f t="shared" si="64"/>
        <v>11300</v>
      </c>
      <c r="BF313" s="145">
        <f t="shared" si="65"/>
        <v>0</v>
      </c>
      <c r="BG313" s="145">
        <f t="shared" si="66"/>
        <v>0</v>
      </c>
      <c r="BH313" s="145">
        <f t="shared" si="67"/>
        <v>0</v>
      </c>
      <c r="BI313" s="145">
        <f t="shared" si="68"/>
        <v>0</v>
      </c>
      <c r="BJ313" s="15" t="s">
        <v>19</v>
      </c>
      <c r="BK313" s="145">
        <f t="shared" si="69"/>
        <v>11300</v>
      </c>
      <c r="BL313" s="15" t="s">
        <v>147</v>
      </c>
      <c r="BM313" s="144" t="s">
        <v>763</v>
      </c>
    </row>
    <row r="314" spans="1:65" s="2" customFormat="1" ht="24.2" customHeight="1">
      <c r="A314" s="27"/>
      <c r="B314" s="133"/>
      <c r="C314" s="134" t="s">
        <v>764</v>
      </c>
      <c r="D314" s="134" t="s">
        <v>142</v>
      </c>
      <c r="E314" s="135" t="s">
        <v>765</v>
      </c>
      <c r="F314" s="136" t="s">
        <v>766</v>
      </c>
      <c r="G314" s="137" t="s">
        <v>217</v>
      </c>
      <c r="H314" s="138">
        <v>4500</v>
      </c>
      <c r="I314" s="139">
        <v>25.7</v>
      </c>
      <c r="J314" s="139">
        <f t="shared" si="60"/>
        <v>115650</v>
      </c>
      <c r="K314" s="136" t="s">
        <v>146</v>
      </c>
      <c r="L314" s="28"/>
      <c r="M314" s="140" t="s">
        <v>1</v>
      </c>
      <c r="N314" s="141" t="s">
        <v>44</v>
      </c>
      <c r="O314" s="142">
        <v>6.7000000000000004E-2</v>
      </c>
      <c r="P314" s="142">
        <f t="shared" si="61"/>
        <v>301.5</v>
      </c>
      <c r="Q314" s="142">
        <v>0</v>
      </c>
      <c r="R314" s="142">
        <f t="shared" si="62"/>
        <v>0</v>
      </c>
      <c r="S314" s="142">
        <v>0</v>
      </c>
      <c r="T314" s="143">
        <f t="shared" si="63"/>
        <v>0</v>
      </c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R314" s="144" t="s">
        <v>147</v>
      </c>
      <c r="AT314" s="144" t="s">
        <v>142</v>
      </c>
      <c r="AU314" s="144" t="s">
        <v>85</v>
      </c>
      <c r="AY314" s="15" t="s">
        <v>140</v>
      </c>
      <c r="BE314" s="145">
        <f t="shared" si="64"/>
        <v>115650</v>
      </c>
      <c r="BF314" s="145">
        <f t="shared" si="65"/>
        <v>0</v>
      </c>
      <c r="BG314" s="145">
        <f t="shared" si="66"/>
        <v>0</v>
      </c>
      <c r="BH314" s="145">
        <f t="shared" si="67"/>
        <v>0</v>
      </c>
      <c r="BI314" s="145">
        <f t="shared" si="68"/>
        <v>0</v>
      </c>
      <c r="BJ314" s="15" t="s">
        <v>19</v>
      </c>
      <c r="BK314" s="145">
        <f t="shared" si="69"/>
        <v>115650</v>
      </c>
      <c r="BL314" s="15" t="s">
        <v>147</v>
      </c>
      <c r="BM314" s="144" t="s">
        <v>767</v>
      </c>
    </row>
    <row r="315" spans="1:65" s="2" customFormat="1" ht="16.5" customHeight="1">
      <c r="A315" s="27"/>
      <c r="B315" s="133"/>
      <c r="C315" s="134" t="s">
        <v>768</v>
      </c>
      <c r="D315" s="134" t="s">
        <v>142</v>
      </c>
      <c r="E315" s="135" t="s">
        <v>769</v>
      </c>
      <c r="F315" s="136" t="s">
        <v>770</v>
      </c>
      <c r="G315" s="137" t="s">
        <v>170</v>
      </c>
      <c r="H315" s="138">
        <v>50</v>
      </c>
      <c r="I315" s="139">
        <v>2590</v>
      </c>
      <c r="J315" s="139">
        <f t="shared" si="60"/>
        <v>129500</v>
      </c>
      <c r="K315" s="136" t="s">
        <v>146</v>
      </c>
      <c r="L315" s="28"/>
      <c r="M315" s="140" t="s">
        <v>1</v>
      </c>
      <c r="N315" s="141" t="s">
        <v>44</v>
      </c>
      <c r="O315" s="142">
        <v>6.2640000000000002</v>
      </c>
      <c r="P315" s="142">
        <f t="shared" si="61"/>
        <v>313.2</v>
      </c>
      <c r="Q315" s="142">
        <v>0</v>
      </c>
      <c r="R315" s="142">
        <f t="shared" si="62"/>
        <v>0</v>
      </c>
      <c r="S315" s="142">
        <v>0</v>
      </c>
      <c r="T315" s="143">
        <f t="shared" si="63"/>
        <v>0</v>
      </c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R315" s="144" t="s">
        <v>147</v>
      </c>
      <c r="AT315" s="144" t="s">
        <v>142</v>
      </c>
      <c r="AU315" s="144" t="s">
        <v>85</v>
      </c>
      <c r="AY315" s="15" t="s">
        <v>140</v>
      </c>
      <c r="BE315" s="145">
        <f t="shared" si="64"/>
        <v>129500</v>
      </c>
      <c r="BF315" s="145">
        <f t="shared" si="65"/>
        <v>0</v>
      </c>
      <c r="BG315" s="145">
        <f t="shared" si="66"/>
        <v>0</v>
      </c>
      <c r="BH315" s="145">
        <f t="shared" si="67"/>
        <v>0</v>
      </c>
      <c r="BI315" s="145">
        <f t="shared" si="68"/>
        <v>0</v>
      </c>
      <c r="BJ315" s="15" t="s">
        <v>19</v>
      </c>
      <c r="BK315" s="145">
        <f t="shared" si="69"/>
        <v>129500</v>
      </c>
      <c r="BL315" s="15" t="s">
        <v>147</v>
      </c>
      <c r="BM315" s="144" t="s">
        <v>771</v>
      </c>
    </row>
    <row r="316" spans="1:65" s="2" customFormat="1" ht="16.5" customHeight="1">
      <c r="A316" s="27"/>
      <c r="B316" s="133"/>
      <c r="C316" s="134" t="s">
        <v>772</v>
      </c>
      <c r="D316" s="134" t="s">
        <v>142</v>
      </c>
      <c r="E316" s="135" t="s">
        <v>773</v>
      </c>
      <c r="F316" s="136" t="s">
        <v>774</v>
      </c>
      <c r="G316" s="137" t="s">
        <v>170</v>
      </c>
      <c r="H316" s="138">
        <v>170</v>
      </c>
      <c r="I316" s="139">
        <v>375</v>
      </c>
      <c r="J316" s="139">
        <f t="shared" si="60"/>
        <v>63750</v>
      </c>
      <c r="K316" s="136" t="s">
        <v>146</v>
      </c>
      <c r="L316" s="28"/>
      <c r="M316" s="140" t="s">
        <v>1</v>
      </c>
      <c r="N316" s="141" t="s">
        <v>44</v>
      </c>
      <c r="O316" s="142">
        <v>0.94299999999999995</v>
      </c>
      <c r="P316" s="142">
        <f t="shared" si="61"/>
        <v>160.31</v>
      </c>
      <c r="Q316" s="142">
        <v>0</v>
      </c>
      <c r="R316" s="142">
        <f t="shared" si="62"/>
        <v>0</v>
      </c>
      <c r="S316" s="142">
        <v>0</v>
      </c>
      <c r="T316" s="143">
        <f t="shared" si="63"/>
        <v>0</v>
      </c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R316" s="144" t="s">
        <v>147</v>
      </c>
      <c r="AT316" s="144" t="s">
        <v>142</v>
      </c>
      <c r="AU316" s="144" t="s">
        <v>85</v>
      </c>
      <c r="AY316" s="15" t="s">
        <v>140</v>
      </c>
      <c r="BE316" s="145">
        <f t="shared" si="64"/>
        <v>63750</v>
      </c>
      <c r="BF316" s="145">
        <f t="shared" si="65"/>
        <v>0</v>
      </c>
      <c r="BG316" s="145">
        <f t="shared" si="66"/>
        <v>0</v>
      </c>
      <c r="BH316" s="145">
        <f t="shared" si="67"/>
        <v>0</v>
      </c>
      <c r="BI316" s="145">
        <f t="shared" si="68"/>
        <v>0</v>
      </c>
      <c r="BJ316" s="15" t="s">
        <v>19</v>
      </c>
      <c r="BK316" s="145">
        <f t="shared" si="69"/>
        <v>63750</v>
      </c>
      <c r="BL316" s="15" t="s">
        <v>147</v>
      </c>
      <c r="BM316" s="144" t="s">
        <v>775</v>
      </c>
    </row>
    <row r="317" spans="1:65" s="2" customFormat="1" ht="16.5" customHeight="1">
      <c r="A317" s="27"/>
      <c r="B317" s="133"/>
      <c r="C317" s="134" t="s">
        <v>776</v>
      </c>
      <c r="D317" s="134" t="s">
        <v>142</v>
      </c>
      <c r="E317" s="135" t="s">
        <v>777</v>
      </c>
      <c r="F317" s="136" t="s">
        <v>778</v>
      </c>
      <c r="G317" s="137" t="s">
        <v>170</v>
      </c>
      <c r="H317" s="138">
        <v>150</v>
      </c>
      <c r="I317" s="139">
        <v>437</v>
      </c>
      <c r="J317" s="139">
        <f t="shared" si="60"/>
        <v>65550</v>
      </c>
      <c r="K317" s="136" t="s">
        <v>146</v>
      </c>
      <c r="L317" s="28"/>
      <c r="M317" s="140" t="s">
        <v>1</v>
      </c>
      <c r="N317" s="141" t="s">
        <v>44</v>
      </c>
      <c r="O317" s="142">
        <v>1.099</v>
      </c>
      <c r="P317" s="142">
        <f t="shared" si="61"/>
        <v>164.85</v>
      </c>
      <c r="Q317" s="142">
        <v>0</v>
      </c>
      <c r="R317" s="142">
        <f t="shared" si="62"/>
        <v>0</v>
      </c>
      <c r="S317" s="142">
        <v>0</v>
      </c>
      <c r="T317" s="143">
        <f t="shared" si="63"/>
        <v>0</v>
      </c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R317" s="144" t="s">
        <v>147</v>
      </c>
      <c r="AT317" s="144" t="s">
        <v>142</v>
      </c>
      <c r="AU317" s="144" t="s">
        <v>85</v>
      </c>
      <c r="AY317" s="15" t="s">
        <v>140</v>
      </c>
      <c r="BE317" s="145">
        <f t="shared" si="64"/>
        <v>65550</v>
      </c>
      <c r="BF317" s="145">
        <f t="shared" si="65"/>
        <v>0</v>
      </c>
      <c r="BG317" s="145">
        <f t="shared" si="66"/>
        <v>0</v>
      </c>
      <c r="BH317" s="145">
        <f t="shared" si="67"/>
        <v>0</v>
      </c>
      <c r="BI317" s="145">
        <f t="shared" si="68"/>
        <v>0</v>
      </c>
      <c r="BJ317" s="15" t="s">
        <v>19</v>
      </c>
      <c r="BK317" s="145">
        <f t="shared" si="69"/>
        <v>65550</v>
      </c>
      <c r="BL317" s="15" t="s">
        <v>147</v>
      </c>
      <c r="BM317" s="144" t="s">
        <v>779</v>
      </c>
    </row>
    <row r="318" spans="1:65" s="12" customFormat="1" ht="22.9" customHeight="1">
      <c r="B318" s="121"/>
      <c r="D318" s="122" t="s">
        <v>78</v>
      </c>
      <c r="E318" s="131" t="s">
        <v>163</v>
      </c>
      <c r="F318" s="131" t="s">
        <v>780</v>
      </c>
      <c r="J318" s="132">
        <f>BK318</f>
        <v>14639160</v>
      </c>
      <c r="L318" s="121"/>
      <c r="M318" s="125"/>
      <c r="N318" s="126"/>
      <c r="O318" s="126"/>
      <c r="P318" s="127">
        <f>SUM(P319:P335)</f>
        <v>14646.99</v>
      </c>
      <c r="Q318" s="126"/>
      <c r="R318" s="127">
        <f>SUM(R319:R335)</f>
        <v>557.00595082599989</v>
      </c>
      <c r="S318" s="126"/>
      <c r="T318" s="128">
        <f>SUM(T319:T335)</f>
        <v>646</v>
      </c>
      <c r="AR318" s="122" t="s">
        <v>19</v>
      </c>
      <c r="AT318" s="129" t="s">
        <v>78</v>
      </c>
      <c r="AU318" s="129" t="s">
        <v>19</v>
      </c>
      <c r="AY318" s="122" t="s">
        <v>140</v>
      </c>
      <c r="BK318" s="130">
        <f>SUM(BK319:BK335)</f>
        <v>14639160</v>
      </c>
    </row>
    <row r="319" spans="1:65" s="2" customFormat="1" ht="33" customHeight="1">
      <c r="A319" s="27"/>
      <c r="B319" s="133"/>
      <c r="C319" s="134" t="s">
        <v>781</v>
      </c>
      <c r="D319" s="134" t="s">
        <v>142</v>
      </c>
      <c r="E319" s="135" t="s">
        <v>782</v>
      </c>
      <c r="F319" s="136" t="s">
        <v>783</v>
      </c>
      <c r="G319" s="137" t="s">
        <v>145</v>
      </c>
      <c r="H319" s="138">
        <v>70</v>
      </c>
      <c r="I319" s="139">
        <v>207</v>
      </c>
      <c r="J319" s="139">
        <f t="shared" ref="J319:J330" si="70">ROUND(I319*H319,2)</f>
        <v>14490</v>
      </c>
      <c r="K319" s="136" t="s">
        <v>146</v>
      </c>
      <c r="L319" s="28"/>
      <c r="M319" s="140" t="s">
        <v>1</v>
      </c>
      <c r="N319" s="141" t="s">
        <v>44</v>
      </c>
      <c r="O319" s="142">
        <v>0.35799999999999998</v>
      </c>
      <c r="P319" s="142">
        <f t="shared" ref="P319:P330" si="71">O319*H319</f>
        <v>25.06</v>
      </c>
      <c r="Q319" s="142">
        <v>4.0000000000000001E-3</v>
      </c>
      <c r="R319" s="142">
        <f t="shared" ref="R319:R330" si="72">Q319*H319</f>
        <v>0.28000000000000003</v>
      </c>
      <c r="S319" s="142">
        <v>0</v>
      </c>
      <c r="T319" s="143">
        <f t="shared" ref="T319:T330" si="73">S319*H319</f>
        <v>0</v>
      </c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R319" s="144" t="s">
        <v>147</v>
      </c>
      <c r="AT319" s="144" t="s">
        <v>142</v>
      </c>
      <c r="AU319" s="144" t="s">
        <v>85</v>
      </c>
      <c r="AY319" s="15" t="s">
        <v>140</v>
      </c>
      <c r="BE319" s="145">
        <f t="shared" ref="BE319:BE330" si="74">IF(N319="základní",J319,0)</f>
        <v>14490</v>
      </c>
      <c r="BF319" s="145">
        <f t="shared" ref="BF319:BF330" si="75">IF(N319="snížená",J319,0)</f>
        <v>0</v>
      </c>
      <c r="BG319" s="145">
        <f t="shared" ref="BG319:BG330" si="76">IF(N319="zákl. přenesená",J319,0)</f>
        <v>0</v>
      </c>
      <c r="BH319" s="145">
        <f t="shared" ref="BH319:BH330" si="77">IF(N319="sníž. přenesená",J319,0)</f>
        <v>0</v>
      </c>
      <c r="BI319" s="145">
        <f t="shared" ref="BI319:BI330" si="78">IF(N319="nulová",J319,0)</f>
        <v>0</v>
      </c>
      <c r="BJ319" s="15" t="s">
        <v>19</v>
      </c>
      <c r="BK319" s="145">
        <f t="shared" ref="BK319:BK330" si="79">ROUND(I319*H319,2)</f>
        <v>14490</v>
      </c>
      <c r="BL319" s="15" t="s">
        <v>147</v>
      </c>
      <c r="BM319" s="144" t="s">
        <v>784</v>
      </c>
    </row>
    <row r="320" spans="1:65" s="2" customFormat="1" ht="24.2" customHeight="1">
      <c r="A320" s="27"/>
      <c r="B320" s="133"/>
      <c r="C320" s="134" t="s">
        <v>785</v>
      </c>
      <c r="D320" s="134" t="s">
        <v>142</v>
      </c>
      <c r="E320" s="135" t="s">
        <v>786</v>
      </c>
      <c r="F320" s="136" t="s">
        <v>787</v>
      </c>
      <c r="G320" s="137" t="s">
        <v>145</v>
      </c>
      <c r="H320" s="138">
        <v>110</v>
      </c>
      <c r="I320" s="139">
        <v>164</v>
      </c>
      <c r="J320" s="139">
        <f t="shared" si="70"/>
        <v>18040</v>
      </c>
      <c r="K320" s="136" t="s">
        <v>146</v>
      </c>
      <c r="L320" s="28"/>
      <c r="M320" s="140" t="s">
        <v>1</v>
      </c>
      <c r="N320" s="141" t="s">
        <v>44</v>
      </c>
      <c r="O320" s="142">
        <v>0.27200000000000002</v>
      </c>
      <c r="P320" s="142">
        <f t="shared" si="71"/>
        <v>29.92</v>
      </c>
      <c r="Q320" s="142">
        <v>4.0000000000000001E-3</v>
      </c>
      <c r="R320" s="142">
        <f t="shared" si="72"/>
        <v>0.44</v>
      </c>
      <c r="S320" s="142">
        <v>0</v>
      </c>
      <c r="T320" s="143">
        <f t="shared" si="73"/>
        <v>0</v>
      </c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R320" s="144" t="s">
        <v>147</v>
      </c>
      <c r="AT320" s="144" t="s">
        <v>142</v>
      </c>
      <c r="AU320" s="144" t="s">
        <v>85</v>
      </c>
      <c r="AY320" s="15" t="s">
        <v>140</v>
      </c>
      <c r="BE320" s="145">
        <f t="shared" si="74"/>
        <v>18040</v>
      </c>
      <c r="BF320" s="145">
        <f t="shared" si="75"/>
        <v>0</v>
      </c>
      <c r="BG320" s="145">
        <f t="shared" si="76"/>
        <v>0</v>
      </c>
      <c r="BH320" s="145">
        <f t="shared" si="77"/>
        <v>0</v>
      </c>
      <c r="BI320" s="145">
        <f t="shared" si="78"/>
        <v>0</v>
      </c>
      <c r="BJ320" s="15" t="s">
        <v>19</v>
      </c>
      <c r="BK320" s="145">
        <f t="shared" si="79"/>
        <v>18040</v>
      </c>
      <c r="BL320" s="15" t="s">
        <v>147</v>
      </c>
      <c r="BM320" s="144" t="s">
        <v>788</v>
      </c>
    </row>
    <row r="321" spans="1:65" s="2" customFormat="1" ht="37.9" customHeight="1">
      <c r="A321" s="27"/>
      <c r="B321" s="133"/>
      <c r="C321" s="134" t="s">
        <v>789</v>
      </c>
      <c r="D321" s="134" t="s">
        <v>142</v>
      </c>
      <c r="E321" s="135" t="s">
        <v>790</v>
      </c>
      <c r="F321" s="136" t="s">
        <v>791</v>
      </c>
      <c r="G321" s="137" t="s">
        <v>145</v>
      </c>
      <c r="H321" s="138">
        <v>70</v>
      </c>
      <c r="I321" s="139">
        <v>281</v>
      </c>
      <c r="J321" s="139">
        <f t="shared" si="70"/>
        <v>19670</v>
      </c>
      <c r="K321" s="136" t="s">
        <v>146</v>
      </c>
      <c r="L321" s="28"/>
      <c r="M321" s="140" t="s">
        <v>1</v>
      </c>
      <c r="N321" s="141" t="s">
        <v>44</v>
      </c>
      <c r="O321" s="142">
        <v>0.41</v>
      </c>
      <c r="P321" s="142">
        <f t="shared" si="71"/>
        <v>28.7</v>
      </c>
      <c r="Q321" s="142">
        <v>4.3839999999999999E-3</v>
      </c>
      <c r="R321" s="142">
        <f t="shared" si="72"/>
        <v>0.30687999999999999</v>
      </c>
      <c r="S321" s="142">
        <v>0</v>
      </c>
      <c r="T321" s="143">
        <f t="shared" si="73"/>
        <v>0</v>
      </c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R321" s="144" t="s">
        <v>147</v>
      </c>
      <c r="AT321" s="144" t="s">
        <v>142</v>
      </c>
      <c r="AU321" s="144" t="s">
        <v>85</v>
      </c>
      <c r="AY321" s="15" t="s">
        <v>140</v>
      </c>
      <c r="BE321" s="145">
        <f t="shared" si="74"/>
        <v>19670</v>
      </c>
      <c r="BF321" s="145">
        <f t="shared" si="75"/>
        <v>0</v>
      </c>
      <c r="BG321" s="145">
        <f t="shared" si="76"/>
        <v>0</v>
      </c>
      <c r="BH321" s="145">
        <f t="shared" si="77"/>
        <v>0</v>
      </c>
      <c r="BI321" s="145">
        <f t="shared" si="78"/>
        <v>0</v>
      </c>
      <c r="BJ321" s="15" t="s">
        <v>19</v>
      </c>
      <c r="BK321" s="145">
        <f t="shared" si="79"/>
        <v>19670</v>
      </c>
      <c r="BL321" s="15" t="s">
        <v>147</v>
      </c>
      <c r="BM321" s="144" t="s">
        <v>792</v>
      </c>
    </row>
    <row r="322" spans="1:65" s="2" customFormat="1" ht="24.2" customHeight="1">
      <c r="A322" s="27"/>
      <c r="B322" s="133"/>
      <c r="C322" s="134" t="s">
        <v>793</v>
      </c>
      <c r="D322" s="134" t="s">
        <v>142</v>
      </c>
      <c r="E322" s="135" t="s">
        <v>794</v>
      </c>
      <c r="F322" s="136" t="s">
        <v>795</v>
      </c>
      <c r="G322" s="137" t="s">
        <v>145</v>
      </c>
      <c r="H322" s="138">
        <v>130</v>
      </c>
      <c r="I322" s="139">
        <v>129</v>
      </c>
      <c r="J322" s="139">
        <f t="shared" si="70"/>
        <v>16770</v>
      </c>
      <c r="K322" s="136" t="s">
        <v>146</v>
      </c>
      <c r="L322" s="28"/>
      <c r="M322" s="140" t="s">
        <v>1</v>
      </c>
      <c r="N322" s="141" t="s">
        <v>44</v>
      </c>
      <c r="O322" s="142">
        <v>0.38</v>
      </c>
      <c r="P322" s="142">
        <f t="shared" si="71"/>
        <v>49.4</v>
      </c>
      <c r="Q322" s="142">
        <v>0</v>
      </c>
      <c r="R322" s="142">
        <f t="shared" si="72"/>
        <v>0</v>
      </c>
      <c r="S322" s="142">
        <v>0</v>
      </c>
      <c r="T322" s="143">
        <f t="shared" si="73"/>
        <v>0</v>
      </c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R322" s="144" t="s">
        <v>147</v>
      </c>
      <c r="AT322" s="144" t="s">
        <v>142</v>
      </c>
      <c r="AU322" s="144" t="s">
        <v>85</v>
      </c>
      <c r="AY322" s="15" t="s">
        <v>140</v>
      </c>
      <c r="BE322" s="145">
        <f t="shared" si="74"/>
        <v>16770</v>
      </c>
      <c r="BF322" s="145">
        <f t="shared" si="75"/>
        <v>0</v>
      </c>
      <c r="BG322" s="145">
        <f t="shared" si="76"/>
        <v>0</v>
      </c>
      <c r="BH322" s="145">
        <f t="shared" si="77"/>
        <v>0</v>
      </c>
      <c r="BI322" s="145">
        <f t="shared" si="78"/>
        <v>0</v>
      </c>
      <c r="BJ322" s="15" t="s">
        <v>19</v>
      </c>
      <c r="BK322" s="145">
        <f t="shared" si="79"/>
        <v>16770</v>
      </c>
      <c r="BL322" s="15" t="s">
        <v>147</v>
      </c>
      <c r="BM322" s="144" t="s">
        <v>796</v>
      </c>
    </row>
    <row r="323" spans="1:65" s="2" customFormat="1" ht="24.2" customHeight="1">
      <c r="A323" s="27"/>
      <c r="B323" s="133"/>
      <c r="C323" s="134" t="s">
        <v>797</v>
      </c>
      <c r="D323" s="134" t="s">
        <v>142</v>
      </c>
      <c r="E323" s="135" t="s">
        <v>798</v>
      </c>
      <c r="F323" s="136" t="s">
        <v>799</v>
      </c>
      <c r="G323" s="137" t="s">
        <v>145</v>
      </c>
      <c r="H323" s="138">
        <v>210</v>
      </c>
      <c r="I323" s="139">
        <v>176</v>
      </c>
      <c r="J323" s="139">
        <f t="shared" si="70"/>
        <v>36960</v>
      </c>
      <c r="K323" s="136" t="s">
        <v>146</v>
      </c>
      <c r="L323" s="28"/>
      <c r="M323" s="140" t="s">
        <v>1</v>
      </c>
      <c r="N323" s="141" t="s">
        <v>44</v>
      </c>
      <c r="O323" s="142">
        <v>0.46899999999999997</v>
      </c>
      <c r="P323" s="142">
        <f t="shared" si="71"/>
        <v>98.49</v>
      </c>
      <c r="Q323" s="142">
        <v>1.6275400000000001E-4</v>
      </c>
      <c r="R323" s="142">
        <f t="shared" si="72"/>
        <v>3.4178340000000001E-2</v>
      </c>
      <c r="S323" s="142">
        <v>0</v>
      </c>
      <c r="T323" s="143">
        <f t="shared" si="73"/>
        <v>0</v>
      </c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R323" s="144" t="s">
        <v>147</v>
      </c>
      <c r="AT323" s="144" t="s">
        <v>142</v>
      </c>
      <c r="AU323" s="144" t="s">
        <v>85</v>
      </c>
      <c r="AY323" s="15" t="s">
        <v>140</v>
      </c>
      <c r="BE323" s="145">
        <f t="shared" si="74"/>
        <v>36960</v>
      </c>
      <c r="BF323" s="145">
        <f t="shared" si="75"/>
        <v>0</v>
      </c>
      <c r="BG323" s="145">
        <f t="shared" si="76"/>
        <v>0</v>
      </c>
      <c r="BH323" s="145">
        <f t="shared" si="77"/>
        <v>0</v>
      </c>
      <c r="BI323" s="145">
        <f t="shared" si="78"/>
        <v>0</v>
      </c>
      <c r="BJ323" s="15" t="s">
        <v>19</v>
      </c>
      <c r="BK323" s="145">
        <f t="shared" si="79"/>
        <v>36960</v>
      </c>
      <c r="BL323" s="15" t="s">
        <v>147</v>
      </c>
      <c r="BM323" s="144" t="s">
        <v>800</v>
      </c>
    </row>
    <row r="324" spans="1:65" s="2" customFormat="1" ht="37.9" customHeight="1">
      <c r="A324" s="27"/>
      <c r="B324" s="133"/>
      <c r="C324" s="134" t="s">
        <v>801</v>
      </c>
      <c r="D324" s="134" t="s">
        <v>142</v>
      </c>
      <c r="E324" s="135" t="s">
        <v>802</v>
      </c>
      <c r="F324" s="136" t="s">
        <v>803</v>
      </c>
      <c r="G324" s="137" t="s">
        <v>145</v>
      </c>
      <c r="H324" s="138">
        <v>320</v>
      </c>
      <c r="I324" s="139">
        <v>249</v>
      </c>
      <c r="J324" s="139">
        <f t="shared" si="70"/>
        <v>79680</v>
      </c>
      <c r="K324" s="136" t="s">
        <v>146</v>
      </c>
      <c r="L324" s="28"/>
      <c r="M324" s="140" t="s">
        <v>1</v>
      </c>
      <c r="N324" s="141" t="s">
        <v>44</v>
      </c>
      <c r="O324" s="142">
        <v>0.16</v>
      </c>
      <c r="P324" s="142">
        <f t="shared" si="71"/>
        <v>51.2</v>
      </c>
      <c r="Q324" s="142">
        <v>4.64E-4</v>
      </c>
      <c r="R324" s="142">
        <f t="shared" si="72"/>
        <v>0.14848</v>
      </c>
      <c r="S324" s="142">
        <v>0</v>
      </c>
      <c r="T324" s="143">
        <f t="shared" si="73"/>
        <v>0</v>
      </c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R324" s="144" t="s">
        <v>147</v>
      </c>
      <c r="AT324" s="144" t="s">
        <v>142</v>
      </c>
      <c r="AU324" s="144" t="s">
        <v>85</v>
      </c>
      <c r="AY324" s="15" t="s">
        <v>140</v>
      </c>
      <c r="BE324" s="145">
        <f t="shared" si="74"/>
        <v>79680</v>
      </c>
      <c r="BF324" s="145">
        <f t="shared" si="75"/>
        <v>0</v>
      </c>
      <c r="BG324" s="145">
        <f t="shared" si="76"/>
        <v>0</v>
      </c>
      <c r="BH324" s="145">
        <f t="shared" si="77"/>
        <v>0</v>
      </c>
      <c r="BI324" s="145">
        <f t="shared" si="78"/>
        <v>0</v>
      </c>
      <c r="BJ324" s="15" t="s">
        <v>19</v>
      </c>
      <c r="BK324" s="145">
        <f t="shared" si="79"/>
        <v>79680</v>
      </c>
      <c r="BL324" s="15" t="s">
        <v>147</v>
      </c>
      <c r="BM324" s="144" t="s">
        <v>804</v>
      </c>
    </row>
    <row r="325" spans="1:65" s="2" customFormat="1" ht="16.5" customHeight="1">
      <c r="A325" s="27"/>
      <c r="B325" s="133"/>
      <c r="C325" s="134" t="s">
        <v>805</v>
      </c>
      <c r="D325" s="134" t="s">
        <v>142</v>
      </c>
      <c r="E325" s="135" t="s">
        <v>806</v>
      </c>
      <c r="F325" s="136" t="s">
        <v>807</v>
      </c>
      <c r="G325" s="137" t="s">
        <v>145</v>
      </c>
      <c r="H325" s="138">
        <v>110</v>
      </c>
      <c r="I325" s="139">
        <v>201</v>
      </c>
      <c r="J325" s="139">
        <f t="shared" si="70"/>
        <v>22110</v>
      </c>
      <c r="K325" s="136" t="s">
        <v>146</v>
      </c>
      <c r="L325" s="28"/>
      <c r="M325" s="140" t="s">
        <v>1</v>
      </c>
      <c r="N325" s="141" t="s">
        <v>44</v>
      </c>
      <c r="O325" s="142">
        <v>0.28000000000000003</v>
      </c>
      <c r="P325" s="142">
        <f t="shared" si="71"/>
        <v>30.800000000000004</v>
      </c>
      <c r="Q325" s="142">
        <v>3.347E-4</v>
      </c>
      <c r="R325" s="142">
        <f t="shared" si="72"/>
        <v>3.6817000000000003E-2</v>
      </c>
      <c r="S325" s="142">
        <v>0</v>
      </c>
      <c r="T325" s="143">
        <f t="shared" si="73"/>
        <v>0</v>
      </c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R325" s="144" t="s">
        <v>147</v>
      </c>
      <c r="AT325" s="144" t="s">
        <v>142</v>
      </c>
      <c r="AU325" s="144" t="s">
        <v>85</v>
      </c>
      <c r="AY325" s="15" t="s">
        <v>140</v>
      </c>
      <c r="BE325" s="145">
        <f t="shared" si="74"/>
        <v>22110</v>
      </c>
      <c r="BF325" s="145">
        <f t="shared" si="75"/>
        <v>0</v>
      </c>
      <c r="BG325" s="145">
        <f t="shared" si="76"/>
        <v>0</v>
      </c>
      <c r="BH325" s="145">
        <f t="shared" si="77"/>
        <v>0</v>
      </c>
      <c r="BI325" s="145">
        <f t="shared" si="78"/>
        <v>0</v>
      </c>
      <c r="BJ325" s="15" t="s">
        <v>19</v>
      </c>
      <c r="BK325" s="145">
        <f t="shared" si="79"/>
        <v>22110</v>
      </c>
      <c r="BL325" s="15" t="s">
        <v>147</v>
      </c>
      <c r="BM325" s="144" t="s">
        <v>808</v>
      </c>
    </row>
    <row r="326" spans="1:65" s="2" customFormat="1" ht="49.15" customHeight="1">
      <c r="A326" s="27"/>
      <c r="B326" s="133"/>
      <c r="C326" s="134" t="s">
        <v>809</v>
      </c>
      <c r="D326" s="134" t="s">
        <v>142</v>
      </c>
      <c r="E326" s="135" t="s">
        <v>810</v>
      </c>
      <c r="F326" s="136" t="s">
        <v>811</v>
      </c>
      <c r="G326" s="137" t="s">
        <v>145</v>
      </c>
      <c r="H326" s="138">
        <v>3000</v>
      </c>
      <c r="I326" s="139">
        <v>1410</v>
      </c>
      <c r="J326" s="139">
        <f t="shared" si="70"/>
        <v>4230000</v>
      </c>
      <c r="K326" s="136" t="s">
        <v>146</v>
      </c>
      <c r="L326" s="28"/>
      <c r="M326" s="140" t="s">
        <v>1</v>
      </c>
      <c r="N326" s="141" t="s">
        <v>44</v>
      </c>
      <c r="O326" s="142">
        <v>1.3640000000000001</v>
      </c>
      <c r="P326" s="142">
        <f t="shared" si="71"/>
        <v>4092.0000000000005</v>
      </c>
      <c r="Q326" s="142">
        <v>6.5696699999999997E-2</v>
      </c>
      <c r="R326" s="142">
        <f t="shared" si="72"/>
        <v>197.09009999999998</v>
      </c>
      <c r="S326" s="142">
        <v>7.4999999999999997E-2</v>
      </c>
      <c r="T326" s="143">
        <f t="shared" si="73"/>
        <v>225</v>
      </c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R326" s="144" t="s">
        <v>147</v>
      </c>
      <c r="AT326" s="144" t="s">
        <v>142</v>
      </c>
      <c r="AU326" s="144" t="s">
        <v>85</v>
      </c>
      <c r="AY326" s="15" t="s">
        <v>140</v>
      </c>
      <c r="BE326" s="145">
        <f t="shared" si="74"/>
        <v>4230000</v>
      </c>
      <c r="BF326" s="145">
        <f t="shared" si="75"/>
        <v>0</v>
      </c>
      <c r="BG326" s="145">
        <f t="shared" si="76"/>
        <v>0</v>
      </c>
      <c r="BH326" s="145">
        <f t="shared" si="77"/>
        <v>0</v>
      </c>
      <c r="BI326" s="145">
        <f t="shared" si="78"/>
        <v>0</v>
      </c>
      <c r="BJ326" s="15" t="s">
        <v>19</v>
      </c>
      <c r="BK326" s="145">
        <f t="shared" si="79"/>
        <v>4230000</v>
      </c>
      <c r="BL326" s="15" t="s">
        <v>147</v>
      </c>
      <c r="BM326" s="144" t="s">
        <v>812</v>
      </c>
    </row>
    <row r="327" spans="1:65" s="2" customFormat="1" ht="49.15" customHeight="1">
      <c r="A327" s="27"/>
      <c r="B327" s="133"/>
      <c r="C327" s="134" t="s">
        <v>813</v>
      </c>
      <c r="D327" s="134" t="s">
        <v>142</v>
      </c>
      <c r="E327" s="135" t="s">
        <v>814</v>
      </c>
      <c r="F327" s="136" t="s">
        <v>815</v>
      </c>
      <c r="G327" s="137" t="s">
        <v>145</v>
      </c>
      <c r="H327" s="138">
        <v>6000</v>
      </c>
      <c r="I327" s="139">
        <v>1240</v>
      </c>
      <c r="J327" s="139">
        <f t="shared" si="70"/>
        <v>7440000</v>
      </c>
      <c r="K327" s="136" t="s">
        <v>146</v>
      </c>
      <c r="L327" s="28"/>
      <c r="M327" s="140" t="s">
        <v>1</v>
      </c>
      <c r="N327" s="141" t="s">
        <v>44</v>
      </c>
      <c r="O327" s="142">
        <v>1.244</v>
      </c>
      <c r="P327" s="142">
        <f t="shared" si="71"/>
        <v>7464</v>
      </c>
      <c r="Q327" s="142">
        <v>4.9656499999999999E-2</v>
      </c>
      <c r="R327" s="142">
        <f t="shared" si="72"/>
        <v>297.93900000000002</v>
      </c>
      <c r="S327" s="142">
        <v>5.8999999999999997E-2</v>
      </c>
      <c r="T327" s="143">
        <f t="shared" si="73"/>
        <v>354</v>
      </c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R327" s="144" t="s">
        <v>147</v>
      </c>
      <c r="AT327" s="144" t="s">
        <v>142</v>
      </c>
      <c r="AU327" s="144" t="s">
        <v>85</v>
      </c>
      <c r="AY327" s="15" t="s">
        <v>140</v>
      </c>
      <c r="BE327" s="145">
        <f t="shared" si="74"/>
        <v>7440000</v>
      </c>
      <c r="BF327" s="145">
        <f t="shared" si="75"/>
        <v>0</v>
      </c>
      <c r="BG327" s="145">
        <f t="shared" si="76"/>
        <v>0</v>
      </c>
      <c r="BH327" s="145">
        <f t="shared" si="77"/>
        <v>0</v>
      </c>
      <c r="BI327" s="145">
        <f t="shared" si="78"/>
        <v>0</v>
      </c>
      <c r="BJ327" s="15" t="s">
        <v>19</v>
      </c>
      <c r="BK327" s="145">
        <f t="shared" si="79"/>
        <v>7440000</v>
      </c>
      <c r="BL327" s="15" t="s">
        <v>147</v>
      </c>
      <c r="BM327" s="144" t="s">
        <v>816</v>
      </c>
    </row>
    <row r="328" spans="1:65" s="2" customFormat="1" ht="49.15" customHeight="1">
      <c r="A328" s="27"/>
      <c r="B328" s="133"/>
      <c r="C328" s="134" t="s">
        <v>817</v>
      </c>
      <c r="D328" s="134" t="s">
        <v>142</v>
      </c>
      <c r="E328" s="135" t="s">
        <v>818</v>
      </c>
      <c r="F328" s="136" t="s">
        <v>819</v>
      </c>
      <c r="G328" s="137" t="s">
        <v>145</v>
      </c>
      <c r="H328" s="138">
        <v>500</v>
      </c>
      <c r="I328" s="139">
        <v>2320</v>
      </c>
      <c r="J328" s="139">
        <f t="shared" si="70"/>
        <v>1160000</v>
      </c>
      <c r="K328" s="136" t="s">
        <v>146</v>
      </c>
      <c r="L328" s="28"/>
      <c r="M328" s="140" t="s">
        <v>1</v>
      </c>
      <c r="N328" s="141" t="s">
        <v>44</v>
      </c>
      <c r="O328" s="142">
        <v>2.472</v>
      </c>
      <c r="P328" s="142">
        <f t="shared" si="71"/>
        <v>1236</v>
      </c>
      <c r="Q328" s="142">
        <v>6.6961699999999999E-2</v>
      </c>
      <c r="R328" s="142">
        <f t="shared" si="72"/>
        <v>33.480849999999997</v>
      </c>
      <c r="S328" s="142">
        <v>7.4999999999999997E-2</v>
      </c>
      <c r="T328" s="143">
        <f t="shared" si="73"/>
        <v>37.5</v>
      </c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R328" s="144" t="s">
        <v>147</v>
      </c>
      <c r="AT328" s="144" t="s">
        <v>142</v>
      </c>
      <c r="AU328" s="144" t="s">
        <v>85</v>
      </c>
      <c r="AY328" s="15" t="s">
        <v>140</v>
      </c>
      <c r="BE328" s="145">
        <f t="shared" si="74"/>
        <v>1160000</v>
      </c>
      <c r="BF328" s="145">
        <f t="shared" si="75"/>
        <v>0</v>
      </c>
      <c r="BG328" s="145">
        <f t="shared" si="76"/>
        <v>0</v>
      </c>
      <c r="BH328" s="145">
        <f t="shared" si="77"/>
        <v>0</v>
      </c>
      <c r="BI328" s="145">
        <f t="shared" si="78"/>
        <v>0</v>
      </c>
      <c r="BJ328" s="15" t="s">
        <v>19</v>
      </c>
      <c r="BK328" s="145">
        <f t="shared" si="79"/>
        <v>1160000</v>
      </c>
      <c r="BL328" s="15" t="s">
        <v>147</v>
      </c>
      <c r="BM328" s="144" t="s">
        <v>820</v>
      </c>
    </row>
    <row r="329" spans="1:65" s="2" customFormat="1" ht="49.15" customHeight="1">
      <c r="A329" s="27"/>
      <c r="B329" s="133"/>
      <c r="C329" s="134" t="s">
        <v>821</v>
      </c>
      <c r="D329" s="134" t="s">
        <v>142</v>
      </c>
      <c r="E329" s="135" t="s">
        <v>822</v>
      </c>
      <c r="F329" s="136" t="s">
        <v>823</v>
      </c>
      <c r="G329" s="137" t="s">
        <v>145</v>
      </c>
      <c r="H329" s="138">
        <v>500</v>
      </c>
      <c r="I329" s="139">
        <v>2050</v>
      </c>
      <c r="J329" s="139">
        <f t="shared" si="70"/>
        <v>1025000</v>
      </c>
      <c r="K329" s="136" t="s">
        <v>146</v>
      </c>
      <c r="L329" s="28"/>
      <c r="M329" s="140" t="s">
        <v>1</v>
      </c>
      <c r="N329" s="141" t="s">
        <v>44</v>
      </c>
      <c r="O329" s="142">
        <v>2.2509999999999999</v>
      </c>
      <c r="P329" s="142">
        <f t="shared" si="71"/>
        <v>1125.5</v>
      </c>
      <c r="Q329" s="142">
        <v>5.0774699999999999E-2</v>
      </c>
      <c r="R329" s="142">
        <f t="shared" si="72"/>
        <v>25.387349999999998</v>
      </c>
      <c r="S329" s="142">
        <v>5.8999999999999997E-2</v>
      </c>
      <c r="T329" s="143">
        <f t="shared" si="73"/>
        <v>29.5</v>
      </c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R329" s="144" t="s">
        <v>147</v>
      </c>
      <c r="AT329" s="144" t="s">
        <v>142</v>
      </c>
      <c r="AU329" s="144" t="s">
        <v>85</v>
      </c>
      <c r="AY329" s="15" t="s">
        <v>140</v>
      </c>
      <c r="BE329" s="145">
        <f t="shared" si="74"/>
        <v>1025000</v>
      </c>
      <c r="BF329" s="145">
        <f t="shared" si="75"/>
        <v>0</v>
      </c>
      <c r="BG329" s="145">
        <f t="shared" si="76"/>
        <v>0</v>
      </c>
      <c r="BH329" s="145">
        <f t="shared" si="77"/>
        <v>0</v>
      </c>
      <c r="BI329" s="145">
        <f t="shared" si="78"/>
        <v>0</v>
      </c>
      <c r="BJ329" s="15" t="s">
        <v>19</v>
      </c>
      <c r="BK329" s="145">
        <f t="shared" si="79"/>
        <v>1025000</v>
      </c>
      <c r="BL329" s="15" t="s">
        <v>147</v>
      </c>
      <c r="BM329" s="144" t="s">
        <v>824</v>
      </c>
    </row>
    <row r="330" spans="1:65" s="2" customFormat="1" ht="16.5" customHeight="1">
      <c r="A330" s="27"/>
      <c r="B330" s="133"/>
      <c r="C330" s="146" t="s">
        <v>825</v>
      </c>
      <c r="D330" s="146" t="s">
        <v>406</v>
      </c>
      <c r="E330" s="147" t="s">
        <v>826</v>
      </c>
      <c r="F330" s="148" t="s">
        <v>827</v>
      </c>
      <c r="G330" s="149" t="s">
        <v>828</v>
      </c>
      <c r="H330" s="150">
        <v>1400</v>
      </c>
      <c r="I330" s="151">
        <v>151</v>
      </c>
      <c r="J330" s="151">
        <f t="shared" si="70"/>
        <v>211400</v>
      </c>
      <c r="K330" s="148" t="s">
        <v>146</v>
      </c>
      <c r="L330" s="152"/>
      <c r="M330" s="153" t="s">
        <v>1</v>
      </c>
      <c r="N330" s="154" t="s">
        <v>44</v>
      </c>
      <c r="O330" s="142">
        <v>0</v>
      </c>
      <c r="P330" s="142">
        <f t="shared" si="71"/>
        <v>0</v>
      </c>
      <c r="Q330" s="142">
        <v>1E-3</v>
      </c>
      <c r="R330" s="142">
        <f t="shared" si="72"/>
        <v>1.4000000000000001</v>
      </c>
      <c r="S330" s="142">
        <v>0</v>
      </c>
      <c r="T330" s="143">
        <f t="shared" si="73"/>
        <v>0</v>
      </c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R330" s="144" t="s">
        <v>172</v>
      </c>
      <c r="AT330" s="144" t="s">
        <v>406</v>
      </c>
      <c r="AU330" s="144" t="s">
        <v>85</v>
      </c>
      <c r="AY330" s="15" t="s">
        <v>140</v>
      </c>
      <c r="BE330" s="145">
        <f t="shared" si="74"/>
        <v>211400</v>
      </c>
      <c r="BF330" s="145">
        <f t="shared" si="75"/>
        <v>0</v>
      </c>
      <c r="BG330" s="145">
        <f t="shared" si="76"/>
        <v>0</v>
      </c>
      <c r="BH330" s="145">
        <f t="shared" si="77"/>
        <v>0</v>
      </c>
      <c r="BI330" s="145">
        <f t="shared" si="78"/>
        <v>0</v>
      </c>
      <c r="BJ330" s="15" t="s">
        <v>19</v>
      </c>
      <c r="BK330" s="145">
        <f t="shared" si="79"/>
        <v>211400</v>
      </c>
      <c r="BL330" s="15" t="s">
        <v>147</v>
      </c>
      <c r="BM330" s="144" t="s">
        <v>829</v>
      </c>
    </row>
    <row r="331" spans="1:65" s="2" customFormat="1" ht="58.5">
      <c r="A331" s="27"/>
      <c r="B331" s="28"/>
      <c r="C331" s="27"/>
      <c r="D331" s="155" t="s">
        <v>410</v>
      </c>
      <c r="E331" s="27"/>
      <c r="F331" s="156" t="s">
        <v>830</v>
      </c>
      <c r="G331" s="27"/>
      <c r="H331" s="27"/>
      <c r="I331" s="27"/>
      <c r="J331" s="27"/>
      <c r="K331" s="27"/>
      <c r="L331" s="28"/>
      <c r="M331" s="157"/>
      <c r="N331" s="158"/>
      <c r="O331" s="53"/>
      <c r="P331" s="53"/>
      <c r="Q331" s="53"/>
      <c r="R331" s="53"/>
      <c r="S331" s="53"/>
      <c r="T331" s="54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T331" s="15" t="s">
        <v>410</v>
      </c>
      <c r="AU331" s="15" t="s">
        <v>85</v>
      </c>
    </row>
    <row r="332" spans="1:65" s="13" customFormat="1">
      <c r="B332" s="159"/>
      <c r="D332" s="155" t="s">
        <v>652</v>
      </c>
      <c r="F332" s="161" t="s">
        <v>831</v>
      </c>
      <c r="H332" s="162">
        <v>1400</v>
      </c>
      <c r="L332" s="159"/>
      <c r="M332" s="163"/>
      <c r="N332" s="164"/>
      <c r="O332" s="164"/>
      <c r="P332" s="164"/>
      <c r="Q332" s="164"/>
      <c r="R332" s="164"/>
      <c r="S332" s="164"/>
      <c r="T332" s="165"/>
      <c r="AT332" s="160" t="s">
        <v>652</v>
      </c>
      <c r="AU332" s="160" t="s">
        <v>85</v>
      </c>
      <c r="AV332" s="13" t="s">
        <v>85</v>
      </c>
      <c r="AW332" s="13" t="s">
        <v>3</v>
      </c>
      <c r="AX332" s="13" t="s">
        <v>19</v>
      </c>
      <c r="AY332" s="160" t="s">
        <v>140</v>
      </c>
    </row>
    <row r="333" spans="1:65" s="2" customFormat="1" ht="37.9" customHeight="1">
      <c r="A333" s="27"/>
      <c r="B333" s="133"/>
      <c r="C333" s="134" t="s">
        <v>832</v>
      </c>
      <c r="D333" s="134" t="s">
        <v>142</v>
      </c>
      <c r="E333" s="135" t="s">
        <v>833</v>
      </c>
      <c r="F333" s="136" t="s">
        <v>834</v>
      </c>
      <c r="G333" s="137" t="s">
        <v>145</v>
      </c>
      <c r="H333" s="138">
        <v>300</v>
      </c>
      <c r="I333" s="139">
        <v>953</v>
      </c>
      <c r="J333" s="139">
        <f>ROUND(I333*H333,2)</f>
        <v>285900</v>
      </c>
      <c r="K333" s="136" t="s">
        <v>146</v>
      </c>
      <c r="L333" s="28"/>
      <c r="M333" s="140" t="s">
        <v>1</v>
      </c>
      <c r="N333" s="141" t="s">
        <v>44</v>
      </c>
      <c r="O333" s="142">
        <v>1.25</v>
      </c>
      <c r="P333" s="142">
        <f>O333*H333</f>
        <v>375</v>
      </c>
      <c r="Q333" s="142">
        <v>1.110364E-3</v>
      </c>
      <c r="R333" s="142">
        <f>Q333*H333</f>
        <v>0.33310919999999999</v>
      </c>
      <c r="S333" s="142">
        <v>0</v>
      </c>
      <c r="T333" s="143">
        <f>S333*H333</f>
        <v>0</v>
      </c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R333" s="144" t="s">
        <v>147</v>
      </c>
      <c r="AT333" s="144" t="s">
        <v>142</v>
      </c>
      <c r="AU333" s="144" t="s">
        <v>85</v>
      </c>
      <c r="AY333" s="15" t="s">
        <v>140</v>
      </c>
      <c r="BE333" s="145">
        <f>IF(N333="základní",J333,0)</f>
        <v>285900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5" t="s">
        <v>19</v>
      </c>
      <c r="BK333" s="145">
        <f>ROUND(I333*H333,2)</f>
        <v>285900</v>
      </c>
      <c r="BL333" s="15" t="s">
        <v>147</v>
      </c>
      <c r="BM333" s="144" t="s">
        <v>835</v>
      </c>
    </row>
    <row r="334" spans="1:65" s="2" customFormat="1" ht="55.5" customHeight="1">
      <c r="A334" s="27"/>
      <c r="B334" s="133"/>
      <c r="C334" s="134" t="s">
        <v>836</v>
      </c>
      <c r="D334" s="134" t="s">
        <v>142</v>
      </c>
      <c r="E334" s="135" t="s">
        <v>837</v>
      </c>
      <c r="F334" s="136" t="s">
        <v>838</v>
      </c>
      <c r="G334" s="137" t="s">
        <v>217</v>
      </c>
      <c r="H334" s="138">
        <v>220</v>
      </c>
      <c r="I334" s="139">
        <v>138</v>
      </c>
      <c r="J334" s="139">
        <f>ROUND(I334*H334,2)</f>
        <v>30360</v>
      </c>
      <c r="K334" s="136" t="s">
        <v>146</v>
      </c>
      <c r="L334" s="28"/>
      <c r="M334" s="140" t="s">
        <v>1</v>
      </c>
      <c r="N334" s="141" t="s">
        <v>44</v>
      </c>
      <c r="O334" s="142">
        <v>9.6000000000000002E-2</v>
      </c>
      <c r="P334" s="142">
        <f>O334*H334</f>
        <v>21.12</v>
      </c>
      <c r="Q334" s="142">
        <v>2.0636140000000001E-4</v>
      </c>
      <c r="R334" s="142">
        <f>Q334*H334</f>
        <v>4.5399508000000005E-2</v>
      </c>
      <c r="S334" s="142">
        <v>0</v>
      </c>
      <c r="T334" s="143">
        <f>S334*H334</f>
        <v>0</v>
      </c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R334" s="144" t="s">
        <v>147</v>
      </c>
      <c r="AT334" s="144" t="s">
        <v>142</v>
      </c>
      <c r="AU334" s="144" t="s">
        <v>85</v>
      </c>
      <c r="AY334" s="15" t="s">
        <v>140</v>
      </c>
      <c r="BE334" s="145">
        <f>IF(N334="základní",J334,0)</f>
        <v>30360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5" t="s">
        <v>19</v>
      </c>
      <c r="BK334" s="145">
        <f>ROUND(I334*H334,2)</f>
        <v>30360</v>
      </c>
      <c r="BL334" s="15" t="s">
        <v>147</v>
      </c>
      <c r="BM334" s="144" t="s">
        <v>839</v>
      </c>
    </row>
    <row r="335" spans="1:65" s="2" customFormat="1" ht="55.5" customHeight="1">
      <c r="A335" s="27"/>
      <c r="B335" s="133"/>
      <c r="C335" s="134" t="s">
        <v>840</v>
      </c>
      <c r="D335" s="134" t="s">
        <v>142</v>
      </c>
      <c r="E335" s="135" t="s">
        <v>841</v>
      </c>
      <c r="F335" s="136" t="s">
        <v>842</v>
      </c>
      <c r="G335" s="137" t="s">
        <v>217</v>
      </c>
      <c r="H335" s="138">
        <v>180</v>
      </c>
      <c r="I335" s="139">
        <v>271</v>
      </c>
      <c r="J335" s="139">
        <f>ROUND(I335*H335,2)</f>
        <v>48780</v>
      </c>
      <c r="K335" s="136" t="s">
        <v>146</v>
      </c>
      <c r="L335" s="28"/>
      <c r="M335" s="140" t="s">
        <v>1</v>
      </c>
      <c r="N335" s="141" t="s">
        <v>44</v>
      </c>
      <c r="O335" s="142">
        <v>0.11</v>
      </c>
      <c r="P335" s="142">
        <f>O335*H335</f>
        <v>19.8</v>
      </c>
      <c r="Q335" s="142">
        <v>4.6548210000000001E-4</v>
      </c>
      <c r="R335" s="142">
        <f>Q335*H335</f>
        <v>8.3786778000000006E-2</v>
      </c>
      <c r="S335" s="142">
        <v>0</v>
      </c>
      <c r="T335" s="143">
        <f>S335*H335</f>
        <v>0</v>
      </c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R335" s="144" t="s">
        <v>147</v>
      </c>
      <c r="AT335" s="144" t="s">
        <v>142</v>
      </c>
      <c r="AU335" s="144" t="s">
        <v>85</v>
      </c>
      <c r="AY335" s="15" t="s">
        <v>140</v>
      </c>
      <c r="BE335" s="145">
        <f>IF(N335="základní",J335,0)</f>
        <v>48780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5" t="s">
        <v>19</v>
      </c>
      <c r="BK335" s="145">
        <f>ROUND(I335*H335,2)</f>
        <v>48780</v>
      </c>
      <c r="BL335" s="15" t="s">
        <v>147</v>
      </c>
      <c r="BM335" s="144" t="s">
        <v>843</v>
      </c>
    </row>
    <row r="336" spans="1:65" s="12" customFormat="1" ht="22.9" customHeight="1">
      <c r="B336" s="121"/>
      <c r="D336" s="122" t="s">
        <v>78</v>
      </c>
      <c r="E336" s="131" t="s">
        <v>176</v>
      </c>
      <c r="F336" s="131" t="s">
        <v>844</v>
      </c>
      <c r="J336" s="132">
        <f>BK336</f>
        <v>16340209.199999999</v>
      </c>
      <c r="L336" s="121"/>
      <c r="M336" s="125"/>
      <c r="N336" s="126"/>
      <c r="O336" s="126"/>
      <c r="P336" s="127">
        <f>SUM(P337:P457)</f>
        <v>26355.140000000003</v>
      </c>
      <c r="Q336" s="126"/>
      <c r="R336" s="127">
        <f>SUM(R337:R457)</f>
        <v>645.53982613999995</v>
      </c>
      <c r="S336" s="126"/>
      <c r="T336" s="128">
        <f>SUM(T337:T457)</f>
        <v>1437.0053999999998</v>
      </c>
      <c r="AR336" s="122" t="s">
        <v>19</v>
      </c>
      <c r="AT336" s="129" t="s">
        <v>78</v>
      </c>
      <c r="AU336" s="129" t="s">
        <v>19</v>
      </c>
      <c r="AY336" s="122" t="s">
        <v>140</v>
      </c>
      <c r="BK336" s="130">
        <f>SUM(BK337:BK457)</f>
        <v>16340209.199999999</v>
      </c>
    </row>
    <row r="337" spans="1:65" s="2" customFormat="1" ht="24.2" customHeight="1">
      <c r="A337" s="27"/>
      <c r="B337" s="133"/>
      <c r="C337" s="134" t="s">
        <v>845</v>
      </c>
      <c r="D337" s="134" t="s">
        <v>142</v>
      </c>
      <c r="E337" s="135" t="s">
        <v>846</v>
      </c>
      <c r="F337" s="136" t="s">
        <v>847</v>
      </c>
      <c r="G337" s="137" t="s">
        <v>217</v>
      </c>
      <c r="H337" s="138">
        <v>50</v>
      </c>
      <c r="I337" s="139">
        <v>2420</v>
      </c>
      <c r="J337" s="139">
        <f>ROUND(I337*H337,2)</f>
        <v>121000</v>
      </c>
      <c r="K337" s="136" t="s">
        <v>146</v>
      </c>
      <c r="L337" s="28"/>
      <c r="M337" s="140" t="s">
        <v>1</v>
      </c>
      <c r="N337" s="141" t="s">
        <v>44</v>
      </c>
      <c r="O337" s="142">
        <v>1.948</v>
      </c>
      <c r="P337" s="142">
        <f>O337*H337</f>
        <v>97.399999999999991</v>
      </c>
      <c r="Q337" s="142">
        <v>0.88534690000000005</v>
      </c>
      <c r="R337" s="142">
        <f>Q337*H337</f>
        <v>44.267345000000006</v>
      </c>
      <c r="S337" s="142">
        <v>0</v>
      </c>
      <c r="T337" s="143">
        <f>S337*H337</f>
        <v>0</v>
      </c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R337" s="144" t="s">
        <v>147</v>
      </c>
      <c r="AT337" s="144" t="s">
        <v>142</v>
      </c>
      <c r="AU337" s="144" t="s">
        <v>85</v>
      </c>
      <c r="AY337" s="15" t="s">
        <v>140</v>
      </c>
      <c r="BE337" s="145">
        <f>IF(N337="základní",J337,0)</f>
        <v>121000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5" t="s">
        <v>19</v>
      </c>
      <c r="BK337" s="145">
        <f>ROUND(I337*H337,2)</f>
        <v>121000</v>
      </c>
      <c r="BL337" s="15" t="s">
        <v>147</v>
      </c>
      <c r="BM337" s="144" t="s">
        <v>848</v>
      </c>
    </row>
    <row r="338" spans="1:65" s="2" customFormat="1" ht="16.5" customHeight="1">
      <c r="A338" s="27"/>
      <c r="B338" s="133"/>
      <c r="C338" s="146" t="s">
        <v>849</v>
      </c>
      <c r="D338" s="146" t="s">
        <v>406</v>
      </c>
      <c r="E338" s="147" t="s">
        <v>850</v>
      </c>
      <c r="F338" s="148" t="s">
        <v>851</v>
      </c>
      <c r="G338" s="149" t="s">
        <v>217</v>
      </c>
      <c r="H338" s="150">
        <v>50</v>
      </c>
      <c r="I338" s="151">
        <v>4080</v>
      </c>
      <c r="J338" s="151">
        <f>ROUND(I338*H338,2)</f>
        <v>204000</v>
      </c>
      <c r="K338" s="148" t="s">
        <v>146</v>
      </c>
      <c r="L338" s="152"/>
      <c r="M338" s="153" t="s">
        <v>1</v>
      </c>
      <c r="N338" s="154" t="s">
        <v>44</v>
      </c>
      <c r="O338" s="142">
        <v>0</v>
      </c>
      <c r="P338" s="142">
        <f>O338*H338</f>
        <v>0</v>
      </c>
      <c r="Q338" s="142">
        <v>0.5575</v>
      </c>
      <c r="R338" s="142">
        <f>Q338*H338</f>
        <v>27.875</v>
      </c>
      <c r="S338" s="142">
        <v>0</v>
      </c>
      <c r="T338" s="143">
        <f>S338*H338</f>
        <v>0</v>
      </c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R338" s="144" t="s">
        <v>172</v>
      </c>
      <c r="AT338" s="144" t="s">
        <v>406</v>
      </c>
      <c r="AU338" s="144" t="s">
        <v>85</v>
      </c>
      <c r="AY338" s="15" t="s">
        <v>140</v>
      </c>
      <c r="BE338" s="145">
        <f>IF(N338="základní",J338,0)</f>
        <v>204000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5" t="s">
        <v>19</v>
      </c>
      <c r="BK338" s="145">
        <f>ROUND(I338*H338,2)</f>
        <v>204000</v>
      </c>
      <c r="BL338" s="15" t="s">
        <v>147</v>
      </c>
      <c r="BM338" s="144" t="s">
        <v>852</v>
      </c>
    </row>
    <row r="339" spans="1:65" s="2" customFormat="1" ht="19.5">
      <c r="A339" s="27"/>
      <c r="B339" s="28"/>
      <c r="C339" s="27"/>
      <c r="D339" s="155" t="s">
        <v>410</v>
      </c>
      <c r="E339" s="27"/>
      <c r="F339" s="156" t="s">
        <v>853</v>
      </c>
      <c r="G339" s="27"/>
      <c r="H339" s="27"/>
      <c r="I339" s="27"/>
      <c r="J339" s="27"/>
      <c r="K339" s="27"/>
      <c r="L339" s="28"/>
      <c r="M339" s="157"/>
      <c r="N339" s="158"/>
      <c r="O339" s="53"/>
      <c r="P339" s="53"/>
      <c r="Q339" s="53"/>
      <c r="R339" s="53"/>
      <c r="S339" s="53"/>
      <c r="T339" s="54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T339" s="15" t="s">
        <v>410</v>
      </c>
      <c r="AU339" s="15" t="s">
        <v>85</v>
      </c>
    </row>
    <row r="340" spans="1:65" s="2" customFormat="1" ht="24.2" customHeight="1">
      <c r="A340" s="27"/>
      <c r="B340" s="133"/>
      <c r="C340" s="134" t="s">
        <v>854</v>
      </c>
      <c r="D340" s="134" t="s">
        <v>142</v>
      </c>
      <c r="E340" s="135" t="s">
        <v>855</v>
      </c>
      <c r="F340" s="136" t="s">
        <v>856</v>
      </c>
      <c r="G340" s="137" t="s">
        <v>217</v>
      </c>
      <c r="H340" s="138">
        <v>60</v>
      </c>
      <c r="I340" s="139">
        <v>3280</v>
      </c>
      <c r="J340" s="139">
        <f t="shared" ref="J340:J377" si="80">ROUND(I340*H340,2)</f>
        <v>196800</v>
      </c>
      <c r="K340" s="136" t="s">
        <v>146</v>
      </c>
      <c r="L340" s="28"/>
      <c r="M340" s="140" t="s">
        <v>1</v>
      </c>
      <c r="N340" s="141" t="s">
        <v>44</v>
      </c>
      <c r="O340" s="142">
        <v>2.964</v>
      </c>
      <c r="P340" s="142">
        <f t="shared" ref="P340:P377" si="81">O340*H340</f>
        <v>177.84</v>
      </c>
      <c r="Q340" s="142">
        <v>1.3682813</v>
      </c>
      <c r="R340" s="142">
        <f t="shared" ref="R340:R377" si="82">Q340*H340</f>
        <v>82.096878000000004</v>
      </c>
      <c r="S340" s="142">
        <v>0</v>
      </c>
      <c r="T340" s="143">
        <f t="shared" ref="T340:T377" si="83">S340*H340</f>
        <v>0</v>
      </c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R340" s="144" t="s">
        <v>147</v>
      </c>
      <c r="AT340" s="144" t="s">
        <v>142</v>
      </c>
      <c r="AU340" s="144" t="s">
        <v>85</v>
      </c>
      <c r="AY340" s="15" t="s">
        <v>140</v>
      </c>
      <c r="BE340" s="145">
        <f t="shared" ref="BE340:BE377" si="84">IF(N340="základní",J340,0)</f>
        <v>196800</v>
      </c>
      <c r="BF340" s="145">
        <f t="shared" ref="BF340:BF377" si="85">IF(N340="snížená",J340,0)</f>
        <v>0</v>
      </c>
      <c r="BG340" s="145">
        <f t="shared" ref="BG340:BG377" si="86">IF(N340="zákl. přenesená",J340,0)</f>
        <v>0</v>
      </c>
      <c r="BH340" s="145">
        <f t="shared" ref="BH340:BH377" si="87">IF(N340="sníž. přenesená",J340,0)</f>
        <v>0</v>
      </c>
      <c r="BI340" s="145">
        <f t="shared" ref="BI340:BI377" si="88">IF(N340="nulová",J340,0)</f>
        <v>0</v>
      </c>
      <c r="BJ340" s="15" t="s">
        <v>19</v>
      </c>
      <c r="BK340" s="145">
        <f t="shared" ref="BK340:BK377" si="89">ROUND(I340*H340,2)</f>
        <v>196800</v>
      </c>
      <c r="BL340" s="15" t="s">
        <v>147</v>
      </c>
      <c r="BM340" s="144" t="s">
        <v>857</v>
      </c>
    </row>
    <row r="341" spans="1:65" s="2" customFormat="1" ht="16.5" customHeight="1">
      <c r="A341" s="27"/>
      <c r="B341" s="133"/>
      <c r="C341" s="146" t="s">
        <v>858</v>
      </c>
      <c r="D341" s="146" t="s">
        <v>406</v>
      </c>
      <c r="E341" s="147" t="s">
        <v>859</v>
      </c>
      <c r="F341" s="148" t="s">
        <v>860</v>
      </c>
      <c r="G341" s="149" t="s">
        <v>217</v>
      </c>
      <c r="H341" s="150">
        <v>60</v>
      </c>
      <c r="I341" s="151">
        <v>8260</v>
      </c>
      <c r="J341" s="151">
        <f t="shared" si="80"/>
        <v>495600</v>
      </c>
      <c r="K341" s="148" t="s">
        <v>146</v>
      </c>
      <c r="L341" s="152"/>
      <c r="M341" s="153" t="s">
        <v>1</v>
      </c>
      <c r="N341" s="154" t="s">
        <v>44</v>
      </c>
      <c r="O341" s="142">
        <v>0</v>
      </c>
      <c r="P341" s="142">
        <f t="shared" si="81"/>
        <v>0</v>
      </c>
      <c r="Q341" s="142">
        <v>0.9425</v>
      </c>
      <c r="R341" s="142">
        <f t="shared" si="82"/>
        <v>56.55</v>
      </c>
      <c r="S341" s="142">
        <v>0</v>
      </c>
      <c r="T341" s="143">
        <f t="shared" si="83"/>
        <v>0</v>
      </c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R341" s="144" t="s">
        <v>172</v>
      </c>
      <c r="AT341" s="144" t="s">
        <v>406</v>
      </c>
      <c r="AU341" s="144" t="s">
        <v>85</v>
      </c>
      <c r="AY341" s="15" t="s">
        <v>140</v>
      </c>
      <c r="BE341" s="145">
        <f t="shared" si="84"/>
        <v>495600</v>
      </c>
      <c r="BF341" s="145">
        <f t="shared" si="85"/>
        <v>0</v>
      </c>
      <c r="BG341" s="145">
        <f t="shared" si="86"/>
        <v>0</v>
      </c>
      <c r="BH341" s="145">
        <f t="shared" si="87"/>
        <v>0</v>
      </c>
      <c r="BI341" s="145">
        <f t="shared" si="88"/>
        <v>0</v>
      </c>
      <c r="BJ341" s="15" t="s">
        <v>19</v>
      </c>
      <c r="BK341" s="145">
        <f t="shared" si="89"/>
        <v>495600</v>
      </c>
      <c r="BL341" s="15" t="s">
        <v>147</v>
      </c>
      <c r="BM341" s="144" t="s">
        <v>861</v>
      </c>
    </row>
    <row r="342" spans="1:65" s="2" customFormat="1" ht="24.2" customHeight="1">
      <c r="A342" s="27"/>
      <c r="B342" s="133"/>
      <c r="C342" s="134" t="s">
        <v>862</v>
      </c>
      <c r="D342" s="134" t="s">
        <v>142</v>
      </c>
      <c r="E342" s="135" t="s">
        <v>863</v>
      </c>
      <c r="F342" s="136" t="s">
        <v>864</v>
      </c>
      <c r="G342" s="137" t="s">
        <v>217</v>
      </c>
      <c r="H342" s="138">
        <v>50</v>
      </c>
      <c r="I342" s="139">
        <v>5670</v>
      </c>
      <c r="J342" s="139">
        <f t="shared" si="80"/>
        <v>283500</v>
      </c>
      <c r="K342" s="136" t="s">
        <v>146</v>
      </c>
      <c r="L342" s="28"/>
      <c r="M342" s="140" t="s">
        <v>1</v>
      </c>
      <c r="N342" s="141" t="s">
        <v>44</v>
      </c>
      <c r="O342" s="142">
        <v>5.8419999999999996</v>
      </c>
      <c r="P342" s="142">
        <f t="shared" si="81"/>
        <v>292.09999999999997</v>
      </c>
      <c r="Q342" s="142">
        <v>2.2041864000000002</v>
      </c>
      <c r="R342" s="142">
        <f t="shared" si="82"/>
        <v>110.20932000000001</v>
      </c>
      <c r="S342" s="142">
        <v>0</v>
      </c>
      <c r="T342" s="143">
        <f t="shared" si="83"/>
        <v>0</v>
      </c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R342" s="144" t="s">
        <v>147</v>
      </c>
      <c r="AT342" s="144" t="s">
        <v>142</v>
      </c>
      <c r="AU342" s="144" t="s">
        <v>85</v>
      </c>
      <c r="AY342" s="15" t="s">
        <v>140</v>
      </c>
      <c r="BE342" s="145">
        <f t="shared" si="84"/>
        <v>283500</v>
      </c>
      <c r="BF342" s="145">
        <f t="shared" si="85"/>
        <v>0</v>
      </c>
      <c r="BG342" s="145">
        <f t="shared" si="86"/>
        <v>0</v>
      </c>
      <c r="BH342" s="145">
        <f t="shared" si="87"/>
        <v>0</v>
      </c>
      <c r="BI342" s="145">
        <f t="shared" si="88"/>
        <v>0</v>
      </c>
      <c r="BJ342" s="15" t="s">
        <v>19</v>
      </c>
      <c r="BK342" s="145">
        <f t="shared" si="89"/>
        <v>283500</v>
      </c>
      <c r="BL342" s="15" t="s">
        <v>147</v>
      </c>
      <c r="BM342" s="144" t="s">
        <v>865</v>
      </c>
    </row>
    <row r="343" spans="1:65" s="2" customFormat="1" ht="16.5" customHeight="1">
      <c r="A343" s="27"/>
      <c r="B343" s="133"/>
      <c r="C343" s="146" t="s">
        <v>866</v>
      </c>
      <c r="D343" s="146" t="s">
        <v>406</v>
      </c>
      <c r="E343" s="147" t="s">
        <v>867</v>
      </c>
      <c r="F343" s="148" t="s">
        <v>868</v>
      </c>
      <c r="G343" s="149" t="s">
        <v>217</v>
      </c>
      <c r="H343" s="150">
        <v>50</v>
      </c>
      <c r="I343" s="151">
        <v>12200</v>
      </c>
      <c r="J343" s="151">
        <f t="shared" si="80"/>
        <v>610000</v>
      </c>
      <c r="K343" s="148" t="s">
        <v>146</v>
      </c>
      <c r="L343" s="152"/>
      <c r="M343" s="153" t="s">
        <v>1</v>
      </c>
      <c r="N343" s="154" t="s">
        <v>44</v>
      </c>
      <c r="O343" s="142">
        <v>0</v>
      </c>
      <c r="P343" s="142">
        <f t="shared" si="81"/>
        <v>0</v>
      </c>
      <c r="Q343" s="142">
        <v>1.45</v>
      </c>
      <c r="R343" s="142">
        <f t="shared" si="82"/>
        <v>72.5</v>
      </c>
      <c r="S343" s="142">
        <v>0</v>
      </c>
      <c r="T343" s="143">
        <f t="shared" si="83"/>
        <v>0</v>
      </c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R343" s="144" t="s">
        <v>172</v>
      </c>
      <c r="AT343" s="144" t="s">
        <v>406</v>
      </c>
      <c r="AU343" s="144" t="s">
        <v>85</v>
      </c>
      <c r="AY343" s="15" t="s">
        <v>140</v>
      </c>
      <c r="BE343" s="145">
        <f t="shared" si="84"/>
        <v>610000</v>
      </c>
      <c r="BF343" s="145">
        <f t="shared" si="85"/>
        <v>0</v>
      </c>
      <c r="BG343" s="145">
        <f t="shared" si="86"/>
        <v>0</v>
      </c>
      <c r="BH343" s="145">
        <f t="shared" si="87"/>
        <v>0</v>
      </c>
      <c r="BI343" s="145">
        <f t="shared" si="88"/>
        <v>0</v>
      </c>
      <c r="BJ343" s="15" t="s">
        <v>19</v>
      </c>
      <c r="BK343" s="145">
        <f t="shared" si="89"/>
        <v>610000</v>
      </c>
      <c r="BL343" s="15" t="s">
        <v>147</v>
      </c>
      <c r="BM343" s="144" t="s">
        <v>869</v>
      </c>
    </row>
    <row r="344" spans="1:65" s="2" customFormat="1" ht="24.2" customHeight="1">
      <c r="A344" s="27"/>
      <c r="B344" s="133"/>
      <c r="C344" s="134" t="s">
        <v>870</v>
      </c>
      <c r="D344" s="134" t="s">
        <v>142</v>
      </c>
      <c r="E344" s="135" t="s">
        <v>871</v>
      </c>
      <c r="F344" s="136" t="s">
        <v>872</v>
      </c>
      <c r="G344" s="137" t="s">
        <v>230</v>
      </c>
      <c r="H344" s="138">
        <v>15</v>
      </c>
      <c r="I344" s="139">
        <v>5160</v>
      </c>
      <c r="J344" s="139">
        <f t="shared" si="80"/>
        <v>77400</v>
      </c>
      <c r="K344" s="136" t="s">
        <v>146</v>
      </c>
      <c r="L344" s="28"/>
      <c r="M344" s="140" t="s">
        <v>1</v>
      </c>
      <c r="N344" s="141" t="s">
        <v>44</v>
      </c>
      <c r="O344" s="142">
        <v>3.6440000000000001</v>
      </c>
      <c r="P344" s="142">
        <f t="shared" si="81"/>
        <v>54.660000000000004</v>
      </c>
      <c r="Q344" s="142">
        <v>2.5122534999999999</v>
      </c>
      <c r="R344" s="142">
        <f t="shared" si="82"/>
        <v>37.683802499999999</v>
      </c>
      <c r="S344" s="142">
        <v>0</v>
      </c>
      <c r="T344" s="143">
        <f t="shared" si="83"/>
        <v>0</v>
      </c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R344" s="144" t="s">
        <v>147</v>
      </c>
      <c r="AT344" s="144" t="s">
        <v>142</v>
      </c>
      <c r="AU344" s="144" t="s">
        <v>85</v>
      </c>
      <c r="AY344" s="15" t="s">
        <v>140</v>
      </c>
      <c r="BE344" s="145">
        <f t="shared" si="84"/>
        <v>77400</v>
      </c>
      <c r="BF344" s="145">
        <f t="shared" si="85"/>
        <v>0</v>
      </c>
      <c r="BG344" s="145">
        <f t="shared" si="86"/>
        <v>0</v>
      </c>
      <c r="BH344" s="145">
        <f t="shared" si="87"/>
        <v>0</v>
      </c>
      <c r="BI344" s="145">
        <f t="shared" si="88"/>
        <v>0</v>
      </c>
      <c r="BJ344" s="15" t="s">
        <v>19</v>
      </c>
      <c r="BK344" s="145">
        <f t="shared" si="89"/>
        <v>77400</v>
      </c>
      <c r="BL344" s="15" t="s">
        <v>147</v>
      </c>
      <c r="BM344" s="144" t="s">
        <v>873</v>
      </c>
    </row>
    <row r="345" spans="1:65" s="2" customFormat="1" ht="24.2" customHeight="1">
      <c r="A345" s="27"/>
      <c r="B345" s="133"/>
      <c r="C345" s="134" t="s">
        <v>874</v>
      </c>
      <c r="D345" s="134" t="s">
        <v>142</v>
      </c>
      <c r="E345" s="135" t="s">
        <v>875</v>
      </c>
      <c r="F345" s="136" t="s">
        <v>876</v>
      </c>
      <c r="G345" s="137" t="s">
        <v>145</v>
      </c>
      <c r="H345" s="138">
        <v>450</v>
      </c>
      <c r="I345" s="139">
        <v>160</v>
      </c>
      <c r="J345" s="139">
        <f t="shared" si="80"/>
        <v>72000</v>
      </c>
      <c r="K345" s="136" t="s">
        <v>146</v>
      </c>
      <c r="L345" s="28"/>
      <c r="M345" s="140" t="s">
        <v>1</v>
      </c>
      <c r="N345" s="141" t="s">
        <v>44</v>
      </c>
      <c r="O345" s="142">
        <v>0.08</v>
      </c>
      <c r="P345" s="142">
        <f t="shared" si="81"/>
        <v>36</v>
      </c>
      <c r="Q345" s="142">
        <v>1.0175E-3</v>
      </c>
      <c r="R345" s="142">
        <f t="shared" si="82"/>
        <v>0.45787499999999998</v>
      </c>
      <c r="S345" s="142">
        <v>0</v>
      </c>
      <c r="T345" s="143">
        <f t="shared" si="83"/>
        <v>0</v>
      </c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R345" s="144" t="s">
        <v>147</v>
      </c>
      <c r="AT345" s="144" t="s">
        <v>142</v>
      </c>
      <c r="AU345" s="144" t="s">
        <v>85</v>
      </c>
      <c r="AY345" s="15" t="s">
        <v>140</v>
      </c>
      <c r="BE345" s="145">
        <f t="shared" si="84"/>
        <v>72000</v>
      </c>
      <c r="BF345" s="145">
        <f t="shared" si="85"/>
        <v>0</v>
      </c>
      <c r="BG345" s="145">
        <f t="shared" si="86"/>
        <v>0</v>
      </c>
      <c r="BH345" s="145">
        <f t="shared" si="87"/>
        <v>0</v>
      </c>
      <c r="BI345" s="145">
        <f t="shared" si="88"/>
        <v>0</v>
      </c>
      <c r="BJ345" s="15" t="s">
        <v>19</v>
      </c>
      <c r="BK345" s="145">
        <f t="shared" si="89"/>
        <v>72000</v>
      </c>
      <c r="BL345" s="15" t="s">
        <v>147</v>
      </c>
      <c r="BM345" s="144" t="s">
        <v>877</v>
      </c>
    </row>
    <row r="346" spans="1:65" s="2" customFormat="1" ht="24.2" customHeight="1">
      <c r="A346" s="27"/>
      <c r="B346" s="133"/>
      <c r="C346" s="134" t="s">
        <v>878</v>
      </c>
      <c r="D346" s="134" t="s">
        <v>142</v>
      </c>
      <c r="E346" s="135" t="s">
        <v>879</v>
      </c>
      <c r="F346" s="136" t="s">
        <v>880</v>
      </c>
      <c r="G346" s="137" t="s">
        <v>145</v>
      </c>
      <c r="H346" s="138">
        <v>81</v>
      </c>
      <c r="I346" s="139">
        <v>195</v>
      </c>
      <c r="J346" s="139">
        <f t="shared" si="80"/>
        <v>15795</v>
      </c>
      <c r="K346" s="136" t="s">
        <v>146</v>
      </c>
      <c r="L346" s="28"/>
      <c r="M346" s="140" t="s">
        <v>1</v>
      </c>
      <c r="N346" s="141" t="s">
        <v>44</v>
      </c>
      <c r="O346" s="142">
        <v>0.23</v>
      </c>
      <c r="P346" s="142">
        <f t="shared" si="81"/>
        <v>18.630000000000003</v>
      </c>
      <c r="Q346" s="142">
        <v>6.3000000000000003E-4</v>
      </c>
      <c r="R346" s="142">
        <f t="shared" si="82"/>
        <v>5.1029999999999999E-2</v>
      </c>
      <c r="S346" s="142">
        <v>0</v>
      </c>
      <c r="T346" s="143">
        <f t="shared" si="83"/>
        <v>0</v>
      </c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R346" s="144" t="s">
        <v>147</v>
      </c>
      <c r="AT346" s="144" t="s">
        <v>142</v>
      </c>
      <c r="AU346" s="144" t="s">
        <v>85</v>
      </c>
      <c r="AY346" s="15" t="s">
        <v>140</v>
      </c>
      <c r="BE346" s="145">
        <f t="shared" si="84"/>
        <v>15795</v>
      </c>
      <c r="BF346" s="145">
        <f t="shared" si="85"/>
        <v>0</v>
      </c>
      <c r="BG346" s="145">
        <f t="shared" si="86"/>
        <v>0</v>
      </c>
      <c r="BH346" s="145">
        <f t="shared" si="87"/>
        <v>0</v>
      </c>
      <c r="BI346" s="145">
        <f t="shared" si="88"/>
        <v>0</v>
      </c>
      <c r="BJ346" s="15" t="s">
        <v>19</v>
      </c>
      <c r="BK346" s="145">
        <f t="shared" si="89"/>
        <v>15795</v>
      </c>
      <c r="BL346" s="15" t="s">
        <v>147</v>
      </c>
      <c r="BM346" s="144" t="s">
        <v>881</v>
      </c>
    </row>
    <row r="347" spans="1:65" s="2" customFormat="1" ht="24.2" customHeight="1">
      <c r="A347" s="27"/>
      <c r="B347" s="133"/>
      <c r="C347" s="134" t="s">
        <v>882</v>
      </c>
      <c r="D347" s="134" t="s">
        <v>142</v>
      </c>
      <c r="E347" s="135" t="s">
        <v>883</v>
      </c>
      <c r="F347" s="136" t="s">
        <v>884</v>
      </c>
      <c r="G347" s="137" t="s">
        <v>170</v>
      </c>
      <c r="H347" s="138">
        <v>20</v>
      </c>
      <c r="I347" s="139">
        <v>656</v>
      </c>
      <c r="J347" s="139">
        <f t="shared" si="80"/>
        <v>13120</v>
      </c>
      <c r="K347" s="136" t="s">
        <v>146</v>
      </c>
      <c r="L347" s="28"/>
      <c r="M347" s="140" t="s">
        <v>1</v>
      </c>
      <c r="N347" s="141" t="s">
        <v>44</v>
      </c>
      <c r="O347" s="142">
        <v>1.2649999999999999</v>
      </c>
      <c r="P347" s="142">
        <f t="shared" si="81"/>
        <v>25.299999999999997</v>
      </c>
      <c r="Q347" s="142">
        <v>6.4850000000000003E-3</v>
      </c>
      <c r="R347" s="142">
        <f t="shared" si="82"/>
        <v>0.12970000000000001</v>
      </c>
      <c r="S347" s="142">
        <v>0</v>
      </c>
      <c r="T347" s="143">
        <f t="shared" si="83"/>
        <v>0</v>
      </c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R347" s="144" t="s">
        <v>147</v>
      </c>
      <c r="AT347" s="144" t="s">
        <v>142</v>
      </c>
      <c r="AU347" s="144" t="s">
        <v>85</v>
      </c>
      <c r="AY347" s="15" t="s">
        <v>140</v>
      </c>
      <c r="BE347" s="145">
        <f t="shared" si="84"/>
        <v>13120</v>
      </c>
      <c r="BF347" s="145">
        <f t="shared" si="85"/>
        <v>0</v>
      </c>
      <c r="BG347" s="145">
        <f t="shared" si="86"/>
        <v>0</v>
      </c>
      <c r="BH347" s="145">
        <f t="shared" si="87"/>
        <v>0</v>
      </c>
      <c r="BI347" s="145">
        <f t="shared" si="88"/>
        <v>0</v>
      </c>
      <c r="BJ347" s="15" t="s">
        <v>19</v>
      </c>
      <c r="BK347" s="145">
        <f t="shared" si="89"/>
        <v>13120</v>
      </c>
      <c r="BL347" s="15" t="s">
        <v>147</v>
      </c>
      <c r="BM347" s="144" t="s">
        <v>885</v>
      </c>
    </row>
    <row r="348" spans="1:65" s="2" customFormat="1" ht="24.2" customHeight="1">
      <c r="A348" s="27"/>
      <c r="B348" s="133"/>
      <c r="C348" s="134" t="s">
        <v>886</v>
      </c>
      <c r="D348" s="134" t="s">
        <v>142</v>
      </c>
      <c r="E348" s="135" t="s">
        <v>887</v>
      </c>
      <c r="F348" s="136" t="s">
        <v>888</v>
      </c>
      <c r="G348" s="137" t="s">
        <v>145</v>
      </c>
      <c r="H348" s="138">
        <v>2400</v>
      </c>
      <c r="I348" s="139">
        <v>150</v>
      </c>
      <c r="J348" s="139">
        <f t="shared" si="80"/>
        <v>360000</v>
      </c>
      <c r="K348" s="136" t="s">
        <v>146</v>
      </c>
      <c r="L348" s="28"/>
      <c r="M348" s="140" t="s">
        <v>1</v>
      </c>
      <c r="N348" s="141" t="s">
        <v>44</v>
      </c>
      <c r="O348" s="142">
        <v>0.44</v>
      </c>
      <c r="P348" s="142">
        <f t="shared" si="81"/>
        <v>1056</v>
      </c>
      <c r="Q348" s="142">
        <v>0</v>
      </c>
      <c r="R348" s="142">
        <f t="shared" si="82"/>
        <v>0</v>
      </c>
      <c r="S348" s="142">
        <v>2.9999999999999997E-4</v>
      </c>
      <c r="T348" s="143">
        <f t="shared" si="83"/>
        <v>0.72</v>
      </c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R348" s="144" t="s">
        <v>147</v>
      </c>
      <c r="AT348" s="144" t="s">
        <v>142</v>
      </c>
      <c r="AU348" s="144" t="s">
        <v>85</v>
      </c>
      <c r="AY348" s="15" t="s">
        <v>140</v>
      </c>
      <c r="BE348" s="145">
        <f t="shared" si="84"/>
        <v>360000</v>
      </c>
      <c r="BF348" s="145">
        <f t="shared" si="85"/>
        <v>0</v>
      </c>
      <c r="BG348" s="145">
        <f t="shared" si="86"/>
        <v>0</v>
      </c>
      <c r="BH348" s="145">
        <f t="shared" si="87"/>
        <v>0</v>
      </c>
      <c r="BI348" s="145">
        <f t="shared" si="88"/>
        <v>0</v>
      </c>
      <c r="BJ348" s="15" t="s">
        <v>19</v>
      </c>
      <c r="BK348" s="145">
        <f t="shared" si="89"/>
        <v>360000</v>
      </c>
      <c r="BL348" s="15" t="s">
        <v>147</v>
      </c>
      <c r="BM348" s="144" t="s">
        <v>889</v>
      </c>
    </row>
    <row r="349" spans="1:65" s="2" customFormat="1" ht="33" customHeight="1">
      <c r="A349" s="27"/>
      <c r="B349" s="133"/>
      <c r="C349" s="134" t="s">
        <v>890</v>
      </c>
      <c r="D349" s="134" t="s">
        <v>142</v>
      </c>
      <c r="E349" s="135" t="s">
        <v>891</v>
      </c>
      <c r="F349" s="136" t="s">
        <v>892</v>
      </c>
      <c r="G349" s="137" t="s">
        <v>145</v>
      </c>
      <c r="H349" s="138">
        <v>5400</v>
      </c>
      <c r="I349" s="139">
        <v>151</v>
      </c>
      <c r="J349" s="139">
        <f t="shared" si="80"/>
        <v>815400</v>
      </c>
      <c r="K349" s="136" t="s">
        <v>146</v>
      </c>
      <c r="L349" s="28"/>
      <c r="M349" s="140" t="s">
        <v>1</v>
      </c>
      <c r="N349" s="141" t="s">
        <v>44</v>
      </c>
      <c r="O349" s="142">
        <v>0.42</v>
      </c>
      <c r="P349" s="142">
        <f t="shared" si="81"/>
        <v>2268</v>
      </c>
      <c r="Q349" s="142">
        <v>0</v>
      </c>
      <c r="R349" s="142">
        <f t="shared" si="82"/>
        <v>0</v>
      </c>
      <c r="S349" s="142">
        <v>5.0000000000000001E-4</v>
      </c>
      <c r="T349" s="143">
        <f t="shared" si="83"/>
        <v>2.7</v>
      </c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R349" s="144" t="s">
        <v>147</v>
      </c>
      <c r="AT349" s="144" t="s">
        <v>142</v>
      </c>
      <c r="AU349" s="144" t="s">
        <v>85</v>
      </c>
      <c r="AY349" s="15" t="s">
        <v>140</v>
      </c>
      <c r="BE349" s="145">
        <f t="shared" si="84"/>
        <v>815400</v>
      </c>
      <c r="BF349" s="145">
        <f t="shared" si="85"/>
        <v>0</v>
      </c>
      <c r="BG349" s="145">
        <f t="shared" si="86"/>
        <v>0</v>
      </c>
      <c r="BH349" s="145">
        <f t="shared" si="87"/>
        <v>0</v>
      </c>
      <c r="BI349" s="145">
        <f t="shared" si="88"/>
        <v>0</v>
      </c>
      <c r="BJ349" s="15" t="s">
        <v>19</v>
      </c>
      <c r="BK349" s="145">
        <f t="shared" si="89"/>
        <v>815400</v>
      </c>
      <c r="BL349" s="15" t="s">
        <v>147</v>
      </c>
      <c r="BM349" s="144" t="s">
        <v>893</v>
      </c>
    </row>
    <row r="350" spans="1:65" s="2" customFormat="1" ht="24.2" customHeight="1">
      <c r="A350" s="27"/>
      <c r="B350" s="133"/>
      <c r="C350" s="134" t="s">
        <v>894</v>
      </c>
      <c r="D350" s="134" t="s">
        <v>142</v>
      </c>
      <c r="E350" s="135" t="s">
        <v>895</v>
      </c>
      <c r="F350" s="136" t="s">
        <v>896</v>
      </c>
      <c r="G350" s="137" t="s">
        <v>170</v>
      </c>
      <c r="H350" s="138">
        <v>250</v>
      </c>
      <c r="I350" s="139">
        <v>11</v>
      </c>
      <c r="J350" s="139">
        <f t="shared" si="80"/>
        <v>2750</v>
      </c>
      <c r="K350" s="136" t="s">
        <v>146</v>
      </c>
      <c r="L350" s="28"/>
      <c r="M350" s="140" t="s">
        <v>1</v>
      </c>
      <c r="N350" s="141" t="s">
        <v>44</v>
      </c>
      <c r="O350" s="142">
        <v>2.5999999999999999E-2</v>
      </c>
      <c r="P350" s="142">
        <f t="shared" si="81"/>
        <v>6.5</v>
      </c>
      <c r="Q350" s="142">
        <v>2.5000000000000002E-6</v>
      </c>
      <c r="R350" s="142">
        <f t="shared" si="82"/>
        <v>6.2500000000000001E-4</v>
      </c>
      <c r="S350" s="142">
        <v>0</v>
      </c>
      <c r="T350" s="143">
        <f t="shared" si="83"/>
        <v>0</v>
      </c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R350" s="144" t="s">
        <v>147</v>
      </c>
      <c r="AT350" s="144" t="s">
        <v>142</v>
      </c>
      <c r="AU350" s="144" t="s">
        <v>85</v>
      </c>
      <c r="AY350" s="15" t="s">
        <v>140</v>
      </c>
      <c r="BE350" s="145">
        <f t="shared" si="84"/>
        <v>2750</v>
      </c>
      <c r="BF350" s="145">
        <f t="shared" si="85"/>
        <v>0</v>
      </c>
      <c r="BG350" s="145">
        <f t="shared" si="86"/>
        <v>0</v>
      </c>
      <c r="BH350" s="145">
        <f t="shared" si="87"/>
        <v>0</v>
      </c>
      <c r="BI350" s="145">
        <f t="shared" si="88"/>
        <v>0</v>
      </c>
      <c r="BJ350" s="15" t="s">
        <v>19</v>
      </c>
      <c r="BK350" s="145">
        <f t="shared" si="89"/>
        <v>2750</v>
      </c>
      <c r="BL350" s="15" t="s">
        <v>147</v>
      </c>
      <c r="BM350" s="144" t="s">
        <v>897</v>
      </c>
    </row>
    <row r="351" spans="1:65" s="2" customFormat="1" ht="24.2" customHeight="1">
      <c r="A351" s="27"/>
      <c r="B351" s="133"/>
      <c r="C351" s="134" t="s">
        <v>898</v>
      </c>
      <c r="D351" s="134" t="s">
        <v>142</v>
      </c>
      <c r="E351" s="135" t="s">
        <v>899</v>
      </c>
      <c r="F351" s="136" t="s">
        <v>900</v>
      </c>
      <c r="G351" s="137" t="s">
        <v>170</v>
      </c>
      <c r="H351" s="138">
        <v>120</v>
      </c>
      <c r="I351" s="139">
        <v>7.26</v>
      </c>
      <c r="J351" s="139">
        <f t="shared" si="80"/>
        <v>871.2</v>
      </c>
      <c r="K351" s="136" t="s">
        <v>146</v>
      </c>
      <c r="L351" s="28"/>
      <c r="M351" s="140" t="s">
        <v>1</v>
      </c>
      <c r="N351" s="141" t="s">
        <v>44</v>
      </c>
      <c r="O351" s="142">
        <v>1.4999999999999999E-2</v>
      </c>
      <c r="P351" s="142">
        <f t="shared" si="81"/>
        <v>1.7999999999999998</v>
      </c>
      <c r="Q351" s="142">
        <v>3.3000000000000002E-6</v>
      </c>
      <c r="R351" s="142">
        <f t="shared" si="82"/>
        <v>3.9600000000000003E-4</v>
      </c>
      <c r="S351" s="142">
        <v>0</v>
      </c>
      <c r="T351" s="143">
        <f t="shared" si="83"/>
        <v>0</v>
      </c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R351" s="144" t="s">
        <v>147</v>
      </c>
      <c r="AT351" s="144" t="s">
        <v>142</v>
      </c>
      <c r="AU351" s="144" t="s">
        <v>85</v>
      </c>
      <c r="AY351" s="15" t="s">
        <v>140</v>
      </c>
      <c r="BE351" s="145">
        <f t="shared" si="84"/>
        <v>871.2</v>
      </c>
      <c r="BF351" s="145">
        <f t="shared" si="85"/>
        <v>0</v>
      </c>
      <c r="BG351" s="145">
        <f t="shared" si="86"/>
        <v>0</v>
      </c>
      <c r="BH351" s="145">
        <f t="shared" si="87"/>
        <v>0</v>
      </c>
      <c r="BI351" s="145">
        <f t="shared" si="88"/>
        <v>0</v>
      </c>
      <c r="BJ351" s="15" t="s">
        <v>19</v>
      </c>
      <c r="BK351" s="145">
        <f t="shared" si="89"/>
        <v>871.2</v>
      </c>
      <c r="BL351" s="15" t="s">
        <v>147</v>
      </c>
      <c r="BM351" s="144" t="s">
        <v>901</v>
      </c>
    </row>
    <row r="352" spans="1:65" s="2" customFormat="1" ht="21.75" customHeight="1">
      <c r="A352" s="27"/>
      <c r="B352" s="133"/>
      <c r="C352" s="134" t="s">
        <v>902</v>
      </c>
      <c r="D352" s="134" t="s">
        <v>142</v>
      </c>
      <c r="E352" s="135" t="s">
        <v>903</v>
      </c>
      <c r="F352" s="136" t="s">
        <v>904</v>
      </c>
      <c r="G352" s="137" t="s">
        <v>145</v>
      </c>
      <c r="H352" s="138">
        <v>11000</v>
      </c>
      <c r="I352" s="139">
        <v>3.98</v>
      </c>
      <c r="J352" s="139">
        <f t="shared" si="80"/>
        <v>43780</v>
      </c>
      <c r="K352" s="136" t="s">
        <v>146</v>
      </c>
      <c r="L352" s="28"/>
      <c r="M352" s="140" t="s">
        <v>1</v>
      </c>
      <c r="N352" s="141" t="s">
        <v>44</v>
      </c>
      <c r="O352" s="142">
        <v>6.0000000000000001E-3</v>
      </c>
      <c r="P352" s="142">
        <f t="shared" si="81"/>
        <v>66</v>
      </c>
      <c r="Q352" s="142">
        <v>3.9999999999999998E-7</v>
      </c>
      <c r="R352" s="142">
        <f t="shared" si="82"/>
        <v>4.3999999999999994E-3</v>
      </c>
      <c r="S352" s="142">
        <v>0</v>
      </c>
      <c r="T352" s="143">
        <f t="shared" si="83"/>
        <v>0</v>
      </c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R352" s="144" t="s">
        <v>147</v>
      </c>
      <c r="AT352" s="144" t="s">
        <v>142</v>
      </c>
      <c r="AU352" s="144" t="s">
        <v>85</v>
      </c>
      <c r="AY352" s="15" t="s">
        <v>140</v>
      </c>
      <c r="BE352" s="145">
        <f t="shared" si="84"/>
        <v>43780</v>
      </c>
      <c r="BF352" s="145">
        <f t="shared" si="85"/>
        <v>0</v>
      </c>
      <c r="BG352" s="145">
        <f t="shared" si="86"/>
        <v>0</v>
      </c>
      <c r="BH352" s="145">
        <f t="shared" si="87"/>
        <v>0</v>
      </c>
      <c r="BI352" s="145">
        <f t="shared" si="88"/>
        <v>0</v>
      </c>
      <c r="BJ352" s="15" t="s">
        <v>19</v>
      </c>
      <c r="BK352" s="145">
        <f t="shared" si="89"/>
        <v>43780</v>
      </c>
      <c r="BL352" s="15" t="s">
        <v>147</v>
      </c>
      <c r="BM352" s="144" t="s">
        <v>905</v>
      </c>
    </row>
    <row r="353" spans="1:65" s="2" customFormat="1" ht="24.2" customHeight="1">
      <c r="A353" s="27"/>
      <c r="B353" s="133"/>
      <c r="C353" s="134" t="s">
        <v>906</v>
      </c>
      <c r="D353" s="134" t="s">
        <v>142</v>
      </c>
      <c r="E353" s="135" t="s">
        <v>907</v>
      </c>
      <c r="F353" s="136" t="s">
        <v>908</v>
      </c>
      <c r="G353" s="137" t="s">
        <v>230</v>
      </c>
      <c r="H353" s="138">
        <v>200</v>
      </c>
      <c r="I353" s="139">
        <v>2540</v>
      </c>
      <c r="J353" s="139">
        <f t="shared" si="80"/>
        <v>508000</v>
      </c>
      <c r="K353" s="136" t="s">
        <v>146</v>
      </c>
      <c r="L353" s="28"/>
      <c r="M353" s="140" t="s">
        <v>1</v>
      </c>
      <c r="N353" s="141" t="s">
        <v>44</v>
      </c>
      <c r="O353" s="142">
        <v>7.45</v>
      </c>
      <c r="P353" s="142">
        <f t="shared" si="81"/>
        <v>1490</v>
      </c>
      <c r="Q353" s="142">
        <v>0</v>
      </c>
      <c r="R353" s="142">
        <f t="shared" si="82"/>
        <v>0</v>
      </c>
      <c r="S353" s="142">
        <v>1.8</v>
      </c>
      <c r="T353" s="143">
        <f t="shared" si="83"/>
        <v>360</v>
      </c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R353" s="144" t="s">
        <v>147</v>
      </c>
      <c r="AT353" s="144" t="s">
        <v>142</v>
      </c>
      <c r="AU353" s="144" t="s">
        <v>85</v>
      </c>
      <c r="AY353" s="15" t="s">
        <v>140</v>
      </c>
      <c r="BE353" s="145">
        <f t="shared" si="84"/>
        <v>508000</v>
      </c>
      <c r="BF353" s="145">
        <f t="shared" si="85"/>
        <v>0</v>
      </c>
      <c r="BG353" s="145">
        <f t="shared" si="86"/>
        <v>0</v>
      </c>
      <c r="BH353" s="145">
        <f t="shared" si="87"/>
        <v>0</v>
      </c>
      <c r="BI353" s="145">
        <f t="shared" si="88"/>
        <v>0</v>
      </c>
      <c r="BJ353" s="15" t="s">
        <v>19</v>
      </c>
      <c r="BK353" s="145">
        <f t="shared" si="89"/>
        <v>508000</v>
      </c>
      <c r="BL353" s="15" t="s">
        <v>147</v>
      </c>
      <c r="BM353" s="144" t="s">
        <v>909</v>
      </c>
    </row>
    <row r="354" spans="1:65" s="2" customFormat="1" ht="33" customHeight="1">
      <c r="A354" s="27"/>
      <c r="B354" s="133"/>
      <c r="C354" s="134" t="s">
        <v>910</v>
      </c>
      <c r="D354" s="134" t="s">
        <v>142</v>
      </c>
      <c r="E354" s="135" t="s">
        <v>911</v>
      </c>
      <c r="F354" s="136" t="s">
        <v>912</v>
      </c>
      <c r="G354" s="137" t="s">
        <v>145</v>
      </c>
      <c r="H354" s="138">
        <v>82</v>
      </c>
      <c r="I354" s="139">
        <v>1210</v>
      </c>
      <c r="J354" s="139">
        <f t="shared" si="80"/>
        <v>99220</v>
      </c>
      <c r="K354" s="136" t="s">
        <v>146</v>
      </c>
      <c r="L354" s="28"/>
      <c r="M354" s="140" t="s">
        <v>1</v>
      </c>
      <c r="N354" s="141" t="s">
        <v>44</v>
      </c>
      <c r="O354" s="142">
        <v>3.55</v>
      </c>
      <c r="P354" s="142">
        <f t="shared" si="81"/>
        <v>291.09999999999997</v>
      </c>
      <c r="Q354" s="142">
        <v>0</v>
      </c>
      <c r="R354" s="142">
        <f t="shared" si="82"/>
        <v>0</v>
      </c>
      <c r="S354" s="142">
        <v>6.9999999999999999E-4</v>
      </c>
      <c r="T354" s="143">
        <f t="shared" si="83"/>
        <v>5.74E-2</v>
      </c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R354" s="144" t="s">
        <v>147</v>
      </c>
      <c r="AT354" s="144" t="s">
        <v>142</v>
      </c>
      <c r="AU354" s="144" t="s">
        <v>85</v>
      </c>
      <c r="AY354" s="15" t="s">
        <v>140</v>
      </c>
      <c r="BE354" s="145">
        <f t="shared" si="84"/>
        <v>99220</v>
      </c>
      <c r="BF354" s="145">
        <f t="shared" si="85"/>
        <v>0</v>
      </c>
      <c r="BG354" s="145">
        <f t="shared" si="86"/>
        <v>0</v>
      </c>
      <c r="BH354" s="145">
        <f t="shared" si="87"/>
        <v>0</v>
      </c>
      <c r="BI354" s="145">
        <f t="shared" si="88"/>
        <v>0</v>
      </c>
      <c r="BJ354" s="15" t="s">
        <v>19</v>
      </c>
      <c r="BK354" s="145">
        <f t="shared" si="89"/>
        <v>99220</v>
      </c>
      <c r="BL354" s="15" t="s">
        <v>147</v>
      </c>
      <c r="BM354" s="144" t="s">
        <v>913</v>
      </c>
    </row>
    <row r="355" spans="1:65" s="2" customFormat="1" ht="90" customHeight="1">
      <c r="A355" s="27"/>
      <c r="B355" s="133"/>
      <c r="C355" s="134" t="s">
        <v>914</v>
      </c>
      <c r="D355" s="134" t="s">
        <v>142</v>
      </c>
      <c r="E355" s="135" t="s">
        <v>915</v>
      </c>
      <c r="F355" s="136" t="s">
        <v>916</v>
      </c>
      <c r="G355" s="137" t="s">
        <v>217</v>
      </c>
      <c r="H355" s="138">
        <v>260</v>
      </c>
      <c r="I355" s="139">
        <v>103</v>
      </c>
      <c r="J355" s="139">
        <f t="shared" si="80"/>
        <v>26780</v>
      </c>
      <c r="K355" s="136" t="s">
        <v>146</v>
      </c>
      <c r="L355" s="28"/>
      <c r="M355" s="140" t="s">
        <v>1</v>
      </c>
      <c r="N355" s="141" t="s">
        <v>44</v>
      </c>
      <c r="O355" s="142">
        <v>1.7999999999999999E-2</v>
      </c>
      <c r="P355" s="142">
        <f t="shared" si="81"/>
        <v>4.68</v>
      </c>
      <c r="Q355" s="142">
        <v>0</v>
      </c>
      <c r="R355" s="142">
        <f t="shared" si="82"/>
        <v>0</v>
      </c>
      <c r="S355" s="142">
        <v>0.32400000000000001</v>
      </c>
      <c r="T355" s="143">
        <f t="shared" si="83"/>
        <v>84.240000000000009</v>
      </c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R355" s="144" t="s">
        <v>147</v>
      </c>
      <c r="AT355" s="144" t="s">
        <v>142</v>
      </c>
      <c r="AU355" s="144" t="s">
        <v>85</v>
      </c>
      <c r="AY355" s="15" t="s">
        <v>140</v>
      </c>
      <c r="BE355" s="145">
        <f t="shared" si="84"/>
        <v>26780</v>
      </c>
      <c r="BF355" s="145">
        <f t="shared" si="85"/>
        <v>0</v>
      </c>
      <c r="BG355" s="145">
        <f t="shared" si="86"/>
        <v>0</v>
      </c>
      <c r="BH355" s="145">
        <f t="shared" si="87"/>
        <v>0</v>
      </c>
      <c r="BI355" s="145">
        <f t="shared" si="88"/>
        <v>0</v>
      </c>
      <c r="BJ355" s="15" t="s">
        <v>19</v>
      </c>
      <c r="BK355" s="145">
        <f t="shared" si="89"/>
        <v>26780</v>
      </c>
      <c r="BL355" s="15" t="s">
        <v>147</v>
      </c>
      <c r="BM355" s="144" t="s">
        <v>917</v>
      </c>
    </row>
    <row r="356" spans="1:65" s="2" customFormat="1" ht="66.75" customHeight="1">
      <c r="A356" s="27"/>
      <c r="B356" s="133"/>
      <c r="C356" s="134" t="s">
        <v>918</v>
      </c>
      <c r="D356" s="134" t="s">
        <v>142</v>
      </c>
      <c r="E356" s="135" t="s">
        <v>919</v>
      </c>
      <c r="F356" s="136" t="s">
        <v>920</v>
      </c>
      <c r="G356" s="137" t="s">
        <v>217</v>
      </c>
      <c r="H356" s="138">
        <v>140</v>
      </c>
      <c r="I356" s="139">
        <v>429</v>
      </c>
      <c r="J356" s="139">
        <f t="shared" si="80"/>
        <v>60060</v>
      </c>
      <c r="K356" s="136" t="s">
        <v>146</v>
      </c>
      <c r="L356" s="28"/>
      <c r="M356" s="140" t="s">
        <v>1</v>
      </c>
      <c r="N356" s="141" t="s">
        <v>44</v>
      </c>
      <c r="O356" s="142">
        <v>1.2589999999999999</v>
      </c>
      <c r="P356" s="142">
        <f t="shared" si="81"/>
        <v>176.26</v>
      </c>
      <c r="Q356" s="142">
        <v>0</v>
      </c>
      <c r="R356" s="142">
        <f t="shared" si="82"/>
        <v>0</v>
      </c>
      <c r="S356" s="142">
        <v>0.252</v>
      </c>
      <c r="T356" s="143">
        <f t="shared" si="83"/>
        <v>35.28</v>
      </c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R356" s="144" t="s">
        <v>147</v>
      </c>
      <c r="AT356" s="144" t="s">
        <v>142</v>
      </c>
      <c r="AU356" s="144" t="s">
        <v>85</v>
      </c>
      <c r="AY356" s="15" t="s">
        <v>140</v>
      </c>
      <c r="BE356" s="145">
        <f t="shared" si="84"/>
        <v>60060</v>
      </c>
      <c r="BF356" s="145">
        <f t="shared" si="85"/>
        <v>0</v>
      </c>
      <c r="BG356" s="145">
        <f t="shared" si="86"/>
        <v>0</v>
      </c>
      <c r="BH356" s="145">
        <f t="shared" si="87"/>
        <v>0</v>
      </c>
      <c r="BI356" s="145">
        <f t="shared" si="88"/>
        <v>0</v>
      </c>
      <c r="BJ356" s="15" t="s">
        <v>19</v>
      </c>
      <c r="BK356" s="145">
        <f t="shared" si="89"/>
        <v>60060</v>
      </c>
      <c r="BL356" s="15" t="s">
        <v>147</v>
      </c>
      <c r="BM356" s="144" t="s">
        <v>921</v>
      </c>
    </row>
    <row r="357" spans="1:65" s="2" customFormat="1" ht="66.75" customHeight="1">
      <c r="A357" s="27"/>
      <c r="B357" s="133"/>
      <c r="C357" s="134" t="s">
        <v>922</v>
      </c>
      <c r="D357" s="134" t="s">
        <v>142</v>
      </c>
      <c r="E357" s="135" t="s">
        <v>923</v>
      </c>
      <c r="F357" s="136" t="s">
        <v>924</v>
      </c>
      <c r="G357" s="137" t="s">
        <v>217</v>
      </c>
      <c r="H357" s="138">
        <v>130</v>
      </c>
      <c r="I357" s="139">
        <v>507</v>
      </c>
      <c r="J357" s="139">
        <f t="shared" si="80"/>
        <v>65910</v>
      </c>
      <c r="K357" s="136" t="s">
        <v>146</v>
      </c>
      <c r="L357" s="28"/>
      <c r="M357" s="140" t="s">
        <v>1</v>
      </c>
      <c r="N357" s="141" t="s">
        <v>44</v>
      </c>
      <c r="O357" s="142">
        <v>1.4890000000000001</v>
      </c>
      <c r="P357" s="142">
        <f t="shared" si="81"/>
        <v>193.57000000000002</v>
      </c>
      <c r="Q357" s="142">
        <v>0</v>
      </c>
      <c r="R357" s="142">
        <f t="shared" si="82"/>
        <v>0</v>
      </c>
      <c r="S357" s="142">
        <v>0.32400000000000001</v>
      </c>
      <c r="T357" s="143">
        <f t="shared" si="83"/>
        <v>42.120000000000005</v>
      </c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R357" s="144" t="s">
        <v>147</v>
      </c>
      <c r="AT357" s="144" t="s">
        <v>142</v>
      </c>
      <c r="AU357" s="144" t="s">
        <v>85</v>
      </c>
      <c r="AY357" s="15" t="s">
        <v>140</v>
      </c>
      <c r="BE357" s="145">
        <f t="shared" si="84"/>
        <v>65910</v>
      </c>
      <c r="BF357" s="145">
        <f t="shared" si="85"/>
        <v>0</v>
      </c>
      <c r="BG357" s="145">
        <f t="shared" si="86"/>
        <v>0</v>
      </c>
      <c r="BH357" s="145">
        <f t="shared" si="87"/>
        <v>0</v>
      </c>
      <c r="BI357" s="145">
        <f t="shared" si="88"/>
        <v>0</v>
      </c>
      <c r="BJ357" s="15" t="s">
        <v>19</v>
      </c>
      <c r="BK357" s="145">
        <f t="shared" si="89"/>
        <v>65910</v>
      </c>
      <c r="BL357" s="15" t="s">
        <v>147</v>
      </c>
      <c r="BM357" s="144" t="s">
        <v>925</v>
      </c>
    </row>
    <row r="358" spans="1:65" s="2" customFormat="1" ht="24.2" customHeight="1">
      <c r="A358" s="27"/>
      <c r="B358" s="133"/>
      <c r="C358" s="134" t="s">
        <v>926</v>
      </c>
      <c r="D358" s="134" t="s">
        <v>142</v>
      </c>
      <c r="E358" s="135" t="s">
        <v>927</v>
      </c>
      <c r="F358" s="136" t="s">
        <v>928</v>
      </c>
      <c r="G358" s="137" t="s">
        <v>170</v>
      </c>
      <c r="H358" s="138">
        <v>26</v>
      </c>
      <c r="I358" s="139">
        <v>426</v>
      </c>
      <c r="J358" s="139">
        <f t="shared" si="80"/>
        <v>11076</v>
      </c>
      <c r="K358" s="136" t="s">
        <v>146</v>
      </c>
      <c r="L358" s="28"/>
      <c r="M358" s="140" t="s">
        <v>1</v>
      </c>
      <c r="N358" s="141" t="s">
        <v>44</v>
      </c>
      <c r="O358" s="142">
        <v>1</v>
      </c>
      <c r="P358" s="142">
        <f t="shared" si="81"/>
        <v>26</v>
      </c>
      <c r="Q358" s="142">
        <v>8.6000000000000007E-6</v>
      </c>
      <c r="R358" s="142">
        <f t="shared" si="82"/>
        <v>2.2360000000000001E-4</v>
      </c>
      <c r="S358" s="142">
        <v>0</v>
      </c>
      <c r="T358" s="143">
        <f t="shared" si="83"/>
        <v>0</v>
      </c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R358" s="144" t="s">
        <v>147</v>
      </c>
      <c r="AT358" s="144" t="s">
        <v>142</v>
      </c>
      <c r="AU358" s="144" t="s">
        <v>85</v>
      </c>
      <c r="AY358" s="15" t="s">
        <v>140</v>
      </c>
      <c r="BE358" s="145">
        <f t="shared" si="84"/>
        <v>11076</v>
      </c>
      <c r="BF358" s="145">
        <f t="shared" si="85"/>
        <v>0</v>
      </c>
      <c r="BG358" s="145">
        <f t="shared" si="86"/>
        <v>0</v>
      </c>
      <c r="BH358" s="145">
        <f t="shared" si="87"/>
        <v>0</v>
      </c>
      <c r="BI358" s="145">
        <f t="shared" si="88"/>
        <v>0</v>
      </c>
      <c r="BJ358" s="15" t="s">
        <v>19</v>
      </c>
      <c r="BK358" s="145">
        <f t="shared" si="89"/>
        <v>11076</v>
      </c>
      <c r="BL358" s="15" t="s">
        <v>147</v>
      </c>
      <c r="BM358" s="144" t="s">
        <v>929</v>
      </c>
    </row>
    <row r="359" spans="1:65" s="2" customFormat="1" ht="24.2" customHeight="1">
      <c r="A359" s="27"/>
      <c r="B359" s="133"/>
      <c r="C359" s="134" t="s">
        <v>930</v>
      </c>
      <c r="D359" s="134" t="s">
        <v>142</v>
      </c>
      <c r="E359" s="135" t="s">
        <v>931</v>
      </c>
      <c r="F359" s="136" t="s">
        <v>932</v>
      </c>
      <c r="G359" s="137" t="s">
        <v>170</v>
      </c>
      <c r="H359" s="138">
        <v>50</v>
      </c>
      <c r="I359" s="139">
        <v>1930</v>
      </c>
      <c r="J359" s="139">
        <f t="shared" si="80"/>
        <v>96500</v>
      </c>
      <c r="K359" s="136" t="s">
        <v>146</v>
      </c>
      <c r="L359" s="28"/>
      <c r="M359" s="140" t="s">
        <v>1</v>
      </c>
      <c r="N359" s="141" t="s">
        <v>44</v>
      </c>
      <c r="O359" s="142">
        <v>5.14</v>
      </c>
      <c r="P359" s="142">
        <f t="shared" si="81"/>
        <v>257</v>
      </c>
      <c r="Q359" s="142">
        <v>6.0000000000000002E-5</v>
      </c>
      <c r="R359" s="142">
        <f t="shared" si="82"/>
        <v>3.0000000000000001E-3</v>
      </c>
      <c r="S359" s="142">
        <v>0</v>
      </c>
      <c r="T359" s="143">
        <f t="shared" si="83"/>
        <v>0</v>
      </c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R359" s="144" t="s">
        <v>147</v>
      </c>
      <c r="AT359" s="144" t="s">
        <v>142</v>
      </c>
      <c r="AU359" s="144" t="s">
        <v>85</v>
      </c>
      <c r="AY359" s="15" t="s">
        <v>140</v>
      </c>
      <c r="BE359" s="145">
        <f t="shared" si="84"/>
        <v>96500</v>
      </c>
      <c r="BF359" s="145">
        <f t="shared" si="85"/>
        <v>0</v>
      </c>
      <c r="BG359" s="145">
        <f t="shared" si="86"/>
        <v>0</v>
      </c>
      <c r="BH359" s="145">
        <f t="shared" si="87"/>
        <v>0</v>
      </c>
      <c r="BI359" s="145">
        <f t="shared" si="88"/>
        <v>0</v>
      </c>
      <c r="BJ359" s="15" t="s">
        <v>19</v>
      </c>
      <c r="BK359" s="145">
        <f t="shared" si="89"/>
        <v>96500</v>
      </c>
      <c r="BL359" s="15" t="s">
        <v>147</v>
      </c>
      <c r="BM359" s="144" t="s">
        <v>933</v>
      </c>
    </row>
    <row r="360" spans="1:65" s="2" customFormat="1" ht="24.2" customHeight="1">
      <c r="A360" s="27"/>
      <c r="B360" s="133"/>
      <c r="C360" s="134" t="s">
        <v>934</v>
      </c>
      <c r="D360" s="134" t="s">
        <v>142</v>
      </c>
      <c r="E360" s="135" t="s">
        <v>935</v>
      </c>
      <c r="F360" s="136" t="s">
        <v>936</v>
      </c>
      <c r="G360" s="137" t="s">
        <v>170</v>
      </c>
      <c r="H360" s="138">
        <v>20</v>
      </c>
      <c r="I360" s="139">
        <v>5270</v>
      </c>
      <c r="J360" s="139">
        <f t="shared" si="80"/>
        <v>105400</v>
      </c>
      <c r="K360" s="136" t="s">
        <v>146</v>
      </c>
      <c r="L360" s="28"/>
      <c r="M360" s="140" t="s">
        <v>1</v>
      </c>
      <c r="N360" s="141" t="s">
        <v>44</v>
      </c>
      <c r="O360" s="142">
        <v>4.9279999999999999</v>
      </c>
      <c r="P360" s="142">
        <f t="shared" si="81"/>
        <v>98.56</v>
      </c>
      <c r="Q360" s="142">
        <v>0.36965999999999999</v>
      </c>
      <c r="R360" s="142">
        <f t="shared" si="82"/>
        <v>7.3932000000000002</v>
      </c>
      <c r="S360" s="142">
        <v>0</v>
      </c>
      <c r="T360" s="143">
        <f t="shared" si="83"/>
        <v>0</v>
      </c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R360" s="144" t="s">
        <v>147</v>
      </c>
      <c r="AT360" s="144" t="s">
        <v>142</v>
      </c>
      <c r="AU360" s="144" t="s">
        <v>85</v>
      </c>
      <c r="AY360" s="15" t="s">
        <v>140</v>
      </c>
      <c r="BE360" s="145">
        <f t="shared" si="84"/>
        <v>105400</v>
      </c>
      <c r="BF360" s="145">
        <f t="shared" si="85"/>
        <v>0</v>
      </c>
      <c r="BG360" s="145">
        <f t="shared" si="86"/>
        <v>0</v>
      </c>
      <c r="BH360" s="145">
        <f t="shared" si="87"/>
        <v>0</v>
      </c>
      <c r="BI360" s="145">
        <f t="shared" si="88"/>
        <v>0</v>
      </c>
      <c r="BJ360" s="15" t="s">
        <v>19</v>
      </c>
      <c r="BK360" s="145">
        <f t="shared" si="89"/>
        <v>105400</v>
      </c>
      <c r="BL360" s="15" t="s">
        <v>147</v>
      </c>
      <c r="BM360" s="144" t="s">
        <v>937</v>
      </c>
    </row>
    <row r="361" spans="1:65" s="2" customFormat="1" ht="24.2" customHeight="1">
      <c r="A361" s="27"/>
      <c r="B361" s="133"/>
      <c r="C361" s="134" t="s">
        <v>938</v>
      </c>
      <c r="D361" s="134" t="s">
        <v>142</v>
      </c>
      <c r="E361" s="135" t="s">
        <v>939</v>
      </c>
      <c r="F361" s="136" t="s">
        <v>940</v>
      </c>
      <c r="G361" s="137" t="s">
        <v>217</v>
      </c>
      <c r="H361" s="138">
        <v>900</v>
      </c>
      <c r="I361" s="139">
        <v>81.7</v>
      </c>
      <c r="J361" s="139">
        <f t="shared" si="80"/>
        <v>73530</v>
      </c>
      <c r="K361" s="136" t="s">
        <v>146</v>
      </c>
      <c r="L361" s="28"/>
      <c r="M361" s="140" t="s">
        <v>1</v>
      </c>
      <c r="N361" s="141" t="s">
        <v>44</v>
      </c>
      <c r="O361" s="142">
        <v>0.20799999999999999</v>
      </c>
      <c r="P361" s="142">
        <f t="shared" si="81"/>
        <v>187.2</v>
      </c>
      <c r="Q361" s="142">
        <v>4.0000000000000003E-5</v>
      </c>
      <c r="R361" s="142">
        <f t="shared" si="82"/>
        <v>3.6000000000000004E-2</v>
      </c>
      <c r="S361" s="142">
        <v>0</v>
      </c>
      <c r="T361" s="143">
        <f t="shared" si="83"/>
        <v>0</v>
      </c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R361" s="144" t="s">
        <v>147</v>
      </c>
      <c r="AT361" s="144" t="s">
        <v>142</v>
      </c>
      <c r="AU361" s="144" t="s">
        <v>85</v>
      </c>
      <c r="AY361" s="15" t="s">
        <v>140</v>
      </c>
      <c r="BE361" s="145">
        <f t="shared" si="84"/>
        <v>73530</v>
      </c>
      <c r="BF361" s="145">
        <f t="shared" si="85"/>
        <v>0</v>
      </c>
      <c r="BG361" s="145">
        <f t="shared" si="86"/>
        <v>0</v>
      </c>
      <c r="BH361" s="145">
        <f t="shared" si="87"/>
        <v>0</v>
      </c>
      <c r="BI361" s="145">
        <f t="shared" si="88"/>
        <v>0</v>
      </c>
      <c r="BJ361" s="15" t="s">
        <v>19</v>
      </c>
      <c r="BK361" s="145">
        <f t="shared" si="89"/>
        <v>73530</v>
      </c>
      <c r="BL361" s="15" t="s">
        <v>147</v>
      </c>
      <c r="BM361" s="144" t="s">
        <v>941</v>
      </c>
    </row>
    <row r="362" spans="1:65" s="2" customFormat="1" ht="16.5" customHeight="1">
      <c r="A362" s="27"/>
      <c r="B362" s="133"/>
      <c r="C362" s="134" t="s">
        <v>942</v>
      </c>
      <c r="D362" s="134" t="s">
        <v>142</v>
      </c>
      <c r="E362" s="135" t="s">
        <v>943</v>
      </c>
      <c r="F362" s="136" t="s">
        <v>944</v>
      </c>
      <c r="G362" s="137" t="s">
        <v>222</v>
      </c>
      <c r="H362" s="138">
        <v>100</v>
      </c>
      <c r="I362" s="139">
        <v>2820</v>
      </c>
      <c r="J362" s="139">
        <f t="shared" si="80"/>
        <v>282000</v>
      </c>
      <c r="K362" s="136" t="s">
        <v>146</v>
      </c>
      <c r="L362" s="28"/>
      <c r="M362" s="140" t="s">
        <v>1</v>
      </c>
      <c r="N362" s="141" t="s">
        <v>44</v>
      </c>
      <c r="O362" s="142">
        <v>1</v>
      </c>
      <c r="P362" s="142">
        <f t="shared" si="81"/>
        <v>100</v>
      </c>
      <c r="Q362" s="142">
        <v>0</v>
      </c>
      <c r="R362" s="142">
        <f t="shared" si="82"/>
        <v>0</v>
      </c>
      <c r="S362" s="142">
        <v>0</v>
      </c>
      <c r="T362" s="143">
        <f t="shared" si="83"/>
        <v>0</v>
      </c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R362" s="144" t="s">
        <v>147</v>
      </c>
      <c r="AT362" s="144" t="s">
        <v>142</v>
      </c>
      <c r="AU362" s="144" t="s">
        <v>85</v>
      </c>
      <c r="AY362" s="15" t="s">
        <v>140</v>
      </c>
      <c r="BE362" s="145">
        <f t="shared" si="84"/>
        <v>282000</v>
      </c>
      <c r="BF362" s="145">
        <f t="shared" si="85"/>
        <v>0</v>
      </c>
      <c r="BG362" s="145">
        <f t="shared" si="86"/>
        <v>0</v>
      </c>
      <c r="BH362" s="145">
        <f t="shared" si="87"/>
        <v>0</v>
      </c>
      <c r="BI362" s="145">
        <f t="shared" si="88"/>
        <v>0</v>
      </c>
      <c r="BJ362" s="15" t="s">
        <v>19</v>
      </c>
      <c r="BK362" s="145">
        <f t="shared" si="89"/>
        <v>282000</v>
      </c>
      <c r="BL362" s="15" t="s">
        <v>147</v>
      </c>
      <c r="BM362" s="144" t="s">
        <v>945</v>
      </c>
    </row>
    <row r="363" spans="1:65" s="2" customFormat="1" ht="24.2" customHeight="1">
      <c r="A363" s="27"/>
      <c r="B363" s="133"/>
      <c r="C363" s="134" t="s">
        <v>946</v>
      </c>
      <c r="D363" s="134" t="s">
        <v>142</v>
      </c>
      <c r="E363" s="135" t="s">
        <v>947</v>
      </c>
      <c r="F363" s="136" t="s">
        <v>948</v>
      </c>
      <c r="G363" s="137" t="s">
        <v>222</v>
      </c>
      <c r="H363" s="138">
        <v>100</v>
      </c>
      <c r="I363" s="139">
        <v>14.9</v>
      </c>
      <c r="J363" s="139">
        <f t="shared" si="80"/>
        <v>1490</v>
      </c>
      <c r="K363" s="136" t="s">
        <v>146</v>
      </c>
      <c r="L363" s="28"/>
      <c r="M363" s="140" t="s">
        <v>1</v>
      </c>
      <c r="N363" s="141" t="s">
        <v>44</v>
      </c>
      <c r="O363" s="142">
        <v>0</v>
      </c>
      <c r="P363" s="142">
        <f t="shared" si="81"/>
        <v>0</v>
      </c>
      <c r="Q363" s="142">
        <v>0</v>
      </c>
      <c r="R363" s="142">
        <f t="shared" si="82"/>
        <v>0</v>
      </c>
      <c r="S363" s="142">
        <v>0</v>
      </c>
      <c r="T363" s="143">
        <f t="shared" si="83"/>
        <v>0</v>
      </c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R363" s="144" t="s">
        <v>147</v>
      </c>
      <c r="AT363" s="144" t="s">
        <v>142</v>
      </c>
      <c r="AU363" s="144" t="s">
        <v>85</v>
      </c>
      <c r="AY363" s="15" t="s">
        <v>140</v>
      </c>
      <c r="BE363" s="145">
        <f t="shared" si="84"/>
        <v>1490</v>
      </c>
      <c r="BF363" s="145">
        <f t="shared" si="85"/>
        <v>0</v>
      </c>
      <c r="BG363" s="145">
        <f t="shared" si="86"/>
        <v>0</v>
      </c>
      <c r="BH363" s="145">
        <f t="shared" si="87"/>
        <v>0</v>
      </c>
      <c r="BI363" s="145">
        <f t="shared" si="88"/>
        <v>0</v>
      </c>
      <c r="BJ363" s="15" t="s">
        <v>19</v>
      </c>
      <c r="BK363" s="145">
        <f t="shared" si="89"/>
        <v>1490</v>
      </c>
      <c r="BL363" s="15" t="s">
        <v>147</v>
      </c>
      <c r="BM363" s="144" t="s">
        <v>949</v>
      </c>
    </row>
    <row r="364" spans="1:65" s="2" customFormat="1" ht="44.25" customHeight="1">
      <c r="A364" s="27"/>
      <c r="B364" s="133"/>
      <c r="C364" s="134" t="s">
        <v>950</v>
      </c>
      <c r="D364" s="134" t="s">
        <v>142</v>
      </c>
      <c r="E364" s="135" t="s">
        <v>951</v>
      </c>
      <c r="F364" s="136" t="s">
        <v>952</v>
      </c>
      <c r="G364" s="137" t="s">
        <v>145</v>
      </c>
      <c r="H364" s="138">
        <v>700</v>
      </c>
      <c r="I364" s="139">
        <v>87.4</v>
      </c>
      <c r="J364" s="139">
        <f t="shared" si="80"/>
        <v>61180</v>
      </c>
      <c r="K364" s="136" t="s">
        <v>146</v>
      </c>
      <c r="L364" s="28"/>
      <c r="M364" s="140" t="s">
        <v>1</v>
      </c>
      <c r="N364" s="141" t="s">
        <v>44</v>
      </c>
      <c r="O364" s="142">
        <v>0.16200000000000001</v>
      </c>
      <c r="P364" s="142">
        <f t="shared" si="81"/>
        <v>113.4</v>
      </c>
      <c r="Q364" s="142">
        <v>0</v>
      </c>
      <c r="R364" s="142">
        <f t="shared" si="82"/>
        <v>0</v>
      </c>
      <c r="S364" s="142">
        <v>0</v>
      </c>
      <c r="T364" s="143">
        <f t="shared" si="83"/>
        <v>0</v>
      </c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R364" s="144" t="s">
        <v>147</v>
      </c>
      <c r="AT364" s="144" t="s">
        <v>142</v>
      </c>
      <c r="AU364" s="144" t="s">
        <v>85</v>
      </c>
      <c r="AY364" s="15" t="s">
        <v>140</v>
      </c>
      <c r="BE364" s="145">
        <f t="shared" si="84"/>
        <v>61180</v>
      </c>
      <c r="BF364" s="145">
        <f t="shared" si="85"/>
        <v>0</v>
      </c>
      <c r="BG364" s="145">
        <f t="shared" si="86"/>
        <v>0</v>
      </c>
      <c r="BH364" s="145">
        <f t="shared" si="87"/>
        <v>0</v>
      </c>
      <c r="BI364" s="145">
        <f t="shared" si="88"/>
        <v>0</v>
      </c>
      <c r="BJ364" s="15" t="s">
        <v>19</v>
      </c>
      <c r="BK364" s="145">
        <f t="shared" si="89"/>
        <v>61180</v>
      </c>
      <c r="BL364" s="15" t="s">
        <v>147</v>
      </c>
      <c r="BM364" s="144" t="s">
        <v>953</v>
      </c>
    </row>
    <row r="365" spans="1:65" s="2" customFormat="1" ht="49.15" customHeight="1">
      <c r="A365" s="27"/>
      <c r="B365" s="133"/>
      <c r="C365" s="134" t="s">
        <v>954</v>
      </c>
      <c r="D365" s="134" t="s">
        <v>142</v>
      </c>
      <c r="E365" s="135" t="s">
        <v>955</v>
      </c>
      <c r="F365" s="136" t="s">
        <v>956</v>
      </c>
      <c r="G365" s="137" t="s">
        <v>145</v>
      </c>
      <c r="H365" s="138">
        <v>4900</v>
      </c>
      <c r="I365" s="139">
        <v>1.33</v>
      </c>
      <c r="J365" s="139">
        <f t="shared" si="80"/>
        <v>6517</v>
      </c>
      <c r="K365" s="136" t="s">
        <v>146</v>
      </c>
      <c r="L365" s="28"/>
      <c r="M365" s="140" t="s">
        <v>1</v>
      </c>
      <c r="N365" s="141" t="s">
        <v>44</v>
      </c>
      <c r="O365" s="142">
        <v>0</v>
      </c>
      <c r="P365" s="142">
        <f t="shared" si="81"/>
        <v>0</v>
      </c>
      <c r="Q365" s="142">
        <v>0</v>
      </c>
      <c r="R365" s="142">
        <f t="shared" si="82"/>
        <v>0</v>
      </c>
      <c r="S365" s="142">
        <v>0</v>
      </c>
      <c r="T365" s="143">
        <f t="shared" si="83"/>
        <v>0</v>
      </c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R365" s="144" t="s">
        <v>147</v>
      </c>
      <c r="AT365" s="144" t="s">
        <v>142</v>
      </c>
      <c r="AU365" s="144" t="s">
        <v>85</v>
      </c>
      <c r="AY365" s="15" t="s">
        <v>140</v>
      </c>
      <c r="BE365" s="145">
        <f t="shared" si="84"/>
        <v>6517</v>
      </c>
      <c r="BF365" s="145">
        <f t="shared" si="85"/>
        <v>0</v>
      </c>
      <c r="BG365" s="145">
        <f t="shared" si="86"/>
        <v>0</v>
      </c>
      <c r="BH365" s="145">
        <f t="shared" si="87"/>
        <v>0</v>
      </c>
      <c r="BI365" s="145">
        <f t="shared" si="88"/>
        <v>0</v>
      </c>
      <c r="BJ365" s="15" t="s">
        <v>19</v>
      </c>
      <c r="BK365" s="145">
        <f t="shared" si="89"/>
        <v>6517</v>
      </c>
      <c r="BL365" s="15" t="s">
        <v>147</v>
      </c>
      <c r="BM365" s="144" t="s">
        <v>957</v>
      </c>
    </row>
    <row r="366" spans="1:65" s="2" customFormat="1" ht="44.25" customHeight="1">
      <c r="A366" s="27"/>
      <c r="B366" s="133"/>
      <c r="C366" s="134" t="s">
        <v>958</v>
      </c>
      <c r="D366" s="134" t="s">
        <v>142</v>
      </c>
      <c r="E366" s="135" t="s">
        <v>959</v>
      </c>
      <c r="F366" s="136" t="s">
        <v>960</v>
      </c>
      <c r="G366" s="137" t="s">
        <v>145</v>
      </c>
      <c r="H366" s="138">
        <v>700</v>
      </c>
      <c r="I366" s="139">
        <v>52.9</v>
      </c>
      <c r="J366" s="139">
        <f t="shared" si="80"/>
        <v>37030</v>
      </c>
      <c r="K366" s="136" t="s">
        <v>146</v>
      </c>
      <c r="L366" s="28"/>
      <c r="M366" s="140" t="s">
        <v>1</v>
      </c>
      <c r="N366" s="141" t="s">
        <v>44</v>
      </c>
      <c r="O366" s="142">
        <v>0.10199999999999999</v>
      </c>
      <c r="P366" s="142">
        <f t="shared" si="81"/>
        <v>71.399999999999991</v>
      </c>
      <c r="Q366" s="142">
        <v>0</v>
      </c>
      <c r="R366" s="142">
        <f t="shared" si="82"/>
        <v>0</v>
      </c>
      <c r="S366" s="142">
        <v>0</v>
      </c>
      <c r="T366" s="143">
        <f t="shared" si="83"/>
        <v>0</v>
      </c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R366" s="144" t="s">
        <v>147</v>
      </c>
      <c r="AT366" s="144" t="s">
        <v>142</v>
      </c>
      <c r="AU366" s="144" t="s">
        <v>85</v>
      </c>
      <c r="AY366" s="15" t="s">
        <v>140</v>
      </c>
      <c r="BE366" s="145">
        <f t="shared" si="84"/>
        <v>37030</v>
      </c>
      <c r="BF366" s="145">
        <f t="shared" si="85"/>
        <v>0</v>
      </c>
      <c r="BG366" s="145">
        <f t="shared" si="86"/>
        <v>0</v>
      </c>
      <c r="BH366" s="145">
        <f t="shared" si="87"/>
        <v>0</v>
      </c>
      <c r="BI366" s="145">
        <f t="shared" si="88"/>
        <v>0</v>
      </c>
      <c r="BJ366" s="15" t="s">
        <v>19</v>
      </c>
      <c r="BK366" s="145">
        <f t="shared" si="89"/>
        <v>37030</v>
      </c>
      <c r="BL366" s="15" t="s">
        <v>147</v>
      </c>
      <c r="BM366" s="144" t="s">
        <v>961</v>
      </c>
    </row>
    <row r="367" spans="1:65" s="2" customFormat="1" ht="37.9" customHeight="1">
      <c r="A367" s="27"/>
      <c r="B367" s="133"/>
      <c r="C367" s="134" t="s">
        <v>962</v>
      </c>
      <c r="D367" s="134" t="s">
        <v>142</v>
      </c>
      <c r="E367" s="135" t="s">
        <v>963</v>
      </c>
      <c r="F367" s="136" t="s">
        <v>964</v>
      </c>
      <c r="G367" s="137" t="s">
        <v>230</v>
      </c>
      <c r="H367" s="138">
        <v>2500</v>
      </c>
      <c r="I367" s="139">
        <v>45.2</v>
      </c>
      <c r="J367" s="139">
        <f t="shared" si="80"/>
        <v>113000</v>
      </c>
      <c r="K367" s="136" t="s">
        <v>146</v>
      </c>
      <c r="L367" s="28"/>
      <c r="M367" s="140" t="s">
        <v>1</v>
      </c>
      <c r="N367" s="141" t="s">
        <v>44</v>
      </c>
      <c r="O367" s="142">
        <v>9.8000000000000004E-2</v>
      </c>
      <c r="P367" s="142">
        <f t="shared" si="81"/>
        <v>245</v>
      </c>
      <c r="Q367" s="142">
        <v>0</v>
      </c>
      <c r="R367" s="142">
        <f t="shared" si="82"/>
        <v>0</v>
      </c>
      <c r="S367" s="142">
        <v>0</v>
      </c>
      <c r="T367" s="143">
        <f t="shared" si="83"/>
        <v>0</v>
      </c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R367" s="144" t="s">
        <v>147</v>
      </c>
      <c r="AT367" s="144" t="s">
        <v>142</v>
      </c>
      <c r="AU367" s="144" t="s">
        <v>85</v>
      </c>
      <c r="AY367" s="15" t="s">
        <v>140</v>
      </c>
      <c r="BE367" s="145">
        <f t="shared" si="84"/>
        <v>113000</v>
      </c>
      <c r="BF367" s="145">
        <f t="shared" si="85"/>
        <v>0</v>
      </c>
      <c r="BG367" s="145">
        <f t="shared" si="86"/>
        <v>0</v>
      </c>
      <c r="BH367" s="145">
        <f t="shared" si="87"/>
        <v>0</v>
      </c>
      <c r="BI367" s="145">
        <f t="shared" si="88"/>
        <v>0</v>
      </c>
      <c r="BJ367" s="15" t="s">
        <v>19</v>
      </c>
      <c r="BK367" s="145">
        <f t="shared" si="89"/>
        <v>113000</v>
      </c>
      <c r="BL367" s="15" t="s">
        <v>147</v>
      </c>
      <c r="BM367" s="144" t="s">
        <v>965</v>
      </c>
    </row>
    <row r="368" spans="1:65" s="2" customFormat="1" ht="37.9" customHeight="1">
      <c r="A368" s="27"/>
      <c r="B368" s="133"/>
      <c r="C368" s="134" t="s">
        <v>966</v>
      </c>
      <c r="D368" s="134" t="s">
        <v>142</v>
      </c>
      <c r="E368" s="135" t="s">
        <v>967</v>
      </c>
      <c r="F368" s="136" t="s">
        <v>968</v>
      </c>
      <c r="G368" s="137" t="s">
        <v>230</v>
      </c>
      <c r="H368" s="138">
        <v>25000</v>
      </c>
      <c r="I368" s="139">
        <v>0.61</v>
      </c>
      <c r="J368" s="139">
        <f t="shared" si="80"/>
        <v>15250</v>
      </c>
      <c r="K368" s="136" t="s">
        <v>146</v>
      </c>
      <c r="L368" s="28"/>
      <c r="M368" s="140" t="s">
        <v>1</v>
      </c>
      <c r="N368" s="141" t="s">
        <v>44</v>
      </c>
      <c r="O368" s="142">
        <v>0</v>
      </c>
      <c r="P368" s="142">
        <f t="shared" si="81"/>
        <v>0</v>
      </c>
      <c r="Q368" s="142">
        <v>0</v>
      </c>
      <c r="R368" s="142">
        <f t="shared" si="82"/>
        <v>0</v>
      </c>
      <c r="S368" s="142">
        <v>0</v>
      </c>
      <c r="T368" s="143">
        <f t="shared" si="83"/>
        <v>0</v>
      </c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R368" s="144" t="s">
        <v>147</v>
      </c>
      <c r="AT368" s="144" t="s">
        <v>142</v>
      </c>
      <c r="AU368" s="144" t="s">
        <v>85</v>
      </c>
      <c r="AY368" s="15" t="s">
        <v>140</v>
      </c>
      <c r="BE368" s="145">
        <f t="shared" si="84"/>
        <v>15250</v>
      </c>
      <c r="BF368" s="145">
        <f t="shared" si="85"/>
        <v>0</v>
      </c>
      <c r="BG368" s="145">
        <f t="shared" si="86"/>
        <v>0</v>
      </c>
      <c r="BH368" s="145">
        <f t="shared" si="87"/>
        <v>0</v>
      </c>
      <c r="BI368" s="145">
        <f t="shared" si="88"/>
        <v>0</v>
      </c>
      <c r="BJ368" s="15" t="s">
        <v>19</v>
      </c>
      <c r="BK368" s="145">
        <f t="shared" si="89"/>
        <v>15250</v>
      </c>
      <c r="BL368" s="15" t="s">
        <v>147</v>
      </c>
      <c r="BM368" s="144" t="s">
        <v>969</v>
      </c>
    </row>
    <row r="369" spans="1:65" s="2" customFormat="1" ht="37.9" customHeight="1">
      <c r="A369" s="27"/>
      <c r="B369" s="133"/>
      <c r="C369" s="134" t="s">
        <v>970</v>
      </c>
      <c r="D369" s="134" t="s">
        <v>142</v>
      </c>
      <c r="E369" s="135" t="s">
        <v>971</v>
      </c>
      <c r="F369" s="136" t="s">
        <v>972</v>
      </c>
      <c r="G369" s="137" t="s">
        <v>230</v>
      </c>
      <c r="H369" s="138">
        <v>2500</v>
      </c>
      <c r="I369" s="139">
        <v>27.3</v>
      </c>
      <c r="J369" s="139">
        <f t="shared" si="80"/>
        <v>68250</v>
      </c>
      <c r="K369" s="136" t="s">
        <v>146</v>
      </c>
      <c r="L369" s="28"/>
      <c r="M369" s="140" t="s">
        <v>1</v>
      </c>
      <c r="N369" s="141" t="s">
        <v>44</v>
      </c>
      <c r="O369" s="142">
        <v>0.06</v>
      </c>
      <c r="P369" s="142">
        <f t="shared" si="81"/>
        <v>150</v>
      </c>
      <c r="Q369" s="142">
        <v>0</v>
      </c>
      <c r="R369" s="142">
        <f t="shared" si="82"/>
        <v>0</v>
      </c>
      <c r="S369" s="142">
        <v>0</v>
      </c>
      <c r="T369" s="143">
        <f t="shared" si="83"/>
        <v>0</v>
      </c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R369" s="144" t="s">
        <v>147</v>
      </c>
      <c r="AT369" s="144" t="s">
        <v>142</v>
      </c>
      <c r="AU369" s="144" t="s">
        <v>85</v>
      </c>
      <c r="AY369" s="15" t="s">
        <v>140</v>
      </c>
      <c r="BE369" s="145">
        <f t="shared" si="84"/>
        <v>68250</v>
      </c>
      <c r="BF369" s="145">
        <f t="shared" si="85"/>
        <v>0</v>
      </c>
      <c r="BG369" s="145">
        <f t="shared" si="86"/>
        <v>0</v>
      </c>
      <c r="BH369" s="145">
        <f t="shared" si="87"/>
        <v>0</v>
      </c>
      <c r="BI369" s="145">
        <f t="shared" si="88"/>
        <v>0</v>
      </c>
      <c r="BJ369" s="15" t="s">
        <v>19</v>
      </c>
      <c r="BK369" s="145">
        <f t="shared" si="89"/>
        <v>68250</v>
      </c>
      <c r="BL369" s="15" t="s">
        <v>147</v>
      </c>
      <c r="BM369" s="144" t="s">
        <v>973</v>
      </c>
    </row>
    <row r="370" spans="1:65" s="2" customFormat="1" ht="44.25" customHeight="1">
      <c r="A370" s="27"/>
      <c r="B370" s="133"/>
      <c r="C370" s="134" t="s">
        <v>974</v>
      </c>
      <c r="D370" s="134" t="s">
        <v>142</v>
      </c>
      <c r="E370" s="135" t="s">
        <v>975</v>
      </c>
      <c r="F370" s="136" t="s">
        <v>976</v>
      </c>
      <c r="G370" s="137" t="s">
        <v>145</v>
      </c>
      <c r="H370" s="138">
        <v>250</v>
      </c>
      <c r="I370" s="139">
        <v>49.6</v>
      </c>
      <c r="J370" s="139">
        <f t="shared" si="80"/>
        <v>12400</v>
      </c>
      <c r="K370" s="136" t="s">
        <v>146</v>
      </c>
      <c r="L370" s="28"/>
      <c r="M370" s="140" t="s">
        <v>1</v>
      </c>
      <c r="N370" s="141" t="s">
        <v>44</v>
      </c>
      <c r="O370" s="142">
        <v>9.1999999999999998E-2</v>
      </c>
      <c r="P370" s="142">
        <f t="shared" si="81"/>
        <v>23</v>
      </c>
      <c r="Q370" s="142">
        <v>0</v>
      </c>
      <c r="R370" s="142">
        <f t="shared" si="82"/>
        <v>0</v>
      </c>
      <c r="S370" s="142">
        <v>0</v>
      </c>
      <c r="T370" s="143">
        <f t="shared" si="83"/>
        <v>0</v>
      </c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R370" s="144" t="s">
        <v>147</v>
      </c>
      <c r="AT370" s="144" t="s">
        <v>142</v>
      </c>
      <c r="AU370" s="144" t="s">
        <v>85</v>
      </c>
      <c r="AY370" s="15" t="s">
        <v>140</v>
      </c>
      <c r="BE370" s="145">
        <f t="shared" si="84"/>
        <v>12400</v>
      </c>
      <c r="BF370" s="145">
        <f t="shared" si="85"/>
        <v>0</v>
      </c>
      <c r="BG370" s="145">
        <f t="shared" si="86"/>
        <v>0</v>
      </c>
      <c r="BH370" s="145">
        <f t="shared" si="87"/>
        <v>0</v>
      </c>
      <c r="BI370" s="145">
        <f t="shared" si="88"/>
        <v>0</v>
      </c>
      <c r="BJ370" s="15" t="s">
        <v>19</v>
      </c>
      <c r="BK370" s="145">
        <f t="shared" si="89"/>
        <v>12400</v>
      </c>
      <c r="BL370" s="15" t="s">
        <v>147</v>
      </c>
      <c r="BM370" s="144" t="s">
        <v>977</v>
      </c>
    </row>
    <row r="371" spans="1:65" s="2" customFormat="1" ht="37.9" customHeight="1">
      <c r="A371" s="27"/>
      <c r="B371" s="133"/>
      <c r="C371" s="134" t="s">
        <v>978</v>
      </c>
      <c r="D371" s="134" t="s">
        <v>142</v>
      </c>
      <c r="E371" s="135" t="s">
        <v>979</v>
      </c>
      <c r="F371" s="136" t="s">
        <v>980</v>
      </c>
      <c r="G371" s="137" t="s">
        <v>145</v>
      </c>
      <c r="H371" s="138">
        <v>2500</v>
      </c>
      <c r="I371" s="139">
        <v>0.89</v>
      </c>
      <c r="J371" s="139">
        <f t="shared" si="80"/>
        <v>2225</v>
      </c>
      <c r="K371" s="136" t="s">
        <v>146</v>
      </c>
      <c r="L371" s="28"/>
      <c r="M371" s="140" t="s">
        <v>1</v>
      </c>
      <c r="N371" s="141" t="s">
        <v>44</v>
      </c>
      <c r="O371" s="142">
        <v>0</v>
      </c>
      <c r="P371" s="142">
        <f t="shared" si="81"/>
        <v>0</v>
      </c>
      <c r="Q371" s="142">
        <v>0</v>
      </c>
      <c r="R371" s="142">
        <f t="shared" si="82"/>
        <v>0</v>
      </c>
      <c r="S371" s="142">
        <v>0</v>
      </c>
      <c r="T371" s="143">
        <f t="shared" si="83"/>
        <v>0</v>
      </c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R371" s="144" t="s">
        <v>147</v>
      </c>
      <c r="AT371" s="144" t="s">
        <v>142</v>
      </c>
      <c r="AU371" s="144" t="s">
        <v>85</v>
      </c>
      <c r="AY371" s="15" t="s">
        <v>140</v>
      </c>
      <c r="BE371" s="145">
        <f t="shared" si="84"/>
        <v>2225</v>
      </c>
      <c r="BF371" s="145">
        <f t="shared" si="85"/>
        <v>0</v>
      </c>
      <c r="BG371" s="145">
        <f t="shared" si="86"/>
        <v>0</v>
      </c>
      <c r="BH371" s="145">
        <f t="shared" si="87"/>
        <v>0</v>
      </c>
      <c r="BI371" s="145">
        <f t="shared" si="88"/>
        <v>0</v>
      </c>
      <c r="BJ371" s="15" t="s">
        <v>19</v>
      </c>
      <c r="BK371" s="145">
        <f t="shared" si="89"/>
        <v>2225</v>
      </c>
      <c r="BL371" s="15" t="s">
        <v>147</v>
      </c>
      <c r="BM371" s="144" t="s">
        <v>981</v>
      </c>
    </row>
    <row r="372" spans="1:65" s="2" customFormat="1" ht="44.25" customHeight="1">
      <c r="A372" s="27"/>
      <c r="B372" s="133"/>
      <c r="C372" s="134" t="s">
        <v>982</v>
      </c>
      <c r="D372" s="134" t="s">
        <v>142</v>
      </c>
      <c r="E372" s="135" t="s">
        <v>983</v>
      </c>
      <c r="F372" s="136" t="s">
        <v>984</v>
      </c>
      <c r="G372" s="137" t="s">
        <v>145</v>
      </c>
      <c r="H372" s="138">
        <v>250</v>
      </c>
      <c r="I372" s="139">
        <v>33.4</v>
      </c>
      <c r="J372" s="139">
        <f t="shared" si="80"/>
        <v>8350</v>
      </c>
      <c r="K372" s="136" t="s">
        <v>146</v>
      </c>
      <c r="L372" s="28"/>
      <c r="M372" s="140" t="s">
        <v>1</v>
      </c>
      <c r="N372" s="141" t="s">
        <v>44</v>
      </c>
      <c r="O372" s="142">
        <v>6.6000000000000003E-2</v>
      </c>
      <c r="P372" s="142">
        <f t="shared" si="81"/>
        <v>16.5</v>
      </c>
      <c r="Q372" s="142">
        <v>0</v>
      </c>
      <c r="R372" s="142">
        <f t="shared" si="82"/>
        <v>0</v>
      </c>
      <c r="S372" s="142">
        <v>0</v>
      </c>
      <c r="T372" s="143">
        <f t="shared" si="83"/>
        <v>0</v>
      </c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R372" s="144" t="s">
        <v>147</v>
      </c>
      <c r="AT372" s="144" t="s">
        <v>142</v>
      </c>
      <c r="AU372" s="144" t="s">
        <v>85</v>
      </c>
      <c r="AY372" s="15" t="s">
        <v>140</v>
      </c>
      <c r="BE372" s="145">
        <f t="shared" si="84"/>
        <v>8350</v>
      </c>
      <c r="BF372" s="145">
        <f t="shared" si="85"/>
        <v>0</v>
      </c>
      <c r="BG372" s="145">
        <f t="shared" si="86"/>
        <v>0</v>
      </c>
      <c r="BH372" s="145">
        <f t="shared" si="87"/>
        <v>0</v>
      </c>
      <c r="BI372" s="145">
        <f t="shared" si="88"/>
        <v>0</v>
      </c>
      <c r="BJ372" s="15" t="s">
        <v>19</v>
      </c>
      <c r="BK372" s="145">
        <f t="shared" si="89"/>
        <v>8350</v>
      </c>
      <c r="BL372" s="15" t="s">
        <v>147</v>
      </c>
      <c r="BM372" s="144" t="s">
        <v>985</v>
      </c>
    </row>
    <row r="373" spans="1:65" s="2" customFormat="1" ht="33" customHeight="1">
      <c r="A373" s="27"/>
      <c r="B373" s="133"/>
      <c r="C373" s="134" t="s">
        <v>986</v>
      </c>
      <c r="D373" s="134" t="s">
        <v>142</v>
      </c>
      <c r="E373" s="135" t="s">
        <v>987</v>
      </c>
      <c r="F373" s="136" t="s">
        <v>988</v>
      </c>
      <c r="G373" s="137" t="s">
        <v>222</v>
      </c>
      <c r="H373" s="138">
        <v>50</v>
      </c>
      <c r="I373" s="139">
        <v>1480</v>
      </c>
      <c r="J373" s="139">
        <f t="shared" si="80"/>
        <v>74000</v>
      </c>
      <c r="K373" s="136" t="s">
        <v>146</v>
      </c>
      <c r="L373" s="28"/>
      <c r="M373" s="140" t="s">
        <v>1</v>
      </c>
      <c r="N373" s="141" t="s">
        <v>44</v>
      </c>
      <c r="O373" s="142">
        <v>2</v>
      </c>
      <c r="P373" s="142">
        <f t="shared" si="81"/>
        <v>100</v>
      </c>
      <c r="Q373" s="142">
        <v>0</v>
      </c>
      <c r="R373" s="142">
        <f t="shared" si="82"/>
        <v>0</v>
      </c>
      <c r="S373" s="142">
        <v>0</v>
      </c>
      <c r="T373" s="143">
        <f t="shared" si="83"/>
        <v>0</v>
      </c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R373" s="144" t="s">
        <v>147</v>
      </c>
      <c r="AT373" s="144" t="s">
        <v>142</v>
      </c>
      <c r="AU373" s="144" t="s">
        <v>85</v>
      </c>
      <c r="AY373" s="15" t="s">
        <v>140</v>
      </c>
      <c r="BE373" s="145">
        <f t="shared" si="84"/>
        <v>74000</v>
      </c>
      <c r="BF373" s="145">
        <f t="shared" si="85"/>
        <v>0</v>
      </c>
      <c r="BG373" s="145">
        <f t="shared" si="86"/>
        <v>0</v>
      </c>
      <c r="BH373" s="145">
        <f t="shared" si="87"/>
        <v>0</v>
      </c>
      <c r="BI373" s="145">
        <f t="shared" si="88"/>
        <v>0</v>
      </c>
      <c r="BJ373" s="15" t="s">
        <v>19</v>
      </c>
      <c r="BK373" s="145">
        <f t="shared" si="89"/>
        <v>74000</v>
      </c>
      <c r="BL373" s="15" t="s">
        <v>147</v>
      </c>
      <c r="BM373" s="144" t="s">
        <v>989</v>
      </c>
    </row>
    <row r="374" spans="1:65" s="2" customFormat="1" ht="44.25" customHeight="1">
      <c r="A374" s="27"/>
      <c r="B374" s="133"/>
      <c r="C374" s="134" t="s">
        <v>990</v>
      </c>
      <c r="D374" s="134" t="s">
        <v>142</v>
      </c>
      <c r="E374" s="135" t="s">
        <v>991</v>
      </c>
      <c r="F374" s="136" t="s">
        <v>992</v>
      </c>
      <c r="G374" s="137" t="s">
        <v>170</v>
      </c>
      <c r="H374" s="138">
        <v>60</v>
      </c>
      <c r="I374" s="139">
        <v>2040</v>
      </c>
      <c r="J374" s="139">
        <f t="shared" si="80"/>
        <v>122400</v>
      </c>
      <c r="K374" s="136" t="s">
        <v>146</v>
      </c>
      <c r="L374" s="28"/>
      <c r="M374" s="140" t="s">
        <v>1</v>
      </c>
      <c r="N374" s="141" t="s">
        <v>44</v>
      </c>
      <c r="O374" s="142">
        <v>4.6500000000000004</v>
      </c>
      <c r="P374" s="142">
        <f t="shared" si="81"/>
        <v>279</v>
      </c>
      <c r="Q374" s="142">
        <v>0</v>
      </c>
      <c r="R374" s="142">
        <f t="shared" si="82"/>
        <v>0</v>
      </c>
      <c r="S374" s="142">
        <v>0</v>
      </c>
      <c r="T374" s="143">
        <f t="shared" si="83"/>
        <v>0</v>
      </c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R374" s="144" t="s">
        <v>147</v>
      </c>
      <c r="AT374" s="144" t="s">
        <v>142</v>
      </c>
      <c r="AU374" s="144" t="s">
        <v>85</v>
      </c>
      <c r="AY374" s="15" t="s">
        <v>140</v>
      </c>
      <c r="BE374" s="145">
        <f t="shared" si="84"/>
        <v>122400</v>
      </c>
      <c r="BF374" s="145">
        <f t="shared" si="85"/>
        <v>0</v>
      </c>
      <c r="BG374" s="145">
        <f t="shared" si="86"/>
        <v>0</v>
      </c>
      <c r="BH374" s="145">
        <f t="shared" si="87"/>
        <v>0</v>
      </c>
      <c r="BI374" s="145">
        <f t="shared" si="88"/>
        <v>0</v>
      </c>
      <c r="BJ374" s="15" t="s">
        <v>19</v>
      </c>
      <c r="BK374" s="145">
        <f t="shared" si="89"/>
        <v>122400</v>
      </c>
      <c r="BL374" s="15" t="s">
        <v>147</v>
      </c>
      <c r="BM374" s="144" t="s">
        <v>993</v>
      </c>
    </row>
    <row r="375" spans="1:65" s="2" customFormat="1" ht="49.15" customHeight="1">
      <c r="A375" s="27"/>
      <c r="B375" s="133"/>
      <c r="C375" s="134" t="s">
        <v>994</v>
      </c>
      <c r="D375" s="134" t="s">
        <v>142</v>
      </c>
      <c r="E375" s="135" t="s">
        <v>995</v>
      </c>
      <c r="F375" s="136" t="s">
        <v>996</v>
      </c>
      <c r="G375" s="137" t="s">
        <v>170</v>
      </c>
      <c r="H375" s="138">
        <v>120</v>
      </c>
      <c r="I375" s="139">
        <v>265</v>
      </c>
      <c r="J375" s="139">
        <f t="shared" si="80"/>
        <v>31800</v>
      </c>
      <c r="K375" s="136" t="s">
        <v>146</v>
      </c>
      <c r="L375" s="28"/>
      <c r="M375" s="140" t="s">
        <v>1</v>
      </c>
      <c r="N375" s="141" t="s">
        <v>44</v>
      </c>
      <c r="O375" s="142">
        <v>0</v>
      </c>
      <c r="P375" s="142">
        <f t="shared" si="81"/>
        <v>0</v>
      </c>
      <c r="Q375" s="142">
        <v>0</v>
      </c>
      <c r="R375" s="142">
        <f t="shared" si="82"/>
        <v>0</v>
      </c>
      <c r="S375" s="142">
        <v>0</v>
      </c>
      <c r="T375" s="143">
        <f t="shared" si="83"/>
        <v>0</v>
      </c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R375" s="144" t="s">
        <v>147</v>
      </c>
      <c r="AT375" s="144" t="s">
        <v>142</v>
      </c>
      <c r="AU375" s="144" t="s">
        <v>85</v>
      </c>
      <c r="AY375" s="15" t="s">
        <v>140</v>
      </c>
      <c r="BE375" s="145">
        <f t="shared" si="84"/>
        <v>31800</v>
      </c>
      <c r="BF375" s="145">
        <f t="shared" si="85"/>
        <v>0</v>
      </c>
      <c r="BG375" s="145">
        <f t="shared" si="86"/>
        <v>0</v>
      </c>
      <c r="BH375" s="145">
        <f t="shared" si="87"/>
        <v>0</v>
      </c>
      <c r="BI375" s="145">
        <f t="shared" si="88"/>
        <v>0</v>
      </c>
      <c r="BJ375" s="15" t="s">
        <v>19</v>
      </c>
      <c r="BK375" s="145">
        <f t="shared" si="89"/>
        <v>31800</v>
      </c>
      <c r="BL375" s="15" t="s">
        <v>147</v>
      </c>
      <c r="BM375" s="144" t="s">
        <v>997</v>
      </c>
    </row>
    <row r="376" spans="1:65" s="2" customFormat="1" ht="44.25" customHeight="1">
      <c r="A376" s="27"/>
      <c r="B376" s="133"/>
      <c r="C376" s="134" t="s">
        <v>998</v>
      </c>
      <c r="D376" s="134" t="s">
        <v>142</v>
      </c>
      <c r="E376" s="135" t="s">
        <v>999</v>
      </c>
      <c r="F376" s="136" t="s">
        <v>1000</v>
      </c>
      <c r="G376" s="137" t="s">
        <v>170</v>
      </c>
      <c r="H376" s="138">
        <v>60</v>
      </c>
      <c r="I376" s="139">
        <v>1150</v>
      </c>
      <c r="J376" s="139">
        <f t="shared" si="80"/>
        <v>69000</v>
      </c>
      <c r="K376" s="136" t="s">
        <v>146</v>
      </c>
      <c r="L376" s="28"/>
      <c r="M376" s="140" t="s">
        <v>1</v>
      </c>
      <c r="N376" s="141" t="s">
        <v>44</v>
      </c>
      <c r="O376" s="142">
        <v>2.6320000000000001</v>
      </c>
      <c r="P376" s="142">
        <f t="shared" si="81"/>
        <v>157.92000000000002</v>
      </c>
      <c r="Q376" s="142">
        <v>0</v>
      </c>
      <c r="R376" s="142">
        <f t="shared" si="82"/>
        <v>0</v>
      </c>
      <c r="S376" s="142">
        <v>0</v>
      </c>
      <c r="T376" s="143">
        <f t="shared" si="83"/>
        <v>0</v>
      </c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R376" s="144" t="s">
        <v>147</v>
      </c>
      <c r="AT376" s="144" t="s">
        <v>142</v>
      </c>
      <c r="AU376" s="144" t="s">
        <v>85</v>
      </c>
      <c r="AY376" s="15" t="s">
        <v>140</v>
      </c>
      <c r="BE376" s="145">
        <f t="shared" si="84"/>
        <v>69000</v>
      </c>
      <c r="BF376" s="145">
        <f t="shared" si="85"/>
        <v>0</v>
      </c>
      <c r="BG376" s="145">
        <f t="shared" si="86"/>
        <v>0</v>
      </c>
      <c r="BH376" s="145">
        <f t="shared" si="87"/>
        <v>0</v>
      </c>
      <c r="BI376" s="145">
        <f t="shared" si="88"/>
        <v>0</v>
      </c>
      <c r="BJ376" s="15" t="s">
        <v>19</v>
      </c>
      <c r="BK376" s="145">
        <f t="shared" si="89"/>
        <v>69000</v>
      </c>
      <c r="BL376" s="15" t="s">
        <v>147</v>
      </c>
      <c r="BM376" s="144" t="s">
        <v>1001</v>
      </c>
    </row>
    <row r="377" spans="1:65" s="2" customFormat="1" ht="37.9" customHeight="1">
      <c r="A377" s="27"/>
      <c r="B377" s="133"/>
      <c r="C377" s="134" t="s">
        <v>1002</v>
      </c>
      <c r="D377" s="134" t="s">
        <v>142</v>
      </c>
      <c r="E377" s="135" t="s">
        <v>1003</v>
      </c>
      <c r="F377" s="136" t="s">
        <v>1004</v>
      </c>
      <c r="G377" s="137" t="s">
        <v>145</v>
      </c>
      <c r="H377" s="138">
        <v>40</v>
      </c>
      <c r="I377" s="139">
        <v>62.5</v>
      </c>
      <c r="J377" s="139">
        <f t="shared" si="80"/>
        <v>2500</v>
      </c>
      <c r="K377" s="136" t="s">
        <v>146</v>
      </c>
      <c r="L377" s="28"/>
      <c r="M377" s="140" t="s">
        <v>1</v>
      </c>
      <c r="N377" s="141" t="s">
        <v>44</v>
      </c>
      <c r="O377" s="142">
        <v>0.105</v>
      </c>
      <c r="P377" s="142">
        <f t="shared" si="81"/>
        <v>4.2</v>
      </c>
      <c r="Q377" s="142">
        <v>1.2999999999999999E-4</v>
      </c>
      <c r="R377" s="142">
        <f t="shared" si="82"/>
        <v>5.1999999999999998E-3</v>
      </c>
      <c r="S377" s="142">
        <v>0</v>
      </c>
      <c r="T377" s="143">
        <f t="shared" si="83"/>
        <v>0</v>
      </c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R377" s="144" t="s">
        <v>147</v>
      </c>
      <c r="AT377" s="144" t="s">
        <v>142</v>
      </c>
      <c r="AU377" s="144" t="s">
        <v>85</v>
      </c>
      <c r="AY377" s="15" t="s">
        <v>140</v>
      </c>
      <c r="BE377" s="145">
        <f t="shared" si="84"/>
        <v>2500</v>
      </c>
      <c r="BF377" s="145">
        <f t="shared" si="85"/>
        <v>0</v>
      </c>
      <c r="BG377" s="145">
        <f t="shared" si="86"/>
        <v>0</v>
      </c>
      <c r="BH377" s="145">
        <f t="shared" si="87"/>
        <v>0</v>
      </c>
      <c r="BI377" s="145">
        <f t="shared" si="88"/>
        <v>0</v>
      </c>
      <c r="BJ377" s="15" t="s">
        <v>19</v>
      </c>
      <c r="BK377" s="145">
        <f t="shared" si="89"/>
        <v>2500</v>
      </c>
      <c r="BL377" s="15" t="s">
        <v>147</v>
      </c>
      <c r="BM377" s="144" t="s">
        <v>1005</v>
      </c>
    </row>
    <row r="378" spans="1:65" s="2" customFormat="1" ht="29.25">
      <c r="A378" s="27"/>
      <c r="B378" s="28"/>
      <c r="C378" s="27"/>
      <c r="D378" s="155" t="s">
        <v>410</v>
      </c>
      <c r="E378" s="27"/>
      <c r="F378" s="156" t="s">
        <v>465</v>
      </c>
      <c r="G378" s="27"/>
      <c r="H378" s="27"/>
      <c r="I378" s="27"/>
      <c r="J378" s="27"/>
      <c r="K378" s="27"/>
      <c r="L378" s="28"/>
      <c r="M378" s="157"/>
      <c r="N378" s="158"/>
      <c r="O378" s="53"/>
      <c r="P378" s="53"/>
      <c r="Q378" s="53"/>
      <c r="R378" s="53"/>
      <c r="S378" s="53"/>
      <c r="T378" s="54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T378" s="15" t="s">
        <v>410</v>
      </c>
      <c r="AU378" s="15" t="s">
        <v>85</v>
      </c>
    </row>
    <row r="379" spans="1:65" s="2" customFormat="1" ht="37.9" customHeight="1">
      <c r="A379" s="27"/>
      <c r="B379" s="133"/>
      <c r="C379" s="134" t="s">
        <v>1006</v>
      </c>
      <c r="D379" s="134" t="s">
        <v>142</v>
      </c>
      <c r="E379" s="135" t="s">
        <v>1007</v>
      </c>
      <c r="F379" s="136" t="s">
        <v>1008</v>
      </c>
      <c r="G379" s="137" t="s">
        <v>145</v>
      </c>
      <c r="H379" s="138">
        <v>20</v>
      </c>
      <c r="I379" s="139">
        <v>83.8</v>
      </c>
      <c r="J379" s="139">
        <f t="shared" ref="J379:J384" si="90">ROUND(I379*H379,2)</f>
        <v>1676</v>
      </c>
      <c r="K379" s="136" t="s">
        <v>146</v>
      </c>
      <c r="L379" s="28"/>
      <c r="M379" s="140" t="s">
        <v>1</v>
      </c>
      <c r="N379" s="141" t="s">
        <v>44</v>
      </c>
      <c r="O379" s="142">
        <v>0.126</v>
      </c>
      <c r="P379" s="142">
        <f t="shared" ref="P379:P384" si="91">O379*H379</f>
        <v>2.52</v>
      </c>
      <c r="Q379" s="142">
        <v>2.1000000000000001E-4</v>
      </c>
      <c r="R379" s="142">
        <f t="shared" ref="R379:R384" si="92">Q379*H379</f>
        <v>4.2000000000000006E-3</v>
      </c>
      <c r="S379" s="142">
        <v>0</v>
      </c>
      <c r="T379" s="143">
        <f t="shared" ref="T379:T384" si="93">S379*H379</f>
        <v>0</v>
      </c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R379" s="144" t="s">
        <v>147</v>
      </c>
      <c r="AT379" s="144" t="s">
        <v>142</v>
      </c>
      <c r="AU379" s="144" t="s">
        <v>85</v>
      </c>
      <c r="AY379" s="15" t="s">
        <v>140</v>
      </c>
      <c r="BE379" s="145">
        <f t="shared" ref="BE379:BE384" si="94">IF(N379="základní",J379,0)</f>
        <v>1676</v>
      </c>
      <c r="BF379" s="145">
        <f t="shared" ref="BF379:BF384" si="95">IF(N379="snížená",J379,0)</f>
        <v>0</v>
      </c>
      <c r="BG379" s="145">
        <f t="shared" ref="BG379:BG384" si="96">IF(N379="zákl. přenesená",J379,0)</f>
        <v>0</v>
      </c>
      <c r="BH379" s="145">
        <f t="shared" ref="BH379:BH384" si="97">IF(N379="sníž. přenesená",J379,0)</f>
        <v>0</v>
      </c>
      <c r="BI379" s="145">
        <f t="shared" ref="BI379:BI384" si="98">IF(N379="nulová",J379,0)</f>
        <v>0</v>
      </c>
      <c r="BJ379" s="15" t="s">
        <v>19</v>
      </c>
      <c r="BK379" s="145">
        <f t="shared" ref="BK379:BK384" si="99">ROUND(I379*H379,2)</f>
        <v>1676</v>
      </c>
      <c r="BL379" s="15" t="s">
        <v>147</v>
      </c>
      <c r="BM379" s="144" t="s">
        <v>1009</v>
      </c>
    </row>
    <row r="380" spans="1:65" s="2" customFormat="1" ht="24.2" customHeight="1">
      <c r="A380" s="27"/>
      <c r="B380" s="133"/>
      <c r="C380" s="134" t="s">
        <v>1010</v>
      </c>
      <c r="D380" s="134" t="s">
        <v>142</v>
      </c>
      <c r="E380" s="135" t="s">
        <v>1011</v>
      </c>
      <c r="F380" s="136" t="s">
        <v>1012</v>
      </c>
      <c r="G380" s="137" t="s">
        <v>230</v>
      </c>
      <c r="H380" s="138">
        <v>150</v>
      </c>
      <c r="I380" s="139">
        <v>1490</v>
      </c>
      <c r="J380" s="139">
        <f t="shared" si="90"/>
        <v>223500</v>
      </c>
      <c r="K380" s="136" t="s">
        <v>146</v>
      </c>
      <c r="L380" s="28"/>
      <c r="M380" s="140" t="s">
        <v>1</v>
      </c>
      <c r="N380" s="141" t="s">
        <v>44</v>
      </c>
      <c r="O380" s="142">
        <v>4.38</v>
      </c>
      <c r="P380" s="142">
        <f t="shared" si="91"/>
        <v>657</v>
      </c>
      <c r="Q380" s="142">
        <v>0</v>
      </c>
      <c r="R380" s="142">
        <f t="shared" si="92"/>
        <v>0</v>
      </c>
      <c r="S380" s="142">
        <v>1E-3</v>
      </c>
      <c r="T380" s="143">
        <f t="shared" si="93"/>
        <v>0.15</v>
      </c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R380" s="144" t="s">
        <v>147</v>
      </c>
      <c r="AT380" s="144" t="s">
        <v>142</v>
      </c>
      <c r="AU380" s="144" t="s">
        <v>85</v>
      </c>
      <c r="AY380" s="15" t="s">
        <v>140</v>
      </c>
      <c r="BE380" s="145">
        <f t="shared" si="94"/>
        <v>223500</v>
      </c>
      <c r="BF380" s="145">
        <f t="shared" si="95"/>
        <v>0</v>
      </c>
      <c r="BG380" s="145">
        <f t="shared" si="96"/>
        <v>0</v>
      </c>
      <c r="BH380" s="145">
        <f t="shared" si="97"/>
        <v>0</v>
      </c>
      <c r="BI380" s="145">
        <f t="shared" si="98"/>
        <v>0</v>
      </c>
      <c r="BJ380" s="15" t="s">
        <v>19</v>
      </c>
      <c r="BK380" s="145">
        <f t="shared" si="99"/>
        <v>223500</v>
      </c>
      <c r="BL380" s="15" t="s">
        <v>147</v>
      </c>
      <c r="BM380" s="144" t="s">
        <v>1013</v>
      </c>
    </row>
    <row r="381" spans="1:65" s="2" customFormat="1" ht="24.2" customHeight="1">
      <c r="A381" s="27"/>
      <c r="B381" s="133"/>
      <c r="C381" s="134" t="s">
        <v>1014</v>
      </c>
      <c r="D381" s="134" t="s">
        <v>142</v>
      </c>
      <c r="E381" s="135" t="s">
        <v>1015</v>
      </c>
      <c r="F381" s="136" t="s">
        <v>1016</v>
      </c>
      <c r="G381" s="137" t="s">
        <v>230</v>
      </c>
      <c r="H381" s="138">
        <v>100</v>
      </c>
      <c r="I381" s="139">
        <v>1240</v>
      </c>
      <c r="J381" s="139">
        <f t="shared" si="90"/>
        <v>124000</v>
      </c>
      <c r="K381" s="136" t="s">
        <v>146</v>
      </c>
      <c r="L381" s="28"/>
      <c r="M381" s="140" t="s">
        <v>1</v>
      </c>
      <c r="N381" s="141" t="s">
        <v>44</v>
      </c>
      <c r="O381" s="142">
        <v>3.64</v>
      </c>
      <c r="P381" s="142">
        <f t="shared" si="91"/>
        <v>364</v>
      </c>
      <c r="Q381" s="142">
        <v>0</v>
      </c>
      <c r="R381" s="142">
        <f t="shared" si="92"/>
        <v>0</v>
      </c>
      <c r="S381" s="142">
        <v>1.5E-3</v>
      </c>
      <c r="T381" s="143">
        <f t="shared" si="93"/>
        <v>0.15</v>
      </c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R381" s="144" t="s">
        <v>147</v>
      </c>
      <c r="AT381" s="144" t="s">
        <v>142</v>
      </c>
      <c r="AU381" s="144" t="s">
        <v>85</v>
      </c>
      <c r="AY381" s="15" t="s">
        <v>140</v>
      </c>
      <c r="BE381" s="145">
        <f t="shared" si="94"/>
        <v>124000</v>
      </c>
      <c r="BF381" s="145">
        <f t="shared" si="95"/>
        <v>0</v>
      </c>
      <c r="BG381" s="145">
        <f t="shared" si="96"/>
        <v>0</v>
      </c>
      <c r="BH381" s="145">
        <f t="shared" si="97"/>
        <v>0</v>
      </c>
      <c r="BI381" s="145">
        <f t="shared" si="98"/>
        <v>0</v>
      </c>
      <c r="BJ381" s="15" t="s">
        <v>19</v>
      </c>
      <c r="BK381" s="145">
        <f t="shared" si="99"/>
        <v>124000</v>
      </c>
      <c r="BL381" s="15" t="s">
        <v>147</v>
      </c>
      <c r="BM381" s="144" t="s">
        <v>1017</v>
      </c>
    </row>
    <row r="382" spans="1:65" s="2" customFormat="1" ht="16.5" customHeight="1">
      <c r="A382" s="27"/>
      <c r="B382" s="133"/>
      <c r="C382" s="134" t="s">
        <v>1018</v>
      </c>
      <c r="D382" s="134" t="s">
        <v>142</v>
      </c>
      <c r="E382" s="135" t="s">
        <v>1019</v>
      </c>
      <c r="F382" s="136" t="s">
        <v>1020</v>
      </c>
      <c r="G382" s="137" t="s">
        <v>217</v>
      </c>
      <c r="H382" s="138">
        <v>900</v>
      </c>
      <c r="I382" s="139">
        <v>137</v>
      </c>
      <c r="J382" s="139">
        <f t="shared" si="90"/>
        <v>123300</v>
      </c>
      <c r="K382" s="136" t="s">
        <v>146</v>
      </c>
      <c r="L382" s="28"/>
      <c r="M382" s="140" t="s">
        <v>1</v>
      </c>
      <c r="N382" s="141" t="s">
        <v>44</v>
      </c>
      <c r="O382" s="142">
        <v>0.28699999999999998</v>
      </c>
      <c r="P382" s="142">
        <f t="shared" si="91"/>
        <v>258.29999999999995</v>
      </c>
      <c r="Q382" s="142">
        <v>0</v>
      </c>
      <c r="R382" s="142">
        <f t="shared" si="92"/>
        <v>0</v>
      </c>
      <c r="S382" s="142">
        <v>5.0000000000000001E-4</v>
      </c>
      <c r="T382" s="143">
        <f t="shared" si="93"/>
        <v>0.45</v>
      </c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R382" s="144" t="s">
        <v>147</v>
      </c>
      <c r="AT382" s="144" t="s">
        <v>142</v>
      </c>
      <c r="AU382" s="144" t="s">
        <v>85</v>
      </c>
      <c r="AY382" s="15" t="s">
        <v>140</v>
      </c>
      <c r="BE382" s="145">
        <f t="shared" si="94"/>
        <v>123300</v>
      </c>
      <c r="BF382" s="145">
        <f t="shared" si="95"/>
        <v>0</v>
      </c>
      <c r="BG382" s="145">
        <f t="shared" si="96"/>
        <v>0</v>
      </c>
      <c r="BH382" s="145">
        <f t="shared" si="97"/>
        <v>0</v>
      </c>
      <c r="BI382" s="145">
        <f t="shared" si="98"/>
        <v>0</v>
      </c>
      <c r="BJ382" s="15" t="s">
        <v>19</v>
      </c>
      <c r="BK382" s="145">
        <f t="shared" si="99"/>
        <v>123300</v>
      </c>
      <c r="BL382" s="15" t="s">
        <v>147</v>
      </c>
      <c r="BM382" s="144" t="s">
        <v>1021</v>
      </c>
    </row>
    <row r="383" spans="1:65" s="2" customFormat="1" ht="24.2" customHeight="1">
      <c r="A383" s="27"/>
      <c r="B383" s="133"/>
      <c r="C383" s="134" t="s">
        <v>1022</v>
      </c>
      <c r="D383" s="134" t="s">
        <v>142</v>
      </c>
      <c r="E383" s="135" t="s">
        <v>1023</v>
      </c>
      <c r="F383" s="136" t="s">
        <v>1024</v>
      </c>
      <c r="G383" s="137" t="s">
        <v>217</v>
      </c>
      <c r="H383" s="138">
        <v>600</v>
      </c>
      <c r="I383" s="139">
        <v>228</v>
      </c>
      <c r="J383" s="139">
        <f t="shared" si="90"/>
        <v>136800</v>
      </c>
      <c r="K383" s="136" t="s">
        <v>146</v>
      </c>
      <c r="L383" s="28"/>
      <c r="M383" s="140" t="s">
        <v>1</v>
      </c>
      <c r="N383" s="141" t="s">
        <v>44</v>
      </c>
      <c r="O383" s="142">
        <v>0.67</v>
      </c>
      <c r="P383" s="142">
        <f t="shared" si="91"/>
        <v>402</v>
      </c>
      <c r="Q383" s="142">
        <v>0</v>
      </c>
      <c r="R383" s="142">
        <f t="shared" si="92"/>
        <v>0</v>
      </c>
      <c r="S383" s="142">
        <v>5.0000000000000001E-4</v>
      </c>
      <c r="T383" s="143">
        <f t="shared" si="93"/>
        <v>0.3</v>
      </c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R383" s="144" t="s">
        <v>147</v>
      </c>
      <c r="AT383" s="144" t="s">
        <v>142</v>
      </c>
      <c r="AU383" s="144" t="s">
        <v>85</v>
      </c>
      <c r="AY383" s="15" t="s">
        <v>140</v>
      </c>
      <c r="BE383" s="145">
        <f t="shared" si="94"/>
        <v>136800</v>
      </c>
      <c r="BF383" s="145">
        <f t="shared" si="95"/>
        <v>0</v>
      </c>
      <c r="BG383" s="145">
        <f t="shared" si="96"/>
        <v>0</v>
      </c>
      <c r="BH383" s="145">
        <f t="shared" si="97"/>
        <v>0</v>
      </c>
      <c r="BI383" s="145">
        <f t="shared" si="98"/>
        <v>0</v>
      </c>
      <c r="BJ383" s="15" t="s">
        <v>19</v>
      </c>
      <c r="BK383" s="145">
        <f t="shared" si="99"/>
        <v>136800</v>
      </c>
      <c r="BL383" s="15" t="s">
        <v>147</v>
      </c>
      <c r="BM383" s="144" t="s">
        <v>1025</v>
      </c>
    </row>
    <row r="384" spans="1:65" s="2" customFormat="1" ht="24.2" customHeight="1">
      <c r="A384" s="27"/>
      <c r="B384" s="133"/>
      <c r="C384" s="134" t="s">
        <v>1026</v>
      </c>
      <c r="D384" s="134" t="s">
        <v>142</v>
      </c>
      <c r="E384" s="135" t="s">
        <v>1027</v>
      </c>
      <c r="F384" s="136" t="s">
        <v>1028</v>
      </c>
      <c r="G384" s="137" t="s">
        <v>230</v>
      </c>
      <c r="H384" s="138">
        <v>20</v>
      </c>
      <c r="I384" s="139">
        <v>513</v>
      </c>
      <c r="J384" s="139">
        <f t="shared" si="90"/>
        <v>10260</v>
      </c>
      <c r="K384" s="136" t="s">
        <v>146</v>
      </c>
      <c r="L384" s="28"/>
      <c r="M384" s="140" t="s">
        <v>1</v>
      </c>
      <c r="N384" s="141" t="s">
        <v>44</v>
      </c>
      <c r="O384" s="142">
        <v>1.1020000000000001</v>
      </c>
      <c r="P384" s="142">
        <f t="shared" si="91"/>
        <v>22.040000000000003</v>
      </c>
      <c r="Q384" s="142">
        <v>0</v>
      </c>
      <c r="R384" s="142">
        <f t="shared" si="92"/>
        <v>0</v>
      </c>
      <c r="S384" s="142">
        <v>1E-3</v>
      </c>
      <c r="T384" s="143">
        <f t="shared" si="93"/>
        <v>0.02</v>
      </c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R384" s="144" t="s">
        <v>147</v>
      </c>
      <c r="AT384" s="144" t="s">
        <v>142</v>
      </c>
      <c r="AU384" s="144" t="s">
        <v>85</v>
      </c>
      <c r="AY384" s="15" t="s">
        <v>140</v>
      </c>
      <c r="BE384" s="145">
        <f t="shared" si="94"/>
        <v>10260</v>
      </c>
      <c r="BF384" s="145">
        <f t="shared" si="95"/>
        <v>0</v>
      </c>
      <c r="BG384" s="145">
        <f t="shared" si="96"/>
        <v>0</v>
      </c>
      <c r="BH384" s="145">
        <f t="shared" si="97"/>
        <v>0</v>
      </c>
      <c r="BI384" s="145">
        <f t="shared" si="98"/>
        <v>0</v>
      </c>
      <c r="BJ384" s="15" t="s">
        <v>19</v>
      </c>
      <c r="BK384" s="145">
        <f t="shared" si="99"/>
        <v>10260</v>
      </c>
      <c r="BL384" s="15" t="s">
        <v>147</v>
      </c>
      <c r="BM384" s="144" t="s">
        <v>1029</v>
      </c>
    </row>
    <row r="385" spans="1:65" s="2" customFormat="1" ht="19.5">
      <c r="A385" s="27"/>
      <c r="B385" s="28"/>
      <c r="C385" s="27"/>
      <c r="D385" s="155" t="s">
        <v>410</v>
      </c>
      <c r="E385" s="27"/>
      <c r="F385" s="156" t="s">
        <v>1030</v>
      </c>
      <c r="G385" s="27"/>
      <c r="H385" s="27"/>
      <c r="I385" s="27"/>
      <c r="J385" s="27"/>
      <c r="K385" s="27"/>
      <c r="L385" s="28"/>
      <c r="M385" s="157"/>
      <c r="N385" s="158"/>
      <c r="O385" s="53"/>
      <c r="P385" s="53"/>
      <c r="Q385" s="53"/>
      <c r="R385" s="53"/>
      <c r="S385" s="53"/>
      <c r="T385" s="54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T385" s="15" t="s">
        <v>410</v>
      </c>
      <c r="AU385" s="15" t="s">
        <v>85</v>
      </c>
    </row>
    <row r="386" spans="1:65" s="2" customFormat="1" ht="24.2" customHeight="1">
      <c r="A386" s="27"/>
      <c r="B386" s="133"/>
      <c r="C386" s="134" t="s">
        <v>1031</v>
      </c>
      <c r="D386" s="134" t="s">
        <v>142</v>
      </c>
      <c r="E386" s="135" t="s">
        <v>1032</v>
      </c>
      <c r="F386" s="136" t="s">
        <v>1033</v>
      </c>
      <c r="G386" s="137" t="s">
        <v>230</v>
      </c>
      <c r="H386" s="138">
        <v>130</v>
      </c>
      <c r="I386" s="139">
        <v>1570</v>
      </c>
      <c r="J386" s="139">
        <f>ROUND(I386*H386,2)</f>
        <v>204100</v>
      </c>
      <c r="K386" s="136" t="s">
        <v>146</v>
      </c>
      <c r="L386" s="28"/>
      <c r="M386" s="140" t="s">
        <v>1</v>
      </c>
      <c r="N386" s="141" t="s">
        <v>44</v>
      </c>
      <c r="O386" s="142">
        <v>4.5990000000000002</v>
      </c>
      <c r="P386" s="142">
        <f>O386*H386</f>
        <v>597.87</v>
      </c>
      <c r="Q386" s="142">
        <v>0</v>
      </c>
      <c r="R386" s="142">
        <f>Q386*H386</f>
        <v>0</v>
      </c>
      <c r="S386" s="142">
        <v>1E-3</v>
      </c>
      <c r="T386" s="143">
        <f>S386*H386</f>
        <v>0.13</v>
      </c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R386" s="144" t="s">
        <v>147</v>
      </c>
      <c r="AT386" s="144" t="s">
        <v>142</v>
      </c>
      <c r="AU386" s="144" t="s">
        <v>85</v>
      </c>
      <c r="AY386" s="15" t="s">
        <v>140</v>
      </c>
      <c r="BE386" s="145">
        <f>IF(N386="základní",J386,0)</f>
        <v>204100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5" t="s">
        <v>19</v>
      </c>
      <c r="BK386" s="145">
        <f>ROUND(I386*H386,2)</f>
        <v>204100</v>
      </c>
      <c r="BL386" s="15" t="s">
        <v>147</v>
      </c>
      <c r="BM386" s="144" t="s">
        <v>1034</v>
      </c>
    </row>
    <row r="387" spans="1:65" s="2" customFormat="1" ht="19.5">
      <c r="A387" s="27"/>
      <c r="B387" s="28"/>
      <c r="C387" s="27"/>
      <c r="D387" s="155" t="s">
        <v>410</v>
      </c>
      <c r="E387" s="27"/>
      <c r="F387" s="156" t="s">
        <v>1030</v>
      </c>
      <c r="G387" s="27"/>
      <c r="H387" s="27"/>
      <c r="I387" s="27"/>
      <c r="J387" s="27"/>
      <c r="K387" s="27"/>
      <c r="L387" s="28"/>
      <c r="M387" s="157"/>
      <c r="N387" s="158"/>
      <c r="O387" s="53"/>
      <c r="P387" s="53"/>
      <c r="Q387" s="53"/>
      <c r="R387" s="53"/>
      <c r="S387" s="53"/>
      <c r="T387" s="54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T387" s="15" t="s">
        <v>410</v>
      </c>
      <c r="AU387" s="15" t="s">
        <v>85</v>
      </c>
    </row>
    <row r="388" spans="1:65" s="2" customFormat="1" ht="24.2" customHeight="1">
      <c r="A388" s="27"/>
      <c r="B388" s="133"/>
      <c r="C388" s="134" t="s">
        <v>1035</v>
      </c>
      <c r="D388" s="134" t="s">
        <v>142</v>
      </c>
      <c r="E388" s="135" t="s">
        <v>1036</v>
      </c>
      <c r="F388" s="136" t="s">
        <v>1037</v>
      </c>
      <c r="G388" s="137" t="s">
        <v>230</v>
      </c>
      <c r="H388" s="138">
        <v>210</v>
      </c>
      <c r="I388" s="139">
        <v>2030</v>
      </c>
      <c r="J388" s="139">
        <f t="shared" ref="J388:J396" si="100">ROUND(I388*H388,2)</f>
        <v>426300</v>
      </c>
      <c r="K388" s="136" t="s">
        <v>146</v>
      </c>
      <c r="L388" s="28"/>
      <c r="M388" s="140" t="s">
        <v>1</v>
      </c>
      <c r="N388" s="141" t="s">
        <v>44</v>
      </c>
      <c r="O388" s="142">
        <v>2.976</v>
      </c>
      <c r="P388" s="142">
        <f t="shared" ref="P388:P396" si="101">O388*H388</f>
        <v>624.96</v>
      </c>
      <c r="Q388" s="142">
        <v>0.12</v>
      </c>
      <c r="R388" s="142">
        <f t="shared" ref="R388:R396" si="102">Q388*H388</f>
        <v>25.2</v>
      </c>
      <c r="S388" s="142">
        <v>2.4900000000000002</v>
      </c>
      <c r="T388" s="143">
        <f t="shared" ref="T388:T396" si="103">S388*H388</f>
        <v>522.90000000000009</v>
      </c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R388" s="144" t="s">
        <v>147</v>
      </c>
      <c r="AT388" s="144" t="s">
        <v>142</v>
      </c>
      <c r="AU388" s="144" t="s">
        <v>85</v>
      </c>
      <c r="AY388" s="15" t="s">
        <v>140</v>
      </c>
      <c r="BE388" s="145">
        <f t="shared" ref="BE388:BE396" si="104">IF(N388="základní",J388,0)</f>
        <v>426300</v>
      </c>
      <c r="BF388" s="145">
        <f t="shared" ref="BF388:BF396" si="105">IF(N388="snížená",J388,0)</f>
        <v>0</v>
      </c>
      <c r="BG388" s="145">
        <f t="shared" ref="BG388:BG396" si="106">IF(N388="zákl. přenesená",J388,0)</f>
        <v>0</v>
      </c>
      <c r="BH388" s="145">
        <f t="shared" ref="BH388:BH396" si="107">IF(N388="sníž. přenesená",J388,0)</f>
        <v>0</v>
      </c>
      <c r="BI388" s="145">
        <f t="shared" ref="BI388:BI396" si="108">IF(N388="nulová",J388,0)</f>
        <v>0</v>
      </c>
      <c r="BJ388" s="15" t="s">
        <v>19</v>
      </c>
      <c r="BK388" s="145">
        <f t="shared" ref="BK388:BK396" si="109">ROUND(I388*H388,2)</f>
        <v>426300</v>
      </c>
      <c r="BL388" s="15" t="s">
        <v>147</v>
      </c>
      <c r="BM388" s="144" t="s">
        <v>1038</v>
      </c>
    </row>
    <row r="389" spans="1:65" s="2" customFormat="1" ht="24.2" customHeight="1">
      <c r="A389" s="27"/>
      <c r="B389" s="133"/>
      <c r="C389" s="134" t="s">
        <v>1039</v>
      </c>
      <c r="D389" s="134" t="s">
        <v>142</v>
      </c>
      <c r="E389" s="135" t="s">
        <v>1040</v>
      </c>
      <c r="F389" s="136" t="s">
        <v>1041</v>
      </c>
      <c r="G389" s="137" t="s">
        <v>230</v>
      </c>
      <c r="H389" s="138">
        <v>30</v>
      </c>
      <c r="I389" s="139">
        <v>3600</v>
      </c>
      <c r="J389" s="139">
        <f t="shared" si="100"/>
        <v>108000</v>
      </c>
      <c r="K389" s="136" t="s">
        <v>146</v>
      </c>
      <c r="L389" s="28"/>
      <c r="M389" s="140" t="s">
        <v>1</v>
      </c>
      <c r="N389" s="141" t="s">
        <v>44</v>
      </c>
      <c r="O389" s="142">
        <v>5.2359999999999998</v>
      </c>
      <c r="P389" s="142">
        <f t="shared" si="101"/>
        <v>157.07999999999998</v>
      </c>
      <c r="Q389" s="142">
        <v>0.12</v>
      </c>
      <c r="R389" s="142">
        <f t="shared" si="102"/>
        <v>3.5999999999999996</v>
      </c>
      <c r="S389" s="142">
        <v>2.2000000000000002</v>
      </c>
      <c r="T389" s="143">
        <f t="shared" si="103"/>
        <v>66</v>
      </c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R389" s="144" t="s">
        <v>147</v>
      </c>
      <c r="AT389" s="144" t="s">
        <v>142</v>
      </c>
      <c r="AU389" s="144" t="s">
        <v>85</v>
      </c>
      <c r="AY389" s="15" t="s">
        <v>140</v>
      </c>
      <c r="BE389" s="145">
        <f t="shared" si="104"/>
        <v>108000</v>
      </c>
      <c r="BF389" s="145">
        <f t="shared" si="105"/>
        <v>0</v>
      </c>
      <c r="BG389" s="145">
        <f t="shared" si="106"/>
        <v>0</v>
      </c>
      <c r="BH389" s="145">
        <f t="shared" si="107"/>
        <v>0</v>
      </c>
      <c r="BI389" s="145">
        <f t="shared" si="108"/>
        <v>0</v>
      </c>
      <c r="BJ389" s="15" t="s">
        <v>19</v>
      </c>
      <c r="BK389" s="145">
        <f t="shared" si="109"/>
        <v>108000</v>
      </c>
      <c r="BL389" s="15" t="s">
        <v>147</v>
      </c>
      <c r="BM389" s="144" t="s">
        <v>1042</v>
      </c>
    </row>
    <row r="390" spans="1:65" s="2" customFormat="1" ht="24.2" customHeight="1">
      <c r="A390" s="27"/>
      <c r="B390" s="133"/>
      <c r="C390" s="134" t="s">
        <v>1043</v>
      </c>
      <c r="D390" s="134" t="s">
        <v>142</v>
      </c>
      <c r="E390" s="135" t="s">
        <v>1044</v>
      </c>
      <c r="F390" s="136" t="s">
        <v>1045</v>
      </c>
      <c r="G390" s="137" t="s">
        <v>230</v>
      </c>
      <c r="H390" s="138">
        <v>20</v>
      </c>
      <c r="I390" s="139">
        <v>9290</v>
      </c>
      <c r="J390" s="139">
        <f t="shared" si="100"/>
        <v>185800</v>
      </c>
      <c r="K390" s="136" t="s">
        <v>146</v>
      </c>
      <c r="L390" s="28"/>
      <c r="M390" s="140" t="s">
        <v>1</v>
      </c>
      <c r="N390" s="141" t="s">
        <v>44</v>
      </c>
      <c r="O390" s="142">
        <v>16.373999999999999</v>
      </c>
      <c r="P390" s="142">
        <f t="shared" si="101"/>
        <v>327.47999999999996</v>
      </c>
      <c r="Q390" s="142">
        <v>0.121711072</v>
      </c>
      <c r="R390" s="142">
        <f t="shared" si="102"/>
        <v>2.43422144</v>
      </c>
      <c r="S390" s="142">
        <v>2.4</v>
      </c>
      <c r="T390" s="143">
        <f t="shared" si="103"/>
        <v>48</v>
      </c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R390" s="144" t="s">
        <v>147</v>
      </c>
      <c r="AT390" s="144" t="s">
        <v>142</v>
      </c>
      <c r="AU390" s="144" t="s">
        <v>85</v>
      </c>
      <c r="AY390" s="15" t="s">
        <v>140</v>
      </c>
      <c r="BE390" s="145">
        <f t="shared" si="104"/>
        <v>185800</v>
      </c>
      <c r="BF390" s="145">
        <f t="shared" si="105"/>
        <v>0</v>
      </c>
      <c r="BG390" s="145">
        <f t="shared" si="106"/>
        <v>0</v>
      </c>
      <c r="BH390" s="145">
        <f t="shared" si="107"/>
        <v>0</v>
      </c>
      <c r="BI390" s="145">
        <f t="shared" si="108"/>
        <v>0</v>
      </c>
      <c r="BJ390" s="15" t="s">
        <v>19</v>
      </c>
      <c r="BK390" s="145">
        <f t="shared" si="109"/>
        <v>185800</v>
      </c>
      <c r="BL390" s="15" t="s">
        <v>147</v>
      </c>
      <c r="BM390" s="144" t="s">
        <v>1046</v>
      </c>
    </row>
    <row r="391" spans="1:65" s="2" customFormat="1" ht="24.2" customHeight="1">
      <c r="A391" s="27"/>
      <c r="B391" s="133"/>
      <c r="C391" s="134" t="s">
        <v>1047</v>
      </c>
      <c r="D391" s="134" t="s">
        <v>142</v>
      </c>
      <c r="E391" s="135" t="s">
        <v>1048</v>
      </c>
      <c r="F391" s="136" t="s">
        <v>1049</v>
      </c>
      <c r="G391" s="137" t="s">
        <v>217</v>
      </c>
      <c r="H391" s="138">
        <v>90</v>
      </c>
      <c r="I391" s="139">
        <v>223</v>
      </c>
      <c r="J391" s="139">
        <f t="shared" si="100"/>
        <v>20070</v>
      </c>
      <c r="K391" s="136" t="s">
        <v>146</v>
      </c>
      <c r="L391" s="28"/>
      <c r="M391" s="140" t="s">
        <v>1</v>
      </c>
      <c r="N391" s="141" t="s">
        <v>44</v>
      </c>
      <c r="O391" s="142">
        <v>0.48</v>
      </c>
      <c r="P391" s="142">
        <f t="shared" si="101"/>
        <v>43.199999999999996</v>
      </c>
      <c r="Q391" s="142">
        <v>3.5840000000000002E-5</v>
      </c>
      <c r="R391" s="142">
        <f t="shared" si="102"/>
        <v>3.2256000000000003E-3</v>
      </c>
      <c r="S391" s="142">
        <v>1E-3</v>
      </c>
      <c r="T391" s="143">
        <f t="shared" si="103"/>
        <v>0.09</v>
      </c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R391" s="144" t="s">
        <v>147</v>
      </c>
      <c r="AT391" s="144" t="s">
        <v>142</v>
      </c>
      <c r="AU391" s="144" t="s">
        <v>85</v>
      </c>
      <c r="AY391" s="15" t="s">
        <v>140</v>
      </c>
      <c r="BE391" s="145">
        <f t="shared" si="104"/>
        <v>20070</v>
      </c>
      <c r="BF391" s="145">
        <f t="shared" si="105"/>
        <v>0</v>
      </c>
      <c r="BG391" s="145">
        <f t="shared" si="106"/>
        <v>0</v>
      </c>
      <c r="BH391" s="145">
        <f t="shared" si="107"/>
        <v>0</v>
      </c>
      <c r="BI391" s="145">
        <f t="shared" si="108"/>
        <v>0</v>
      </c>
      <c r="BJ391" s="15" t="s">
        <v>19</v>
      </c>
      <c r="BK391" s="145">
        <f t="shared" si="109"/>
        <v>20070</v>
      </c>
      <c r="BL391" s="15" t="s">
        <v>147</v>
      </c>
      <c r="BM391" s="144" t="s">
        <v>1050</v>
      </c>
    </row>
    <row r="392" spans="1:65" s="2" customFormat="1" ht="24.2" customHeight="1">
      <c r="A392" s="27"/>
      <c r="B392" s="133"/>
      <c r="C392" s="134" t="s">
        <v>1051</v>
      </c>
      <c r="D392" s="134" t="s">
        <v>142</v>
      </c>
      <c r="E392" s="135" t="s">
        <v>1052</v>
      </c>
      <c r="F392" s="136" t="s">
        <v>1053</v>
      </c>
      <c r="G392" s="137" t="s">
        <v>145</v>
      </c>
      <c r="H392" s="138">
        <v>950</v>
      </c>
      <c r="I392" s="139">
        <v>11.8</v>
      </c>
      <c r="J392" s="139">
        <f t="shared" si="100"/>
        <v>11210</v>
      </c>
      <c r="K392" s="136" t="s">
        <v>146</v>
      </c>
      <c r="L392" s="28"/>
      <c r="M392" s="140" t="s">
        <v>1</v>
      </c>
      <c r="N392" s="141" t="s">
        <v>44</v>
      </c>
      <c r="O392" s="142">
        <v>0.03</v>
      </c>
      <c r="P392" s="142">
        <f t="shared" si="101"/>
        <v>28.5</v>
      </c>
      <c r="Q392" s="142">
        <v>0</v>
      </c>
      <c r="R392" s="142">
        <f t="shared" si="102"/>
        <v>0</v>
      </c>
      <c r="S392" s="142">
        <v>2E-3</v>
      </c>
      <c r="T392" s="143">
        <f t="shared" si="103"/>
        <v>1.9000000000000001</v>
      </c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R392" s="144" t="s">
        <v>147</v>
      </c>
      <c r="AT392" s="144" t="s">
        <v>142</v>
      </c>
      <c r="AU392" s="144" t="s">
        <v>85</v>
      </c>
      <c r="AY392" s="15" t="s">
        <v>140</v>
      </c>
      <c r="BE392" s="145">
        <f t="shared" si="104"/>
        <v>11210</v>
      </c>
      <c r="BF392" s="145">
        <f t="shared" si="105"/>
        <v>0</v>
      </c>
      <c r="BG392" s="145">
        <f t="shared" si="106"/>
        <v>0</v>
      </c>
      <c r="BH392" s="145">
        <f t="shared" si="107"/>
        <v>0</v>
      </c>
      <c r="BI392" s="145">
        <f t="shared" si="108"/>
        <v>0</v>
      </c>
      <c r="BJ392" s="15" t="s">
        <v>19</v>
      </c>
      <c r="BK392" s="145">
        <f t="shared" si="109"/>
        <v>11210</v>
      </c>
      <c r="BL392" s="15" t="s">
        <v>147</v>
      </c>
      <c r="BM392" s="144" t="s">
        <v>1054</v>
      </c>
    </row>
    <row r="393" spans="1:65" s="2" customFormat="1" ht="24.2" customHeight="1">
      <c r="A393" s="27"/>
      <c r="B393" s="133"/>
      <c r="C393" s="134" t="s">
        <v>1055</v>
      </c>
      <c r="D393" s="134" t="s">
        <v>142</v>
      </c>
      <c r="E393" s="135" t="s">
        <v>1056</v>
      </c>
      <c r="F393" s="136" t="s">
        <v>1057</v>
      </c>
      <c r="G393" s="137" t="s">
        <v>145</v>
      </c>
      <c r="H393" s="138">
        <v>300</v>
      </c>
      <c r="I393" s="139">
        <v>27.5</v>
      </c>
      <c r="J393" s="139">
        <f t="shared" si="100"/>
        <v>8250</v>
      </c>
      <c r="K393" s="136" t="s">
        <v>146</v>
      </c>
      <c r="L393" s="28"/>
      <c r="M393" s="140" t="s">
        <v>1</v>
      </c>
      <c r="N393" s="141" t="s">
        <v>44</v>
      </c>
      <c r="O393" s="142">
        <v>7.0000000000000007E-2</v>
      </c>
      <c r="P393" s="142">
        <f t="shared" si="101"/>
        <v>21.000000000000004</v>
      </c>
      <c r="Q393" s="142">
        <v>0</v>
      </c>
      <c r="R393" s="142">
        <f t="shared" si="102"/>
        <v>0</v>
      </c>
      <c r="S393" s="142">
        <v>5.0000000000000001E-3</v>
      </c>
      <c r="T393" s="143">
        <f t="shared" si="103"/>
        <v>1.5</v>
      </c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R393" s="144" t="s">
        <v>147</v>
      </c>
      <c r="AT393" s="144" t="s">
        <v>142</v>
      </c>
      <c r="AU393" s="144" t="s">
        <v>85</v>
      </c>
      <c r="AY393" s="15" t="s">
        <v>140</v>
      </c>
      <c r="BE393" s="145">
        <f t="shared" si="104"/>
        <v>8250</v>
      </c>
      <c r="BF393" s="145">
        <f t="shared" si="105"/>
        <v>0</v>
      </c>
      <c r="BG393" s="145">
        <f t="shared" si="106"/>
        <v>0</v>
      </c>
      <c r="BH393" s="145">
        <f t="shared" si="107"/>
        <v>0</v>
      </c>
      <c r="BI393" s="145">
        <f t="shared" si="108"/>
        <v>0</v>
      </c>
      <c r="BJ393" s="15" t="s">
        <v>19</v>
      </c>
      <c r="BK393" s="145">
        <f t="shared" si="109"/>
        <v>8250</v>
      </c>
      <c r="BL393" s="15" t="s">
        <v>147</v>
      </c>
      <c r="BM393" s="144" t="s">
        <v>1058</v>
      </c>
    </row>
    <row r="394" spans="1:65" s="2" customFormat="1" ht="24.2" customHeight="1">
      <c r="A394" s="27"/>
      <c r="B394" s="133"/>
      <c r="C394" s="134" t="s">
        <v>1059</v>
      </c>
      <c r="D394" s="134" t="s">
        <v>142</v>
      </c>
      <c r="E394" s="135" t="s">
        <v>1060</v>
      </c>
      <c r="F394" s="136" t="s">
        <v>1061</v>
      </c>
      <c r="G394" s="137" t="s">
        <v>145</v>
      </c>
      <c r="H394" s="138">
        <v>650</v>
      </c>
      <c r="I394" s="139">
        <v>15.7</v>
      </c>
      <c r="J394" s="139">
        <f t="shared" si="100"/>
        <v>10205</v>
      </c>
      <c r="K394" s="136" t="s">
        <v>146</v>
      </c>
      <c r="L394" s="28"/>
      <c r="M394" s="140" t="s">
        <v>1</v>
      </c>
      <c r="N394" s="141" t="s">
        <v>44</v>
      </c>
      <c r="O394" s="142">
        <v>0.04</v>
      </c>
      <c r="P394" s="142">
        <f t="shared" si="101"/>
        <v>26</v>
      </c>
      <c r="Q394" s="142">
        <v>0</v>
      </c>
      <c r="R394" s="142">
        <f t="shared" si="102"/>
        <v>0</v>
      </c>
      <c r="S394" s="142">
        <v>2E-3</v>
      </c>
      <c r="T394" s="143">
        <f t="shared" si="103"/>
        <v>1.3</v>
      </c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R394" s="144" t="s">
        <v>147</v>
      </c>
      <c r="AT394" s="144" t="s">
        <v>142</v>
      </c>
      <c r="AU394" s="144" t="s">
        <v>85</v>
      </c>
      <c r="AY394" s="15" t="s">
        <v>140</v>
      </c>
      <c r="BE394" s="145">
        <f t="shared" si="104"/>
        <v>10205</v>
      </c>
      <c r="BF394" s="145">
        <f t="shared" si="105"/>
        <v>0</v>
      </c>
      <c r="BG394" s="145">
        <f t="shared" si="106"/>
        <v>0</v>
      </c>
      <c r="BH394" s="145">
        <f t="shared" si="107"/>
        <v>0</v>
      </c>
      <c r="BI394" s="145">
        <f t="shared" si="108"/>
        <v>0</v>
      </c>
      <c r="BJ394" s="15" t="s">
        <v>19</v>
      </c>
      <c r="BK394" s="145">
        <f t="shared" si="109"/>
        <v>10205</v>
      </c>
      <c r="BL394" s="15" t="s">
        <v>147</v>
      </c>
      <c r="BM394" s="144" t="s">
        <v>1062</v>
      </c>
    </row>
    <row r="395" spans="1:65" s="2" customFormat="1" ht="24.2" customHeight="1">
      <c r="A395" s="27"/>
      <c r="B395" s="133"/>
      <c r="C395" s="134" t="s">
        <v>1063</v>
      </c>
      <c r="D395" s="134" t="s">
        <v>142</v>
      </c>
      <c r="E395" s="135" t="s">
        <v>1064</v>
      </c>
      <c r="F395" s="136" t="s">
        <v>1065</v>
      </c>
      <c r="G395" s="137" t="s">
        <v>145</v>
      </c>
      <c r="H395" s="138">
        <v>250</v>
      </c>
      <c r="I395" s="139">
        <v>35.4</v>
      </c>
      <c r="J395" s="139">
        <f t="shared" si="100"/>
        <v>8850</v>
      </c>
      <c r="K395" s="136" t="s">
        <v>146</v>
      </c>
      <c r="L395" s="28"/>
      <c r="M395" s="140" t="s">
        <v>1</v>
      </c>
      <c r="N395" s="141" t="s">
        <v>44</v>
      </c>
      <c r="O395" s="142">
        <v>0.09</v>
      </c>
      <c r="P395" s="142">
        <f t="shared" si="101"/>
        <v>22.5</v>
      </c>
      <c r="Q395" s="142">
        <v>0</v>
      </c>
      <c r="R395" s="142">
        <f t="shared" si="102"/>
        <v>0</v>
      </c>
      <c r="S395" s="142">
        <v>5.0000000000000001E-3</v>
      </c>
      <c r="T395" s="143">
        <f t="shared" si="103"/>
        <v>1.25</v>
      </c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R395" s="144" t="s">
        <v>147</v>
      </c>
      <c r="AT395" s="144" t="s">
        <v>142</v>
      </c>
      <c r="AU395" s="144" t="s">
        <v>85</v>
      </c>
      <c r="AY395" s="15" t="s">
        <v>140</v>
      </c>
      <c r="BE395" s="145">
        <f t="shared" si="104"/>
        <v>8850</v>
      </c>
      <c r="BF395" s="145">
        <f t="shared" si="105"/>
        <v>0</v>
      </c>
      <c r="BG395" s="145">
        <f t="shared" si="106"/>
        <v>0</v>
      </c>
      <c r="BH395" s="145">
        <f t="shared" si="107"/>
        <v>0</v>
      </c>
      <c r="BI395" s="145">
        <f t="shared" si="108"/>
        <v>0</v>
      </c>
      <c r="BJ395" s="15" t="s">
        <v>19</v>
      </c>
      <c r="BK395" s="145">
        <f t="shared" si="109"/>
        <v>8850</v>
      </c>
      <c r="BL395" s="15" t="s">
        <v>147</v>
      </c>
      <c r="BM395" s="144" t="s">
        <v>1066</v>
      </c>
    </row>
    <row r="396" spans="1:65" s="2" customFormat="1" ht="24.2" customHeight="1">
      <c r="A396" s="27"/>
      <c r="B396" s="133"/>
      <c r="C396" s="134" t="s">
        <v>1067</v>
      </c>
      <c r="D396" s="134" t="s">
        <v>142</v>
      </c>
      <c r="E396" s="135" t="s">
        <v>1068</v>
      </c>
      <c r="F396" s="136" t="s">
        <v>1069</v>
      </c>
      <c r="G396" s="137" t="s">
        <v>145</v>
      </c>
      <c r="H396" s="138">
        <v>400</v>
      </c>
      <c r="I396" s="139">
        <v>318</v>
      </c>
      <c r="J396" s="139">
        <f t="shared" si="100"/>
        <v>127200</v>
      </c>
      <c r="K396" s="136" t="s">
        <v>146</v>
      </c>
      <c r="L396" s="28"/>
      <c r="M396" s="140" t="s">
        <v>1</v>
      </c>
      <c r="N396" s="141" t="s">
        <v>44</v>
      </c>
      <c r="O396" s="142">
        <v>0.499</v>
      </c>
      <c r="P396" s="142">
        <f t="shared" si="101"/>
        <v>199.6</v>
      </c>
      <c r="Q396" s="142">
        <v>0</v>
      </c>
      <c r="R396" s="142">
        <f t="shared" si="102"/>
        <v>0</v>
      </c>
      <c r="S396" s="142">
        <v>2.1999999999999999E-2</v>
      </c>
      <c r="T396" s="143">
        <f t="shared" si="103"/>
        <v>8.7999999999999989</v>
      </c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R396" s="144" t="s">
        <v>147</v>
      </c>
      <c r="AT396" s="144" t="s">
        <v>142</v>
      </c>
      <c r="AU396" s="144" t="s">
        <v>85</v>
      </c>
      <c r="AY396" s="15" t="s">
        <v>140</v>
      </c>
      <c r="BE396" s="145">
        <f t="shared" si="104"/>
        <v>127200</v>
      </c>
      <c r="BF396" s="145">
        <f t="shared" si="105"/>
        <v>0</v>
      </c>
      <c r="BG396" s="145">
        <f t="shared" si="106"/>
        <v>0</v>
      </c>
      <c r="BH396" s="145">
        <f t="shared" si="107"/>
        <v>0</v>
      </c>
      <c r="BI396" s="145">
        <f t="shared" si="108"/>
        <v>0</v>
      </c>
      <c r="BJ396" s="15" t="s">
        <v>19</v>
      </c>
      <c r="BK396" s="145">
        <f t="shared" si="109"/>
        <v>127200</v>
      </c>
      <c r="BL396" s="15" t="s">
        <v>147</v>
      </c>
      <c r="BM396" s="144" t="s">
        <v>1070</v>
      </c>
    </row>
    <row r="397" spans="1:65" s="2" customFormat="1" ht="29.25">
      <c r="A397" s="27"/>
      <c r="B397" s="28"/>
      <c r="C397" s="27"/>
      <c r="D397" s="155" t="s">
        <v>410</v>
      </c>
      <c r="E397" s="27"/>
      <c r="F397" s="156" t="s">
        <v>465</v>
      </c>
      <c r="G397" s="27"/>
      <c r="H397" s="27"/>
      <c r="I397" s="27"/>
      <c r="J397" s="27"/>
      <c r="K397" s="27"/>
      <c r="L397" s="28"/>
      <c r="M397" s="157"/>
      <c r="N397" s="158"/>
      <c r="O397" s="53"/>
      <c r="P397" s="53"/>
      <c r="Q397" s="53"/>
      <c r="R397" s="53"/>
      <c r="S397" s="53"/>
      <c r="T397" s="54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T397" s="15" t="s">
        <v>410</v>
      </c>
      <c r="AU397" s="15" t="s">
        <v>85</v>
      </c>
    </row>
    <row r="398" spans="1:65" s="2" customFormat="1" ht="24.2" customHeight="1">
      <c r="A398" s="27"/>
      <c r="B398" s="133"/>
      <c r="C398" s="134" t="s">
        <v>1071</v>
      </c>
      <c r="D398" s="134" t="s">
        <v>142</v>
      </c>
      <c r="E398" s="135" t="s">
        <v>1072</v>
      </c>
      <c r="F398" s="136" t="s">
        <v>1073</v>
      </c>
      <c r="G398" s="137" t="s">
        <v>145</v>
      </c>
      <c r="H398" s="138">
        <v>60</v>
      </c>
      <c r="I398" s="139">
        <v>462</v>
      </c>
      <c r="J398" s="139">
        <f t="shared" ref="J398:J429" si="110">ROUND(I398*H398,2)</f>
        <v>27720</v>
      </c>
      <c r="K398" s="136" t="s">
        <v>146</v>
      </c>
      <c r="L398" s="28"/>
      <c r="M398" s="140" t="s">
        <v>1</v>
      </c>
      <c r="N398" s="141" t="s">
        <v>44</v>
      </c>
      <c r="O398" s="142">
        <v>0.71499999999999997</v>
      </c>
      <c r="P398" s="142">
        <f t="shared" ref="P398:P429" si="111">O398*H398</f>
        <v>42.9</v>
      </c>
      <c r="Q398" s="142">
        <v>0</v>
      </c>
      <c r="R398" s="142">
        <f t="shared" ref="R398:R429" si="112">Q398*H398</f>
        <v>0</v>
      </c>
      <c r="S398" s="142">
        <v>6.6000000000000003E-2</v>
      </c>
      <c r="T398" s="143">
        <f t="shared" ref="T398:T429" si="113">S398*H398</f>
        <v>3.96</v>
      </c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R398" s="144" t="s">
        <v>147</v>
      </c>
      <c r="AT398" s="144" t="s">
        <v>142</v>
      </c>
      <c r="AU398" s="144" t="s">
        <v>85</v>
      </c>
      <c r="AY398" s="15" t="s">
        <v>140</v>
      </c>
      <c r="BE398" s="145">
        <f t="shared" ref="BE398:BE429" si="114">IF(N398="základní",J398,0)</f>
        <v>27720</v>
      </c>
      <c r="BF398" s="145">
        <f t="shared" ref="BF398:BF429" si="115">IF(N398="snížená",J398,0)</f>
        <v>0</v>
      </c>
      <c r="BG398" s="145">
        <f t="shared" ref="BG398:BG429" si="116">IF(N398="zákl. přenesená",J398,0)</f>
        <v>0</v>
      </c>
      <c r="BH398" s="145">
        <f t="shared" ref="BH398:BH429" si="117">IF(N398="sníž. přenesená",J398,0)</f>
        <v>0</v>
      </c>
      <c r="BI398" s="145">
        <f t="shared" ref="BI398:BI429" si="118">IF(N398="nulová",J398,0)</f>
        <v>0</v>
      </c>
      <c r="BJ398" s="15" t="s">
        <v>19</v>
      </c>
      <c r="BK398" s="145">
        <f t="shared" ref="BK398:BK429" si="119">ROUND(I398*H398,2)</f>
        <v>27720</v>
      </c>
      <c r="BL398" s="15" t="s">
        <v>147</v>
      </c>
      <c r="BM398" s="144" t="s">
        <v>1074</v>
      </c>
    </row>
    <row r="399" spans="1:65" s="2" customFormat="1" ht="24.2" customHeight="1">
      <c r="A399" s="27"/>
      <c r="B399" s="133"/>
      <c r="C399" s="134" t="s">
        <v>1075</v>
      </c>
      <c r="D399" s="134" t="s">
        <v>142</v>
      </c>
      <c r="E399" s="135" t="s">
        <v>1076</v>
      </c>
      <c r="F399" s="136" t="s">
        <v>1077</v>
      </c>
      <c r="G399" s="137" t="s">
        <v>145</v>
      </c>
      <c r="H399" s="138">
        <v>50</v>
      </c>
      <c r="I399" s="139">
        <v>449</v>
      </c>
      <c r="J399" s="139">
        <f t="shared" si="110"/>
        <v>22450</v>
      </c>
      <c r="K399" s="136" t="s">
        <v>146</v>
      </c>
      <c r="L399" s="28"/>
      <c r="M399" s="140" t="s">
        <v>1</v>
      </c>
      <c r="N399" s="141" t="s">
        <v>44</v>
      </c>
      <c r="O399" s="142">
        <v>0.77400000000000002</v>
      </c>
      <c r="P399" s="142">
        <f t="shared" si="111"/>
        <v>38.700000000000003</v>
      </c>
      <c r="Q399" s="142">
        <v>0</v>
      </c>
      <c r="R399" s="142">
        <f t="shared" si="112"/>
        <v>0</v>
      </c>
      <c r="S399" s="142">
        <v>2.1999999999999999E-2</v>
      </c>
      <c r="T399" s="143">
        <f t="shared" si="113"/>
        <v>1.0999999999999999</v>
      </c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R399" s="144" t="s">
        <v>147</v>
      </c>
      <c r="AT399" s="144" t="s">
        <v>142</v>
      </c>
      <c r="AU399" s="144" t="s">
        <v>85</v>
      </c>
      <c r="AY399" s="15" t="s">
        <v>140</v>
      </c>
      <c r="BE399" s="145">
        <f t="shared" si="114"/>
        <v>22450</v>
      </c>
      <c r="BF399" s="145">
        <f t="shared" si="115"/>
        <v>0</v>
      </c>
      <c r="BG399" s="145">
        <f t="shared" si="116"/>
        <v>0</v>
      </c>
      <c r="BH399" s="145">
        <f t="shared" si="117"/>
        <v>0</v>
      </c>
      <c r="BI399" s="145">
        <f t="shared" si="118"/>
        <v>0</v>
      </c>
      <c r="BJ399" s="15" t="s">
        <v>19</v>
      </c>
      <c r="BK399" s="145">
        <f t="shared" si="119"/>
        <v>22450</v>
      </c>
      <c r="BL399" s="15" t="s">
        <v>147</v>
      </c>
      <c r="BM399" s="144" t="s">
        <v>1078</v>
      </c>
    </row>
    <row r="400" spans="1:65" s="2" customFormat="1" ht="24.2" customHeight="1">
      <c r="A400" s="27"/>
      <c r="B400" s="133"/>
      <c r="C400" s="134" t="s">
        <v>1079</v>
      </c>
      <c r="D400" s="134" t="s">
        <v>142</v>
      </c>
      <c r="E400" s="135" t="s">
        <v>1080</v>
      </c>
      <c r="F400" s="136" t="s">
        <v>1081</v>
      </c>
      <c r="G400" s="137" t="s">
        <v>145</v>
      </c>
      <c r="H400" s="138">
        <v>32</v>
      </c>
      <c r="I400" s="139">
        <v>549</v>
      </c>
      <c r="J400" s="139">
        <f t="shared" si="110"/>
        <v>17568</v>
      </c>
      <c r="K400" s="136" t="s">
        <v>146</v>
      </c>
      <c r="L400" s="28"/>
      <c r="M400" s="140" t="s">
        <v>1</v>
      </c>
      <c r="N400" s="141" t="s">
        <v>44</v>
      </c>
      <c r="O400" s="142">
        <v>0.91500000000000004</v>
      </c>
      <c r="P400" s="142">
        <f t="shared" si="111"/>
        <v>29.28</v>
      </c>
      <c r="Q400" s="142">
        <v>0</v>
      </c>
      <c r="R400" s="142">
        <f t="shared" si="112"/>
        <v>0</v>
      </c>
      <c r="S400" s="142">
        <v>6.6000000000000003E-2</v>
      </c>
      <c r="T400" s="143">
        <f t="shared" si="113"/>
        <v>2.1120000000000001</v>
      </c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R400" s="144" t="s">
        <v>147</v>
      </c>
      <c r="AT400" s="144" t="s">
        <v>142</v>
      </c>
      <c r="AU400" s="144" t="s">
        <v>85</v>
      </c>
      <c r="AY400" s="15" t="s">
        <v>140</v>
      </c>
      <c r="BE400" s="145">
        <f t="shared" si="114"/>
        <v>17568</v>
      </c>
      <c r="BF400" s="145">
        <f t="shared" si="115"/>
        <v>0</v>
      </c>
      <c r="BG400" s="145">
        <f t="shared" si="116"/>
        <v>0</v>
      </c>
      <c r="BH400" s="145">
        <f t="shared" si="117"/>
        <v>0</v>
      </c>
      <c r="BI400" s="145">
        <f t="shared" si="118"/>
        <v>0</v>
      </c>
      <c r="BJ400" s="15" t="s">
        <v>19</v>
      </c>
      <c r="BK400" s="145">
        <f t="shared" si="119"/>
        <v>17568</v>
      </c>
      <c r="BL400" s="15" t="s">
        <v>147</v>
      </c>
      <c r="BM400" s="144" t="s">
        <v>1082</v>
      </c>
    </row>
    <row r="401" spans="1:65" s="2" customFormat="1" ht="24.2" customHeight="1">
      <c r="A401" s="27"/>
      <c r="B401" s="133"/>
      <c r="C401" s="134" t="s">
        <v>1083</v>
      </c>
      <c r="D401" s="134" t="s">
        <v>142</v>
      </c>
      <c r="E401" s="135" t="s">
        <v>1084</v>
      </c>
      <c r="F401" s="136" t="s">
        <v>1085</v>
      </c>
      <c r="G401" s="137" t="s">
        <v>145</v>
      </c>
      <c r="H401" s="138">
        <v>20</v>
      </c>
      <c r="I401" s="139">
        <v>47.3</v>
      </c>
      <c r="J401" s="139">
        <f t="shared" si="110"/>
        <v>946</v>
      </c>
      <c r="K401" s="136" t="s">
        <v>146</v>
      </c>
      <c r="L401" s="28"/>
      <c r="M401" s="140" t="s">
        <v>1</v>
      </c>
      <c r="N401" s="141" t="s">
        <v>44</v>
      </c>
      <c r="O401" s="142">
        <v>8.3000000000000004E-2</v>
      </c>
      <c r="P401" s="142">
        <f t="shared" si="111"/>
        <v>1.6600000000000001</v>
      </c>
      <c r="Q401" s="142">
        <v>0</v>
      </c>
      <c r="R401" s="142">
        <f t="shared" si="112"/>
        <v>0</v>
      </c>
      <c r="S401" s="142">
        <v>0</v>
      </c>
      <c r="T401" s="143">
        <f t="shared" si="113"/>
        <v>0</v>
      </c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R401" s="144" t="s">
        <v>147</v>
      </c>
      <c r="AT401" s="144" t="s">
        <v>142</v>
      </c>
      <c r="AU401" s="144" t="s">
        <v>85</v>
      </c>
      <c r="AY401" s="15" t="s">
        <v>140</v>
      </c>
      <c r="BE401" s="145">
        <f t="shared" si="114"/>
        <v>946</v>
      </c>
      <c r="BF401" s="145">
        <f t="shared" si="115"/>
        <v>0</v>
      </c>
      <c r="BG401" s="145">
        <f t="shared" si="116"/>
        <v>0</v>
      </c>
      <c r="BH401" s="145">
        <f t="shared" si="117"/>
        <v>0</v>
      </c>
      <c r="BI401" s="145">
        <f t="shared" si="118"/>
        <v>0</v>
      </c>
      <c r="BJ401" s="15" t="s">
        <v>19</v>
      </c>
      <c r="BK401" s="145">
        <f t="shared" si="119"/>
        <v>946</v>
      </c>
      <c r="BL401" s="15" t="s">
        <v>147</v>
      </c>
      <c r="BM401" s="144" t="s">
        <v>1086</v>
      </c>
    </row>
    <row r="402" spans="1:65" s="2" customFormat="1" ht="24.2" customHeight="1">
      <c r="A402" s="27"/>
      <c r="B402" s="133"/>
      <c r="C402" s="134" t="s">
        <v>1087</v>
      </c>
      <c r="D402" s="134" t="s">
        <v>142</v>
      </c>
      <c r="E402" s="135" t="s">
        <v>1088</v>
      </c>
      <c r="F402" s="136" t="s">
        <v>1089</v>
      </c>
      <c r="G402" s="137" t="s">
        <v>145</v>
      </c>
      <c r="H402" s="138">
        <v>250</v>
      </c>
      <c r="I402" s="139">
        <v>174</v>
      </c>
      <c r="J402" s="139">
        <f t="shared" si="110"/>
        <v>43500</v>
      </c>
      <c r="K402" s="136" t="s">
        <v>146</v>
      </c>
      <c r="L402" s="28"/>
      <c r="M402" s="140" t="s">
        <v>1</v>
      </c>
      <c r="N402" s="141" t="s">
        <v>44</v>
      </c>
      <c r="O402" s="142">
        <v>0.51</v>
      </c>
      <c r="P402" s="142">
        <f t="shared" si="111"/>
        <v>127.5</v>
      </c>
      <c r="Q402" s="142">
        <v>0</v>
      </c>
      <c r="R402" s="142">
        <f t="shared" si="112"/>
        <v>0</v>
      </c>
      <c r="S402" s="142">
        <v>0</v>
      </c>
      <c r="T402" s="143">
        <f t="shared" si="113"/>
        <v>0</v>
      </c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R402" s="144" t="s">
        <v>147</v>
      </c>
      <c r="AT402" s="144" t="s">
        <v>142</v>
      </c>
      <c r="AU402" s="144" t="s">
        <v>85</v>
      </c>
      <c r="AY402" s="15" t="s">
        <v>140</v>
      </c>
      <c r="BE402" s="145">
        <f t="shared" si="114"/>
        <v>43500</v>
      </c>
      <c r="BF402" s="145">
        <f t="shared" si="115"/>
        <v>0</v>
      </c>
      <c r="BG402" s="145">
        <f t="shared" si="116"/>
        <v>0</v>
      </c>
      <c r="BH402" s="145">
        <f t="shared" si="117"/>
        <v>0</v>
      </c>
      <c r="BI402" s="145">
        <f t="shared" si="118"/>
        <v>0</v>
      </c>
      <c r="BJ402" s="15" t="s">
        <v>19</v>
      </c>
      <c r="BK402" s="145">
        <f t="shared" si="119"/>
        <v>43500</v>
      </c>
      <c r="BL402" s="15" t="s">
        <v>147</v>
      </c>
      <c r="BM402" s="144" t="s">
        <v>1090</v>
      </c>
    </row>
    <row r="403" spans="1:65" s="2" customFormat="1" ht="24.2" customHeight="1">
      <c r="A403" s="27"/>
      <c r="B403" s="133"/>
      <c r="C403" s="134" t="s">
        <v>1091</v>
      </c>
      <c r="D403" s="134" t="s">
        <v>142</v>
      </c>
      <c r="E403" s="135" t="s">
        <v>1092</v>
      </c>
      <c r="F403" s="136" t="s">
        <v>1093</v>
      </c>
      <c r="G403" s="137" t="s">
        <v>145</v>
      </c>
      <c r="H403" s="138">
        <v>20</v>
      </c>
      <c r="I403" s="139">
        <v>27.3</v>
      </c>
      <c r="J403" s="139">
        <f t="shared" si="110"/>
        <v>546</v>
      </c>
      <c r="K403" s="136" t="s">
        <v>146</v>
      </c>
      <c r="L403" s="28"/>
      <c r="M403" s="140" t="s">
        <v>1</v>
      </c>
      <c r="N403" s="141" t="s">
        <v>44</v>
      </c>
      <c r="O403" s="142">
        <v>0.08</v>
      </c>
      <c r="P403" s="142">
        <f t="shared" si="111"/>
        <v>1.6</v>
      </c>
      <c r="Q403" s="142">
        <v>0</v>
      </c>
      <c r="R403" s="142">
        <f t="shared" si="112"/>
        <v>0</v>
      </c>
      <c r="S403" s="142">
        <v>0</v>
      </c>
      <c r="T403" s="143">
        <f t="shared" si="113"/>
        <v>0</v>
      </c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R403" s="144" t="s">
        <v>147</v>
      </c>
      <c r="AT403" s="144" t="s">
        <v>142</v>
      </c>
      <c r="AU403" s="144" t="s">
        <v>85</v>
      </c>
      <c r="AY403" s="15" t="s">
        <v>140</v>
      </c>
      <c r="BE403" s="145">
        <f t="shared" si="114"/>
        <v>546</v>
      </c>
      <c r="BF403" s="145">
        <f t="shared" si="115"/>
        <v>0</v>
      </c>
      <c r="BG403" s="145">
        <f t="shared" si="116"/>
        <v>0</v>
      </c>
      <c r="BH403" s="145">
        <f t="shared" si="117"/>
        <v>0</v>
      </c>
      <c r="BI403" s="145">
        <f t="shared" si="118"/>
        <v>0</v>
      </c>
      <c r="BJ403" s="15" t="s">
        <v>19</v>
      </c>
      <c r="BK403" s="145">
        <f t="shared" si="119"/>
        <v>546</v>
      </c>
      <c r="BL403" s="15" t="s">
        <v>147</v>
      </c>
      <c r="BM403" s="144" t="s">
        <v>1094</v>
      </c>
    </row>
    <row r="404" spans="1:65" s="2" customFormat="1" ht="24.2" customHeight="1">
      <c r="A404" s="27"/>
      <c r="B404" s="133"/>
      <c r="C404" s="134" t="s">
        <v>1095</v>
      </c>
      <c r="D404" s="134" t="s">
        <v>142</v>
      </c>
      <c r="E404" s="135" t="s">
        <v>1096</v>
      </c>
      <c r="F404" s="136" t="s">
        <v>1097</v>
      </c>
      <c r="G404" s="137" t="s">
        <v>145</v>
      </c>
      <c r="H404" s="138">
        <v>450</v>
      </c>
      <c r="I404" s="139">
        <v>140</v>
      </c>
      <c r="J404" s="139">
        <f t="shared" si="110"/>
        <v>63000</v>
      </c>
      <c r="K404" s="136" t="s">
        <v>146</v>
      </c>
      <c r="L404" s="28"/>
      <c r="M404" s="140" t="s">
        <v>1</v>
      </c>
      <c r="N404" s="141" t="s">
        <v>44</v>
      </c>
      <c r="O404" s="142">
        <v>0.27300000000000002</v>
      </c>
      <c r="P404" s="142">
        <f t="shared" si="111"/>
        <v>122.85000000000001</v>
      </c>
      <c r="Q404" s="142">
        <v>0</v>
      </c>
      <c r="R404" s="142">
        <f t="shared" si="112"/>
        <v>0</v>
      </c>
      <c r="S404" s="142">
        <v>0</v>
      </c>
      <c r="T404" s="143">
        <f t="shared" si="113"/>
        <v>0</v>
      </c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R404" s="144" t="s">
        <v>147</v>
      </c>
      <c r="AT404" s="144" t="s">
        <v>142</v>
      </c>
      <c r="AU404" s="144" t="s">
        <v>85</v>
      </c>
      <c r="AY404" s="15" t="s">
        <v>140</v>
      </c>
      <c r="BE404" s="145">
        <f t="shared" si="114"/>
        <v>63000</v>
      </c>
      <c r="BF404" s="145">
        <f t="shared" si="115"/>
        <v>0</v>
      </c>
      <c r="BG404" s="145">
        <f t="shared" si="116"/>
        <v>0</v>
      </c>
      <c r="BH404" s="145">
        <f t="shared" si="117"/>
        <v>0</v>
      </c>
      <c r="BI404" s="145">
        <f t="shared" si="118"/>
        <v>0</v>
      </c>
      <c r="BJ404" s="15" t="s">
        <v>19</v>
      </c>
      <c r="BK404" s="145">
        <f t="shared" si="119"/>
        <v>63000</v>
      </c>
      <c r="BL404" s="15" t="s">
        <v>147</v>
      </c>
      <c r="BM404" s="144" t="s">
        <v>1098</v>
      </c>
    </row>
    <row r="405" spans="1:65" s="2" customFormat="1" ht="21.75" customHeight="1">
      <c r="A405" s="27"/>
      <c r="B405" s="133"/>
      <c r="C405" s="134" t="s">
        <v>1099</v>
      </c>
      <c r="D405" s="134" t="s">
        <v>142</v>
      </c>
      <c r="E405" s="135" t="s">
        <v>1100</v>
      </c>
      <c r="F405" s="136" t="s">
        <v>1101</v>
      </c>
      <c r="G405" s="137" t="s">
        <v>145</v>
      </c>
      <c r="H405" s="138">
        <v>350</v>
      </c>
      <c r="I405" s="139">
        <v>172</v>
      </c>
      <c r="J405" s="139">
        <f t="shared" si="110"/>
        <v>60200</v>
      </c>
      <c r="K405" s="136" t="s">
        <v>146</v>
      </c>
      <c r="L405" s="28"/>
      <c r="M405" s="140" t="s">
        <v>1</v>
      </c>
      <c r="N405" s="141" t="s">
        <v>44</v>
      </c>
      <c r="O405" s="142">
        <v>0.33500000000000002</v>
      </c>
      <c r="P405" s="142">
        <f t="shared" si="111"/>
        <v>117.25</v>
      </c>
      <c r="Q405" s="142">
        <v>0</v>
      </c>
      <c r="R405" s="142">
        <f t="shared" si="112"/>
        <v>0</v>
      </c>
      <c r="S405" s="142">
        <v>0</v>
      </c>
      <c r="T405" s="143">
        <f t="shared" si="113"/>
        <v>0</v>
      </c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R405" s="144" t="s">
        <v>147</v>
      </c>
      <c r="AT405" s="144" t="s">
        <v>142</v>
      </c>
      <c r="AU405" s="144" t="s">
        <v>85</v>
      </c>
      <c r="AY405" s="15" t="s">
        <v>140</v>
      </c>
      <c r="BE405" s="145">
        <f t="shared" si="114"/>
        <v>60200</v>
      </c>
      <c r="BF405" s="145">
        <f t="shared" si="115"/>
        <v>0</v>
      </c>
      <c r="BG405" s="145">
        <f t="shared" si="116"/>
        <v>0</v>
      </c>
      <c r="BH405" s="145">
        <f t="shared" si="117"/>
        <v>0</v>
      </c>
      <c r="BI405" s="145">
        <f t="shared" si="118"/>
        <v>0</v>
      </c>
      <c r="BJ405" s="15" t="s">
        <v>19</v>
      </c>
      <c r="BK405" s="145">
        <f t="shared" si="119"/>
        <v>60200</v>
      </c>
      <c r="BL405" s="15" t="s">
        <v>147</v>
      </c>
      <c r="BM405" s="144" t="s">
        <v>1102</v>
      </c>
    </row>
    <row r="406" spans="1:65" s="2" customFormat="1" ht="24.2" customHeight="1">
      <c r="A406" s="27"/>
      <c r="B406" s="133"/>
      <c r="C406" s="134" t="s">
        <v>1103</v>
      </c>
      <c r="D406" s="134" t="s">
        <v>142</v>
      </c>
      <c r="E406" s="135" t="s">
        <v>1104</v>
      </c>
      <c r="F406" s="136" t="s">
        <v>1105</v>
      </c>
      <c r="G406" s="137" t="s">
        <v>145</v>
      </c>
      <c r="H406" s="138">
        <v>3200</v>
      </c>
      <c r="I406" s="139">
        <v>325</v>
      </c>
      <c r="J406" s="139">
        <f t="shared" si="110"/>
        <v>1040000</v>
      </c>
      <c r="K406" s="136" t="s">
        <v>146</v>
      </c>
      <c r="L406" s="28"/>
      <c r="M406" s="140" t="s">
        <v>1</v>
      </c>
      <c r="N406" s="141" t="s">
        <v>44</v>
      </c>
      <c r="O406" s="142">
        <v>0.32900000000000001</v>
      </c>
      <c r="P406" s="142">
        <f t="shared" si="111"/>
        <v>1052.8</v>
      </c>
      <c r="Q406" s="142">
        <v>5.0600000000000003E-3</v>
      </c>
      <c r="R406" s="142">
        <f t="shared" si="112"/>
        <v>16.192</v>
      </c>
      <c r="S406" s="142">
        <v>5.0000000000000001E-3</v>
      </c>
      <c r="T406" s="143">
        <f t="shared" si="113"/>
        <v>16</v>
      </c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R406" s="144" t="s">
        <v>147</v>
      </c>
      <c r="AT406" s="144" t="s">
        <v>142</v>
      </c>
      <c r="AU406" s="144" t="s">
        <v>85</v>
      </c>
      <c r="AY406" s="15" t="s">
        <v>140</v>
      </c>
      <c r="BE406" s="145">
        <f t="shared" si="114"/>
        <v>1040000</v>
      </c>
      <c r="BF406" s="145">
        <f t="shared" si="115"/>
        <v>0</v>
      </c>
      <c r="BG406" s="145">
        <f t="shared" si="116"/>
        <v>0</v>
      </c>
      <c r="BH406" s="145">
        <f t="shared" si="117"/>
        <v>0</v>
      </c>
      <c r="BI406" s="145">
        <f t="shared" si="118"/>
        <v>0</v>
      </c>
      <c r="BJ406" s="15" t="s">
        <v>19</v>
      </c>
      <c r="BK406" s="145">
        <f t="shared" si="119"/>
        <v>1040000</v>
      </c>
      <c r="BL406" s="15" t="s">
        <v>147</v>
      </c>
      <c r="BM406" s="144" t="s">
        <v>1106</v>
      </c>
    </row>
    <row r="407" spans="1:65" s="2" customFormat="1" ht="24.2" customHeight="1">
      <c r="A407" s="27"/>
      <c r="B407" s="133"/>
      <c r="C407" s="134" t="s">
        <v>1107</v>
      </c>
      <c r="D407" s="134" t="s">
        <v>142</v>
      </c>
      <c r="E407" s="135" t="s">
        <v>1108</v>
      </c>
      <c r="F407" s="136" t="s">
        <v>1109</v>
      </c>
      <c r="G407" s="137" t="s">
        <v>145</v>
      </c>
      <c r="H407" s="138">
        <v>500</v>
      </c>
      <c r="I407" s="139">
        <v>375</v>
      </c>
      <c r="J407" s="139">
        <f t="shared" si="110"/>
        <v>187500</v>
      </c>
      <c r="K407" s="136" t="s">
        <v>146</v>
      </c>
      <c r="L407" s="28"/>
      <c r="M407" s="140" t="s">
        <v>1</v>
      </c>
      <c r="N407" s="141" t="s">
        <v>44</v>
      </c>
      <c r="O407" s="142">
        <v>0.39700000000000002</v>
      </c>
      <c r="P407" s="142">
        <f t="shared" si="111"/>
        <v>198.5</v>
      </c>
      <c r="Q407" s="142">
        <v>5.0600000000000003E-3</v>
      </c>
      <c r="R407" s="142">
        <f t="shared" si="112"/>
        <v>2.5300000000000002</v>
      </c>
      <c r="S407" s="142">
        <v>5.0000000000000001E-3</v>
      </c>
      <c r="T407" s="143">
        <f t="shared" si="113"/>
        <v>2.5</v>
      </c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R407" s="144" t="s">
        <v>147</v>
      </c>
      <c r="AT407" s="144" t="s">
        <v>142</v>
      </c>
      <c r="AU407" s="144" t="s">
        <v>85</v>
      </c>
      <c r="AY407" s="15" t="s">
        <v>140</v>
      </c>
      <c r="BE407" s="145">
        <f t="shared" si="114"/>
        <v>187500</v>
      </c>
      <c r="BF407" s="145">
        <f t="shared" si="115"/>
        <v>0</v>
      </c>
      <c r="BG407" s="145">
        <f t="shared" si="116"/>
        <v>0</v>
      </c>
      <c r="BH407" s="145">
        <f t="shared" si="117"/>
        <v>0</v>
      </c>
      <c r="BI407" s="145">
        <f t="shared" si="118"/>
        <v>0</v>
      </c>
      <c r="BJ407" s="15" t="s">
        <v>19</v>
      </c>
      <c r="BK407" s="145">
        <f t="shared" si="119"/>
        <v>187500</v>
      </c>
      <c r="BL407" s="15" t="s">
        <v>147</v>
      </c>
      <c r="BM407" s="144" t="s">
        <v>1110</v>
      </c>
    </row>
    <row r="408" spans="1:65" s="2" customFormat="1" ht="37.9" customHeight="1">
      <c r="A408" s="27"/>
      <c r="B408" s="133"/>
      <c r="C408" s="134" t="s">
        <v>1111</v>
      </c>
      <c r="D408" s="134" t="s">
        <v>142</v>
      </c>
      <c r="E408" s="135" t="s">
        <v>1112</v>
      </c>
      <c r="F408" s="136" t="s">
        <v>1113</v>
      </c>
      <c r="G408" s="137" t="s">
        <v>145</v>
      </c>
      <c r="H408" s="138">
        <v>110</v>
      </c>
      <c r="I408" s="139">
        <v>537</v>
      </c>
      <c r="J408" s="139">
        <f t="shared" si="110"/>
        <v>59070</v>
      </c>
      <c r="K408" s="136" t="s">
        <v>146</v>
      </c>
      <c r="L408" s="28"/>
      <c r="M408" s="140" t="s">
        <v>1</v>
      </c>
      <c r="N408" s="141" t="s">
        <v>44</v>
      </c>
      <c r="O408" s="142">
        <v>0.82199999999999995</v>
      </c>
      <c r="P408" s="142">
        <f t="shared" si="111"/>
        <v>90.42</v>
      </c>
      <c r="Q408" s="142">
        <v>0</v>
      </c>
      <c r="R408" s="142">
        <f t="shared" si="112"/>
        <v>0</v>
      </c>
      <c r="S408" s="142">
        <v>1.06E-2</v>
      </c>
      <c r="T408" s="143">
        <f t="shared" si="113"/>
        <v>1.1659999999999999</v>
      </c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R408" s="144" t="s">
        <v>147</v>
      </c>
      <c r="AT408" s="144" t="s">
        <v>142</v>
      </c>
      <c r="AU408" s="144" t="s">
        <v>85</v>
      </c>
      <c r="AY408" s="15" t="s">
        <v>140</v>
      </c>
      <c r="BE408" s="145">
        <f t="shared" si="114"/>
        <v>59070</v>
      </c>
      <c r="BF408" s="145">
        <f t="shared" si="115"/>
        <v>0</v>
      </c>
      <c r="BG408" s="145">
        <f t="shared" si="116"/>
        <v>0</v>
      </c>
      <c r="BH408" s="145">
        <f t="shared" si="117"/>
        <v>0</v>
      </c>
      <c r="BI408" s="145">
        <f t="shared" si="118"/>
        <v>0</v>
      </c>
      <c r="BJ408" s="15" t="s">
        <v>19</v>
      </c>
      <c r="BK408" s="145">
        <f t="shared" si="119"/>
        <v>59070</v>
      </c>
      <c r="BL408" s="15" t="s">
        <v>147</v>
      </c>
      <c r="BM408" s="144" t="s">
        <v>1114</v>
      </c>
    </row>
    <row r="409" spans="1:65" s="2" customFormat="1" ht="37.9" customHeight="1">
      <c r="A409" s="27"/>
      <c r="B409" s="133"/>
      <c r="C409" s="134" t="s">
        <v>1115</v>
      </c>
      <c r="D409" s="134" t="s">
        <v>142</v>
      </c>
      <c r="E409" s="135" t="s">
        <v>1116</v>
      </c>
      <c r="F409" s="136" t="s">
        <v>1117</v>
      </c>
      <c r="G409" s="137" t="s">
        <v>145</v>
      </c>
      <c r="H409" s="138">
        <v>400</v>
      </c>
      <c r="I409" s="139">
        <v>728</v>
      </c>
      <c r="J409" s="139">
        <f t="shared" si="110"/>
        <v>291200</v>
      </c>
      <c r="K409" s="136" t="s">
        <v>146</v>
      </c>
      <c r="L409" s="28"/>
      <c r="M409" s="140" t="s">
        <v>1</v>
      </c>
      <c r="N409" s="141" t="s">
        <v>44</v>
      </c>
      <c r="O409" s="142">
        <v>1.0369999999999999</v>
      </c>
      <c r="P409" s="142">
        <f t="shared" si="111"/>
        <v>414.79999999999995</v>
      </c>
      <c r="Q409" s="142">
        <v>0</v>
      </c>
      <c r="R409" s="142">
        <f t="shared" si="112"/>
        <v>0</v>
      </c>
      <c r="S409" s="142">
        <v>2.3300000000000001E-2</v>
      </c>
      <c r="T409" s="143">
        <f t="shared" si="113"/>
        <v>9.32</v>
      </c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R409" s="144" t="s">
        <v>147</v>
      </c>
      <c r="AT409" s="144" t="s">
        <v>142</v>
      </c>
      <c r="AU409" s="144" t="s">
        <v>85</v>
      </c>
      <c r="AY409" s="15" t="s">
        <v>140</v>
      </c>
      <c r="BE409" s="145">
        <f t="shared" si="114"/>
        <v>291200</v>
      </c>
      <c r="BF409" s="145">
        <f t="shared" si="115"/>
        <v>0</v>
      </c>
      <c r="BG409" s="145">
        <f t="shared" si="116"/>
        <v>0</v>
      </c>
      <c r="BH409" s="145">
        <f t="shared" si="117"/>
        <v>0</v>
      </c>
      <c r="BI409" s="145">
        <f t="shared" si="118"/>
        <v>0</v>
      </c>
      <c r="BJ409" s="15" t="s">
        <v>19</v>
      </c>
      <c r="BK409" s="145">
        <f t="shared" si="119"/>
        <v>291200</v>
      </c>
      <c r="BL409" s="15" t="s">
        <v>147</v>
      </c>
      <c r="BM409" s="144" t="s">
        <v>1118</v>
      </c>
    </row>
    <row r="410" spans="1:65" s="2" customFormat="1" ht="37.9" customHeight="1">
      <c r="A410" s="27"/>
      <c r="B410" s="133"/>
      <c r="C410" s="134" t="s">
        <v>1119</v>
      </c>
      <c r="D410" s="134" t="s">
        <v>142</v>
      </c>
      <c r="E410" s="135" t="s">
        <v>1120</v>
      </c>
      <c r="F410" s="136" t="s">
        <v>1121</v>
      </c>
      <c r="G410" s="137" t="s">
        <v>145</v>
      </c>
      <c r="H410" s="138">
        <v>160</v>
      </c>
      <c r="I410" s="139">
        <v>1080</v>
      </c>
      <c r="J410" s="139">
        <f t="shared" si="110"/>
        <v>172800</v>
      </c>
      <c r="K410" s="136" t="s">
        <v>146</v>
      </c>
      <c r="L410" s="28"/>
      <c r="M410" s="140" t="s">
        <v>1</v>
      </c>
      <c r="N410" s="141" t="s">
        <v>44</v>
      </c>
      <c r="O410" s="142">
        <v>1.615</v>
      </c>
      <c r="P410" s="142">
        <f t="shared" si="111"/>
        <v>258.39999999999998</v>
      </c>
      <c r="Q410" s="142">
        <v>0</v>
      </c>
      <c r="R410" s="142">
        <f t="shared" si="112"/>
        <v>0</v>
      </c>
      <c r="S410" s="142">
        <v>3.7499999999999999E-2</v>
      </c>
      <c r="T410" s="143">
        <f t="shared" si="113"/>
        <v>6</v>
      </c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R410" s="144" t="s">
        <v>147</v>
      </c>
      <c r="AT410" s="144" t="s">
        <v>142</v>
      </c>
      <c r="AU410" s="144" t="s">
        <v>85</v>
      </c>
      <c r="AY410" s="15" t="s">
        <v>140</v>
      </c>
      <c r="BE410" s="145">
        <f t="shared" si="114"/>
        <v>172800</v>
      </c>
      <c r="BF410" s="145">
        <f t="shared" si="115"/>
        <v>0</v>
      </c>
      <c r="BG410" s="145">
        <f t="shared" si="116"/>
        <v>0</v>
      </c>
      <c r="BH410" s="145">
        <f t="shared" si="117"/>
        <v>0</v>
      </c>
      <c r="BI410" s="145">
        <f t="shared" si="118"/>
        <v>0</v>
      </c>
      <c r="BJ410" s="15" t="s">
        <v>19</v>
      </c>
      <c r="BK410" s="145">
        <f t="shared" si="119"/>
        <v>172800</v>
      </c>
      <c r="BL410" s="15" t="s">
        <v>147</v>
      </c>
      <c r="BM410" s="144" t="s">
        <v>1122</v>
      </c>
    </row>
    <row r="411" spans="1:65" s="2" customFormat="1" ht="37.9" customHeight="1">
      <c r="A411" s="27"/>
      <c r="B411" s="133"/>
      <c r="C411" s="134" t="s">
        <v>1123</v>
      </c>
      <c r="D411" s="134" t="s">
        <v>142</v>
      </c>
      <c r="E411" s="135" t="s">
        <v>1124</v>
      </c>
      <c r="F411" s="136" t="s">
        <v>1125</v>
      </c>
      <c r="G411" s="137" t="s">
        <v>145</v>
      </c>
      <c r="H411" s="138">
        <v>60</v>
      </c>
      <c r="I411" s="139">
        <v>1070</v>
      </c>
      <c r="J411" s="139">
        <f t="shared" si="110"/>
        <v>64200</v>
      </c>
      <c r="K411" s="136" t="s">
        <v>146</v>
      </c>
      <c r="L411" s="28"/>
      <c r="M411" s="140" t="s">
        <v>1</v>
      </c>
      <c r="N411" s="141" t="s">
        <v>44</v>
      </c>
      <c r="O411" s="142">
        <v>1.4670000000000001</v>
      </c>
      <c r="P411" s="142">
        <f t="shared" si="111"/>
        <v>88.02000000000001</v>
      </c>
      <c r="Q411" s="142">
        <v>0</v>
      </c>
      <c r="R411" s="142">
        <f t="shared" si="112"/>
        <v>0</v>
      </c>
      <c r="S411" s="142">
        <v>3.95E-2</v>
      </c>
      <c r="T411" s="143">
        <f t="shared" si="113"/>
        <v>2.37</v>
      </c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R411" s="144" t="s">
        <v>147</v>
      </c>
      <c r="AT411" s="144" t="s">
        <v>142</v>
      </c>
      <c r="AU411" s="144" t="s">
        <v>85</v>
      </c>
      <c r="AY411" s="15" t="s">
        <v>140</v>
      </c>
      <c r="BE411" s="145">
        <f t="shared" si="114"/>
        <v>64200</v>
      </c>
      <c r="BF411" s="145">
        <f t="shared" si="115"/>
        <v>0</v>
      </c>
      <c r="BG411" s="145">
        <f t="shared" si="116"/>
        <v>0</v>
      </c>
      <c r="BH411" s="145">
        <f t="shared" si="117"/>
        <v>0</v>
      </c>
      <c r="BI411" s="145">
        <f t="shared" si="118"/>
        <v>0</v>
      </c>
      <c r="BJ411" s="15" t="s">
        <v>19</v>
      </c>
      <c r="BK411" s="145">
        <f t="shared" si="119"/>
        <v>64200</v>
      </c>
      <c r="BL411" s="15" t="s">
        <v>147</v>
      </c>
      <c r="BM411" s="144" t="s">
        <v>1126</v>
      </c>
    </row>
    <row r="412" spans="1:65" s="2" customFormat="1" ht="37.9" customHeight="1">
      <c r="A412" s="27"/>
      <c r="B412" s="133"/>
      <c r="C412" s="134" t="s">
        <v>1127</v>
      </c>
      <c r="D412" s="134" t="s">
        <v>142</v>
      </c>
      <c r="E412" s="135" t="s">
        <v>1128</v>
      </c>
      <c r="F412" s="136" t="s">
        <v>1129</v>
      </c>
      <c r="G412" s="137" t="s">
        <v>145</v>
      </c>
      <c r="H412" s="138">
        <v>300</v>
      </c>
      <c r="I412" s="139">
        <v>1530</v>
      </c>
      <c r="J412" s="139">
        <f t="shared" si="110"/>
        <v>459000</v>
      </c>
      <c r="K412" s="136" t="s">
        <v>146</v>
      </c>
      <c r="L412" s="28"/>
      <c r="M412" s="140" t="s">
        <v>1</v>
      </c>
      <c r="N412" s="141" t="s">
        <v>44</v>
      </c>
      <c r="O412" s="142">
        <v>2.2200000000000002</v>
      </c>
      <c r="P412" s="142">
        <f t="shared" si="111"/>
        <v>666.00000000000011</v>
      </c>
      <c r="Q412" s="142">
        <v>0</v>
      </c>
      <c r="R412" s="142">
        <f t="shared" si="112"/>
        <v>0</v>
      </c>
      <c r="S412" s="142">
        <v>7.7899999999999997E-2</v>
      </c>
      <c r="T412" s="143">
        <f t="shared" si="113"/>
        <v>23.369999999999997</v>
      </c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R412" s="144" t="s">
        <v>147</v>
      </c>
      <c r="AT412" s="144" t="s">
        <v>142</v>
      </c>
      <c r="AU412" s="144" t="s">
        <v>85</v>
      </c>
      <c r="AY412" s="15" t="s">
        <v>140</v>
      </c>
      <c r="BE412" s="145">
        <f t="shared" si="114"/>
        <v>459000</v>
      </c>
      <c r="BF412" s="145">
        <f t="shared" si="115"/>
        <v>0</v>
      </c>
      <c r="BG412" s="145">
        <f t="shared" si="116"/>
        <v>0</v>
      </c>
      <c r="BH412" s="145">
        <f t="shared" si="117"/>
        <v>0</v>
      </c>
      <c r="BI412" s="145">
        <f t="shared" si="118"/>
        <v>0</v>
      </c>
      <c r="BJ412" s="15" t="s">
        <v>19</v>
      </c>
      <c r="BK412" s="145">
        <f t="shared" si="119"/>
        <v>459000</v>
      </c>
      <c r="BL412" s="15" t="s">
        <v>147</v>
      </c>
      <c r="BM412" s="144" t="s">
        <v>1130</v>
      </c>
    </row>
    <row r="413" spans="1:65" s="2" customFormat="1" ht="37.9" customHeight="1">
      <c r="A413" s="27"/>
      <c r="B413" s="133"/>
      <c r="C413" s="134" t="s">
        <v>1131</v>
      </c>
      <c r="D413" s="134" t="s">
        <v>142</v>
      </c>
      <c r="E413" s="135" t="s">
        <v>1132</v>
      </c>
      <c r="F413" s="136" t="s">
        <v>1133</v>
      </c>
      <c r="G413" s="137" t="s">
        <v>145</v>
      </c>
      <c r="H413" s="138">
        <v>20</v>
      </c>
      <c r="I413" s="139">
        <v>2280</v>
      </c>
      <c r="J413" s="139">
        <f t="shared" si="110"/>
        <v>45600</v>
      </c>
      <c r="K413" s="136" t="s">
        <v>146</v>
      </c>
      <c r="L413" s="28"/>
      <c r="M413" s="140" t="s">
        <v>1</v>
      </c>
      <c r="N413" s="141" t="s">
        <v>44</v>
      </c>
      <c r="O413" s="142">
        <v>3.28</v>
      </c>
      <c r="P413" s="142">
        <f t="shared" si="111"/>
        <v>65.599999999999994</v>
      </c>
      <c r="Q413" s="142">
        <v>0</v>
      </c>
      <c r="R413" s="142">
        <f t="shared" si="112"/>
        <v>0</v>
      </c>
      <c r="S413" s="142">
        <v>0.1225</v>
      </c>
      <c r="T413" s="143">
        <f t="shared" si="113"/>
        <v>2.4500000000000002</v>
      </c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R413" s="144" t="s">
        <v>147</v>
      </c>
      <c r="AT413" s="144" t="s">
        <v>142</v>
      </c>
      <c r="AU413" s="144" t="s">
        <v>85</v>
      </c>
      <c r="AY413" s="15" t="s">
        <v>140</v>
      </c>
      <c r="BE413" s="145">
        <f t="shared" si="114"/>
        <v>45600</v>
      </c>
      <c r="BF413" s="145">
        <f t="shared" si="115"/>
        <v>0</v>
      </c>
      <c r="BG413" s="145">
        <f t="shared" si="116"/>
        <v>0</v>
      </c>
      <c r="BH413" s="145">
        <f t="shared" si="117"/>
        <v>0</v>
      </c>
      <c r="BI413" s="145">
        <f t="shared" si="118"/>
        <v>0</v>
      </c>
      <c r="BJ413" s="15" t="s">
        <v>19</v>
      </c>
      <c r="BK413" s="145">
        <f t="shared" si="119"/>
        <v>45600</v>
      </c>
      <c r="BL413" s="15" t="s">
        <v>147</v>
      </c>
      <c r="BM413" s="144" t="s">
        <v>1134</v>
      </c>
    </row>
    <row r="414" spans="1:65" s="2" customFormat="1" ht="33" customHeight="1">
      <c r="A414" s="27"/>
      <c r="B414" s="133"/>
      <c r="C414" s="134" t="s">
        <v>1135</v>
      </c>
      <c r="D414" s="134" t="s">
        <v>142</v>
      </c>
      <c r="E414" s="135" t="s">
        <v>1136</v>
      </c>
      <c r="F414" s="136" t="s">
        <v>1137</v>
      </c>
      <c r="G414" s="137" t="s">
        <v>145</v>
      </c>
      <c r="H414" s="138">
        <v>60</v>
      </c>
      <c r="I414" s="139">
        <v>491</v>
      </c>
      <c r="J414" s="139">
        <f t="shared" si="110"/>
        <v>29460</v>
      </c>
      <c r="K414" s="136" t="s">
        <v>146</v>
      </c>
      <c r="L414" s="28"/>
      <c r="M414" s="140" t="s">
        <v>1</v>
      </c>
      <c r="N414" s="141" t="s">
        <v>44</v>
      </c>
      <c r="O414" s="142">
        <v>0.78200000000000003</v>
      </c>
      <c r="P414" s="142">
        <f t="shared" si="111"/>
        <v>46.92</v>
      </c>
      <c r="Q414" s="142">
        <v>0</v>
      </c>
      <c r="R414" s="142">
        <f t="shared" si="112"/>
        <v>0</v>
      </c>
      <c r="S414" s="142">
        <v>0</v>
      </c>
      <c r="T414" s="143">
        <f t="shared" si="113"/>
        <v>0</v>
      </c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R414" s="144" t="s">
        <v>147</v>
      </c>
      <c r="AT414" s="144" t="s">
        <v>142</v>
      </c>
      <c r="AU414" s="144" t="s">
        <v>85</v>
      </c>
      <c r="AY414" s="15" t="s">
        <v>140</v>
      </c>
      <c r="BE414" s="145">
        <f t="shared" si="114"/>
        <v>29460</v>
      </c>
      <c r="BF414" s="145">
        <f t="shared" si="115"/>
        <v>0</v>
      </c>
      <c r="BG414" s="145">
        <f t="shared" si="116"/>
        <v>0</v>
      </c>
      <c r="BH414" s="145">
        <f t="shared" si="117"/>
        <v>0</v>
      </c>
      <c r="BI414" s="145">
        <f t="shared" si="118"/>
        <v>0</v>
      </c>
      <c r="BJ414" s="15" t="s">
        <v>19</v>
      </c>
      <c r="BK414" s="145">
        <f t="shared" si="119"/>
        <v>29460</v>
      </c>
      <c r="BL414" s="15" t="s">
        <v>147</v>
      </c>
      <c r="BM414" s="144" t="s">
        <v>1138</v>
      </c>
    </row>
    <row r="415" spans="1:65" s="2" customFormat="1" ht="33" customHeight="1">
      <c r="A415" s="27"/>
      <c r="B415" s="133"/>
      <c r="C415" s="134" t="s">
        <v>1139</v>
      </c>
      <c r="D415" s="134" t="s">
        <v>142</v>
      </c>
      <c r="E415" s="135" t="s">
        <v>1140</v>
      </c>
      <c r="F415" s="136" t="s">
        <v>1141</v>
      </c>
      <c r="G415" s="137" t="s">
        <v>145</v>
      </c>
      <c r="H415" s="138">
        <v>70</v>
      </c>
      <c r="I415" s="139">
        <v>110</v>
      </c>
      <c r="J415" s="139">
        <f t="shared" si="110"/>
        <v>7700</v>
      </c>
      <c r="K415" s="136" t="s">
        <v>146</v>
      </c>
      <c r="L415" s="28"/>
      <c r="M415" s="140" t="s">
        <v>1</v>
      </c>
      <c r="N415" s="141" t="s">
        <v>44</v>
      </c>
      <c r="O415" s="142">
        <v>0.17599999999999999</v>
      </c>
      <c r="P415" s="142">
        <f t="shared" si="111"/>
        <v>12.319999999999999</v>
      </c>
      <c r="Q415" s="142">
        <v>0</v>
      </c>
      <c r="R415" s="142">
        <f t="shared" si="112"/>
        <v>0</v>
      </c>
      <c r="S415" s="142">
        <v>0</v>
      </c>
      <c r="T415" s="143">
        <f t="shared" si="113"/>
        <v>0</v>
      </c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R415" s="144" t="s">
        <v>147</v>
      </c>
      <c r="AT415" s="144" t="s">
        <v>142</v>
      </c>
      <c r="AU415" s="144" t="s">
        <v>85</v>
      </c>
      <c r="AY415" s="15" t="s">
        <v>140</v>
      </c>
      <c r="BE415" s="145">
        <f t="shared" si="114"/>
        <v>7700</v>
      </c>
      <c r="BF415" s="145">
        <f t="shared" si="115"/>
        <v>0</v>
      </c>
      <c r="BG415" s="145">
        <f t="shared" si="116"/>
        <v>0</v>
      </c>
      <c r="BH415" s="145">
        <f t="shared" si="117"/>
        <v>0</v>
      </c>
      <c r="BI415" s="145">
        <f t="shared" si="118"/>
        <v>0</v>
      </c>
      <c r="BJ415" s="15" t="s">
        <v>19</v>
      </c>
      <c r="BK415" s="145">
        <f t="shared" si="119"/>
        <v>7700</v>
      </c>
      <c r="BL415" s="15" t="s">
        <v>147</v>
      </c>
      <c r="BM415" s="144" t="s">
        <v>1142</v>
      </c>
    </row>
    <row r="416" spans="1:65" s="2" customFormat="1" ht="37.9" customHeight="1">
      <c r="A416" s="27"/>
      <c r="B416" s="133"/>
      <c r="C416" s="134" t="s">
        <v>1143</v>
      </c>
      <c r="D416" s="134" t="s">
        <v>142</v>
      </c>
      <c r="E416" s="135" t="s">
        <v>1144</v>
      </c>
      <c r="F416" s="136" t="s">
        <v>1145</v>
      </c>
      <c r="G416" s="137" t="s">
        <v>145</v>
      </c>
      <c r="H416" s="138">
        <v>20</v>
      </c>
      <c r="I416" s="139">
        <v>362</v>
      </c>
      <c r="J416" s="139">
        <f t="shared" si="110"/>
        <v>7240</v>
      </c>
      <c r="K416" s="136" t="s">
        <v>146</v>
      </c>
      <c r="L416" s="28"/>
      <c r="M416" s="140" t="s">
        <v>1</v>
      </c>
      <c r="N416" s="141" t="s">
        <v>44</v>
      </c>
      <c r="O416" s="142">
        <v>0.95</v>
      </c>
      <c r="P416" s="142">
        <f t="shared" si="111"/>
        <v>19</v>
      </c>
      <c r="Q416" s="142">
        <v>8.5500000000000003E-3</v>
      </c>
      <c r="R416" s="142">
        <f t="shared" si="112"/>
        <v>0.17100000000000001</v>
      </c>
      <c r="S416" s="142">
        <v>0</v>
      </c>
      <c r="T416" s="143">
        <f t="shared" si="113"/>
        <v>0</v>
      </c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R416" s="144" t="s">
        <v>147</v>
      </c>
      <c r="AT416" s="144" t="s">
        <v>142</v>
      </c>
      <c r="AU416" s="144" t="s">
        <v>85</v>
      </c>
      <c r="AY416" s="15" t="s">
        <v>140</v>
      </c>
      <c r="BE416" s="145">
        <f t="shared" si="114"/>
        <v>7240</v>
      </c>
      <c r="BF416" s="145">
        <f t="shared" si="115"/>
        <v>0</v>
      </c>
      <c r="BG416" s="145">
        <f t="shared" si="116"/>
        <v>0</v>
      </c>
      <c r="BH416" s="145">
        <f t="shared" si="117"/>
        <v>0</v>
      </c>
      <c r="BI416" s="145">
        <f t="shared" si="118"/>
        <v>0</v>
      </c>
      <c r="BJ416" s="15" t="s">
        <v>19</v>
      </c>
      <c r="BK416" s="145">
        <f t="shared" si="119"/>
        <v>7240</v>
      </c>
      <c r="BL416" s="15" t="s">
        <v>147</v>
      </c>
      <c r="BM416" s="144" t="s">
        <v>1146</v>
      </c>
    </row>
    <row r="417" spans="1:65" s="2" customFormat="1" ht="37.9" customHeight="1">
      <c r="A417" s="27"/>
      <c r="B417" s="133"/>
      <c r="C417" s="134" t="s">
        <v>1147</v>
      </c>
      <c r="D417" s="134" t="s">
        <v>142</v>
      </c>
      <c r="E417" s="135" t="s">
        <v>1148</v>
      </c>
      <c r="F417" s="136" t="s">
        <v>1149</v>
      </c>
      <c r="G417" s="137" t="s">
        <v>145</v>
      </c>
      <c r="H417" s="138">
        <v>70</v>
      </c>
      <c r="I417" s="139">
        <v>419</v>
      </c>
      <c r="J417" s="139">
        <f t="shared" si="110"/>
        <v>29330</v>
      </c>
      <c r="K417" s="136" t="s">
        <v>146</v>
      </c>
      <c r="L417" s="28"/>
      <c r="M417" s="140" t="s">
        <v>1</v>
      </c>
      <c r="N417" s="141" t="s">
        <v>44</v>
      </c>
      <c r="O417" s="142">
        <v>1.0900000000000001</v>
      </c>
      <c r="P417" s="142">
        <f t="shared" si="111"/>
        <v>76.300000000000011</v>
      </c>
      <c r="Q417" s="142">
        <v>1.5389999999999999E-2</v>
      </c>
      <c r="R417" s="142">
        <f t="shared" si="112"/>
        <v>1.0772999999999999</v>
      </c>
      <c r="S417" s="142">
        <v>0</v>
      </c>
      <c r="T417" s="143">
        <f t="shared" si="113"/>
        <v>0</v>
      </c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R417" s="144" t="s">
        <v>147</v>
      </c>
      <c r="AT417" s="144" t="s">
        <v>142</v>
      </c>
      <c r="AU417" s="144" t="s">
        <v>85</v>
      </c>
      <c r="AY417" s="15" t="s">
        <v>140</v>
      </c>
      <c r="BE417" s="145">
        <f t="shared" si="114"/>
        <v>29330</v>
      </c>
      <c r="BF417" s="145">
        <f t="shared" si="115"/>
        <v>0</v>
      </c>
      <c r="BG417" s="145">
        <f t="shared" si="116"/>
        <v>0</v>
      </c>
      <c r="BH417" s="145">
        <f t="shared" si="117"/>
        <v>0</v>
      </c>
      <c r="BI417" s="145">
        <f t="shared" si="118"/>
        <v>0</v>
      </c>
      <c r="BJ417" s="15" t="s">
        <v>19</v>
      </c>
      <c r="BK417" s="145">
        <f t="shared" si="119"/>
        <v>29330</v>
      </c>
      <c r="BL417" s="15" t="s">
        <v>147</v>
      </c>
      <c r="BM417" s="144" t="s">
        <v>1150</v>
      </c>
    </row>
    <row r="418" spans="1:65" s="2" customFormat="1" ht="37.9" customHeight="1">
      <c r="A418" s="27"/>
      <c r="B418" s="133"/>
      <c r="C418" s="134" t="s">
        <v>1151</v>
      </c>
      <c r="D418" s="134" t="s">
        <v>142</v>
      </c>
      <c r="E418" s="135" t="s">
        <v>1152</v>
      </c>
      <c r="F418" s="136" t="s">
        <v>1153</v>
      </c>
      <c r="G418" s="137" t="s">
        <v>145</v>
      </c>
      <c r="H418" s="138">
        <v>50</v>
      </c>
      <c r="I418" s="139">
        <v>462</v>
      </c>
      <c r="J418" s="139">
        <f t="shared" si="110"/>
        <v>23100</v>
      </c>
      <c r="K418" s="136" t="s">
        <v>146</v>
      </c>
      <c r="L418" s="28"/>
      <c r="M418" s="140" t="s">
        <v>1</v>
      </c>
      <c r="N418" s="141" t="s">
        <v>44</v>
      </c>
      <c r="O418" s="142">
        <v>1.18</v>
      </c>
      <c r="P418" s="142">
        <f t="shared" si="111"/>
        <v>59</v>
      </c>
      <c r="Q418" s="142">
        <v>3.0779999999999998E-2</v>
      </c>
      <c r="R418" s="142">
        <f t="shared" si="112"/>
        <v>1.5389999999999999</v>
      </c>
      <c r="S418" s="142">
        <v>0</v>
      </c>
      <c r="T418" s="143">
        <f t="shared" si="113"/>
        <v>0</v>
      </c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R418" s="144" t="s">
        <v>147</v>
      </c>
      <c r="AT418" s="144" t="s">
        <v>142</v>
      </c>
      <c r="AU418" s="144" t="s">
        <v>85</v>
      </c>
      <c r="AY418" s="15" t="s">
        <v>140</v>
      </c>
      <c r="BE418" s="145">
        <f t="shared" si="114"/>
        <v>23100</v>
      </c>
      <c r="BF418" s="145">
        <f t="shared" si="115"/>
        <v>0</v>
      </c>
      <c r="BG418" s="145">
        <f t="shared" si="116"/>
        <v>0</v>
      </c>
      <c r="BH418" s="145">
        <f t="shared" si="117"/>
        <v>0</v>
      </c>
      <c r="BI418" s="145">
        <f t="shared" si="118"/>
        <v>0</v>
      </c>
      <c r="BJ418" s="15" t="s">
        <v>19</v>
      </c>
      <c r="BK418" s="145">
        <f t="shared" si="119"/>
        <v>23100</v>
      </c>
      <c r="BL418" s="15" t="s">
        <v>147</v>
      </c>
      <c r="BM418" s="144" t="s">
        <v>1154</v>
      </c>
    </row>
    <row r="419" spans="1:65" s="2" customFormat="1" ht="24.2" customHeight="1">
      <c r="A419" s="27"/>
      <c r="B419" s="133"/>
      <c r="C419" s="134" t="s">
        <v>1155</v>
      </c>
      <c r="D419" s="134" t="s">
        <v>142</v>
      </c>
      <c r="E419" s="135" t="s">
        <v>1156</v>
      </c>
      <c r="F419" s="136" t="s">
        <v>1157</v>
      </c>
      <c r="G419" s="137" t="s">
        <v>230</v>
      </c>
      <c r="H419" s="138">
        <v>12</v>
      </c>
      <c r="I419" s="139">
        <v>2670</v>
      </c>
      <c r="J419" s="139">
        <f t="shared" si="110"/>
        <v>32040</v>
      </c>
      <c r="K419" s="136" t="s">
        <v>146</v>
      </c>
      <c r="L419" s="28"/>
      <c r="M419" s="140" t="s">
        <v>1</v>
      </c>
      <c r="N419" s="141" t="s">
        <v>44</v>
      </c>
      <c r="O419" s="142">
        <v>7.4</v>
      </c>
      <c r="P419" s="142">
        <f t="shared" si="111"/>
        <v>88.800000000000011</v>
      </c>
      <c r="Q419" s="142">
        <v>0</v>
      </c>
      <c r="R419" s="142">
        <f t="shared" si="112"/>
        <v>0</v>
      </c>
      <c r="S419" s="142">
        <v>0</v>
      </c>
      <c r="T419" s="143">
        <f t="shared" si="113"/>
        <v>0</v>
      </c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R419" s="144" t="s">
        <v>147</v>
      </c>
      <c r="AT419" s="144" t="s">
        <v>142</v>
      </c>
      <c r="AU419" s="144" t="s">
        <v>85</v>
      </c>
      <c r="AY419" s="15" t="s">
        <v>140</v>
      </c>
      <c r="BE419" s="145">
        <f t="shared" si="114"/>
        <v>32040</v>
      </c>
      <c r="BF419" s="145">
        <f t="shared" si="115"/>
        <v>0</v>
      </c>
      <c r="BG419" s="145">
        <f t="shared" si="116"/>
        <v>0</v>
      </c>
      <c r="BH419" s="145">
        <f t="shared" si="117"/>
        <v>0</v>
      </c>
      <c r="BI419" s="145">
        <f t="shared" si="118"/>
        <v>0</v>
      </c>
      <c r="BJ419" s="15" t="s">
        <v>19</v>
      </c>
      <c r="BK419" s="145">
        <f t="shared" si="119"/>
        <v>32040</v>
      </c>
      <c r="BL419" s="15" t="s">
        <v>147</v>
      </c>
      <c r="BM419" s="144" t="s">
        <v>1158</v>
      </c>
    </row>
    <row r="420" spans="1:65" s="2" customFormat="1" ht="24.2" customHeight="1">
      <c r="A420" s="27"/>
      <c r="B420" s="133"/>
      <c r="C420" s="134" t="s">
        <v>1159</v>
      </c>
      <c r="D420" s="134" t="s">
        <v>142</v>
      </c>
      <c r="E420" s="135" t="s">
        <v>1160</v>
      </c>
      <c r="F420" s="136" t="s">
        <v>1161</v>
      </c>
      <c r="G420" s="137" t="s">
        <v>230</v>
      </c>
      <c r="H420" s="138">
        <v>15</v>
      </c>
      <c r="I420" s="139">
        <v>16800</v>
      </c>
      <c r="J420" s="139">
        <f t="shared" si="110"/>
        <v>252000</v>
      </c>
      <c r="K420" s="136" t="s">
        <v>146</v>
      </c>
      <c r="L420" s="28"/>
      <c r="M420" s="140" t="s">
        <v>1</v>
      </c>
      <c r="N420" s="141" t="s">
        <v>44</v>
      </c>
      <c r="O420" s="142">
        <v>37.229999999999997</v>
      </c>
      <c r="P420" s="142">
        <f t="shared" si="111"/>
        <v>558.44999999999993</v>
      </c>
      <c r="Q420" s="142">
        <v>0.50375000000000003</v>
      </c>
      <c r="R420" s="142">
        <f t="shared" si="112"/>
        <v>7.5562500000000004</v>
      </c>
      <c r="S420" s="142">
        <v>2.5</v>
      </c>
      <c r="T420" s="143">
        <f t="shared" si="113"/>
        <v>37.5</v>
      </c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R420" s="144" t="s">
        <v>147</v>
      </c>
      <c r="AT420" s="144" t="s">
        <v>142</v>
      </c>
      <c r="AU420" s="144" t="s">
        <v>85</v>
      </c>
      <c r="AY420" s="15" t="s">
        <v>140</v>
      </c>
      <c r="BE420" s="145">
        <f t="shared" si="114"/>
        <v>252000</v>
      </c>
      <c r="BF420" s="145">
        <f t="shared" si="115"/>
        <v>0</v>
      </c>
      <c r="BG420" s="145">
        <f t="shared" si="116"/>
        <v>0</v>
      </c>
      <c r="BH420" s="145">
        <f t="shared" si="117"/>
        <v>0</v>
      </c>
      <c r="BI420" s="145">
        <f t="shared" si="118"/>
        <v>0</v>
      </c>
      <c r="BJ420" s="15" t="s">
        <v>19</v>
      </c>
      <c r="BK420" s="145">
        <f t="shared" si="119"/>
        <v>252000</v>
      </c>
      <c r="BL420" s="15" t="s">
        <v>147</v>
      </c>
      <c r="BM420" s="144" t="s">
        <v>1162</v>
      </c>
    </row>
    <row r="421" spans="1:65" s="2" customFormat="1" ht="24.2" customHeight="1">
      <c r="A421" s="27"/>
      <c r="B421" s="133"/>
      <c r="C421" s="134" t="s">
        <v>1163</v>
      </c>
      <c r="D421" s="134" t="s">
        <v>142</v>
      </c>
      <c r="E421" s="135" t="s">
        <v>1164</v>
      </c>
      <c r="F421" s="136" t="s">
        <v>1165</v>
      </c>
      <c r="G421" s="137" t="s">
        <v>230</v>
      </c>
      <c r="H421" s="138">
        <v>40</v>
      </c>
      <c r="I421" s="139">
        <v>14400</v>
      </c>
      <c r="J421" s="139">
        <f t="shared" si="110"/>
        <v>576000</v>
      </c>
      <c r="K421" s="136" t="s">
        <v>146</v>
      </c>
      <c r="L421" s="28"/>
      <c r="M421" s="140" t="s">
        <v>1</v>
      </c>
      <c r="N421" s="141" t="s">
        <v>44</v>
      </c>
      <c r="O421" s="142">
        <v>31.024999999999999</v>
      </c>
      <c r="P421" s="142">
        <f t="shared" si="111"/>
        <v>1241</v>
      </c>
      <c r="Q421" s="142">
        <v>0.50375000000000003</v>
      </c>
      <c r="R421" s="142">
        <f t="shared" si="112"/>
        <v>20.150000000000002</v>
      </c>
      <c r="S421" s="142">
        <v>2.5</v>
      </c>
      <c r="T421" s="143">
        <f t="shared" si="113"/>
        <v>100</v>
      </c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R421" s="144" t="s">
        <v>147</v>
      </c>
      <c r="AT421" s="144" t="s">
        <v>142</v>
      </c>
      <c r="AU421" s="144" t="s">
        <v>85</v>
      </c>
      <c r="AY421" s="15" t="s">
        <v>140</v>
      </c>
      <c r="BE421" s="145">
        <f t="shared" si="114"/>
        <v>576000</v>
      </c>
      <c r="BF421" s="145">
        <f t="shared" si="115"/>
        <v>0</v>
      </c>
      <c r="BG421" s="145">
        <f t="shared" si="116"/>
        <v>0</v>
      </c>
      <c r="BH421" s="145">
        <f t="shared" si="117"/>
        <v>0</v>
      </c>
      <c r="BI421" s="145">
        <f t="shared" si="118"/>
        <v>0</v>
      </c>
      <c r="BJ421" s="15" t="s">
        <v>19</v>
      </c>
      <c r="BK421" s="145">
        <f t="shared" si="119"/>
        <v>576000</v>
      </c>
      <c r="BL421" s="15" t="s">
        <v>147</v>
      </c>
      <c r="BM421" s="144" t="s">
        <v>1166</v>
      </c>
    </row>
    <row r="422" spans="1:65" s="2" customFormat="1" ht="24.2" customHeight="1">
      <c r="A422" s="27"/>
      <c r="B422" s="133"/>
      <c r="C422" s="134" t="s">
        <v>1167</v>
      </c>
      <c r="D422" s="134" t="s">
        <v>142</v>
      </c>
      <c r="E422" s="135" t="s">
        <v>1168</v>
      </c>
      <c r="F422" s="136" t="s">
        <v>1169</v>
      </c>
      <c r="G422" s="137" t="s">
        <v>230</v>
      </c>
      <c r="H422" s="138">
        <v>20</v>
      </c>
      <c r="I422" s="139">
        <v>13200</v>
      </c>
      <c r="J422" s="139">
        <f t="shared" si="110"/>
        <v>264000</v>
      </c>
      <c r="K422" s="136" t="s">
        <v>146</v>
      </c>
      <c r="L422" s="28"/>
      <c r="M422" s="140" t="s">
        <v>1</v>
      </c>
      <c r="N422" s="141" t="s">
        <v>44</v>
      </c>
      <c r="O422" s="142">
        <v>27.917000000000002</v>
      </c>
      <c r="P422" s="142">
        <f t="shared" si="111"/>
        <v>558.34</v>
      </c>
      <c r="Q422" s="142">
        <v>0.50375000000000003</v>
      </c>
      <c r="R422" s="142">
        <f t="shared" si="112"/>
        <v>10.075000000000001</v>
      </c>
      <c r="S422" s="142">
        <v>2.5</v>
      </c>
      <c r="T422" s="143">
        <f t="shared" si="113"/>
        <v>50</v>
      </c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R422" s="144" t="s">
        <v>147</v>
      </c>
      <c r="AT422" s="144" t="s">
        <v>142</v>
      </c>
      <c r="AU422" s="144" t="s">
        <v>85</v>
      </c>
      <c r="AY422" s="15" t="s">
        <v>140</v>
      </c>
      <c r="BE422" s="145">
        <f t="shared" si="114"/>
        <v>264000</v>
      </c>
      <c r="BF422" s="145">
        <f t="shared" si="115"/>
        <v>0</v>
      </c>
      <c r="BG422" s="145">
        <f t="shared" si="116"/>
        <v>0</v>
      </c>
      <c r="BH422" s="145">
        <f t="shared" si="117"/>
        <v>0</v>
      </c>
      <c r="BI422" s="145">
        <f t="shared" si="118"/>
        <v>0</v>
      </c>
      <c r="BJ422" s="15" t="s">
        <v>19</v>
      </c>
      <c r="BK422" s="145">
        <f t="shared" si="119"/>
        <v>264000</v>
      </c>
      <c r="BL422" s="15" t="s">
        <v>147</v>
      </c>
      <c r="BM422" s="144" t="s">
        <v>1170</v>
      </c>
    </row>
    <row r="423" spans="1:65" s="2" customFormat="1" ht="16.5" customHeight="1">
      <c r="A423" s="27"/>
      <c r="B423" s="133"/>
      <c r="C423" s="146" t="s">
        <v>1171</v>
      </c>
      <c r="D423" s="146" t="s">
        <v>406</v>
      </c>
      <c r="E423" s="147" t="s">
        <v>1172</v>
      </c>
      <c r="F423" s="148" t="s">
        <v>1173</v>
      </c>
      <c r="G423" s="149" t="s">
        <v>287</v>
      </c>
      <c r="H423" s="150">
        <v>6</v>
      </c>
      <c r="I423" s="151">
        <v>3830</v>
      </c>
      <c r="J423" s="151">
        <f t="shared" si="110"/>
        <v>22980</v>
      </c>
      <c r="K423" s="148" t="s">
        <v>146</v>
      </c>
      <c r="L423" s="152"/>
      <c r="M423" s="153" t="s">
        <v>1</v>
      </c>
      <c r="N423" s="154" t="s">
        <v>44</v>
      </c>
      <c r="O423" s="142">
        <v>0</v>
      </c>
      <c r="P423" s="142">
        <f t="shared" si="111"/>
        <v>0</v>
      </c>
      <c r="Q423" s="142">
        <v>1</v>
      </c>
      <c r="R423" s="142">
        <f t="shared" si="112"/>
        <v>6</v>
      </c>
      <c r="S423" s="142">
        <v>0</v>
      </c>
      <c r="T423" s="143">
        <f t="shared" si="113"/>
        <v>0</v>
      </c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R423" s="144" t="s">
        <v>172</v>
      </c>
      <c r="AT423" s="144" t="s">
        <v>406</v>
      </c>
      <c r="AU423" s="144" t="s">
        <v>85</v>
      </c>
      <c r="AY423" s="15" t="s">
        <v>140</v>
      </c>
      <c r="BE423" s="145">
        <f t="shared" si="114"/>
        <v>22980</v>
      </c>
      <c r="BF423" s="145">
        <f t="shared" si="115"/>
        <v>0</v>
      </c>
      <c r="BG423" s="145">
        <f t="shared" si="116"/>
        <v>0</v>
      </c>
      <c r="BH423" s="145">
        <f t="shared" si="117"/>
        <v>0</v>
      </c>
      <c r="BI423" s="145">
        <f t="shared" si="118"/>
        <v>0</v>
      </c>
      <c r="BJ423" s="15" t="s">
        <v>19</v>
      </c>
      <c r="BK423" s="145">
        <f t="shared" si="119"/>
        <v>22980</v>
      </c>
      <c r="BL423" s="15" t="s">
        <v>147</v>
      </c>
      <c r="BM423" s="144" t="s">
        <v>1174</v>
      </c>
    </row>
    <row r="424" spans="1:65" s="2" customFormat="1" ht="16.5" customHeight="1">
      <c r="A424" s="27"/>
      <c r="B424" s="133"/>
      <c r="C424" s="146" t="s">
        <v>1175</v>
      </c>
      <c r="D424" s="146" t="s">
        <v>406</v>
      </c>
      <c r="E424" s="147" t="s">
        <v>1176</v>
      </c>
      <c r="F424" s="148" t="s">
        <v>1177</v>
      </c>
      <c r="G424" s="149" t="s">
        <v>287</v>
      </c>
      <c r="H424" s="150">
        <v>16</v>
      </c>
      <c r="I424" s="151">
        <v>1120</v>
      </c>
      <c r="J424" s="151">
        <f t="shared" si="110"/>
        <v>17920</v>
      </c>
      <c r="K424" s="148" t="s">
        <v>146</v>
      </c>
      <c r="L424" s="152"/>
      <c r="M424" s="153" t="s">
        <v>1</v>
      </c>
      <c r="N424" s="154" t="s">
        <v>44</v>
      </c>
      <c r="O424" s="142">
        <v>0</v>
      </c>
      <c r="P424" s="142">
        <f t="shared" si="111"/>
        <v>0</v>
      </c>
      <c r="Q424" s="142">
        <v>1</v>
      </c>
      <c r="R424" s="142">
        <f t="shared" si="112"/>
        <v>16</v>
      </c>
      <c r="S424" s="142">
        <v>0</v>
      </c>
      <c r="T424" s="143">
        <f t="shared" si="113"/>
        <v>0</v>
      </c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R424" s="144" t="s">
        <v>172</v>
      </c>
      <c r="AT424" s="144" t="s">
        <v>406</v>
      </c>
      <c r="AU424" s="144" t="s">
        <v>85</v>
      </c>
      <c r="AY424" s="15" t="s">
        <v>140</v>
      </c>
      <c r="BE424" s="145">
        <f t="shared" si="114"/>
        <v>17920</v>
      </c>
      <c r="BF424" s="145">
        <f t="shared" si="115"/>
        <v>0</v>
      </c>
      <c r="BG424" s="145">
        <f t="shared" si="116"/>
        <v>0</v>
      </c>
      <c r="BH424" s="145">
        <f t="shared" si="117"/>
        <v>0</v>
      </c>
      <c r="BI424" s="145">
        <f t="shared" si="118"/>
        <v>0</v>
      </c>
      <c r="BJ424" s="15" t="s">
        <v>19</v>
      </c>
      <c r="BK424" s="145">
        <f t="shared" si="119"/>
        <v>17920</v>
      </c>
      <c r="BL424" s="15" t="s">
        <v>147</v>
      </c>
      <c r="BM424" s="144" t="s">
        <v>1178</v>
      </c>
    </row>
    <row r="425" spans="1:65" s="2" customFormat="1" ht="24.2" customHeight="1">
      <c r="A425" s="27"/>
      <c r="B425" s="133"/>
      <c r="C425" s="146" t="s">
        <v>1179</v>
      </c>
      <c r="D425" s="146" t="s">
        <v>406</v>
      </c>
      <c r="E425" s="147" t="s">
        <v>467</v>
      </c>
      <c r="F425" s="148" t="s">
        <v>468</v>
      </c>
      <c r="G425" s="149" t="s">
        <v>287</v>
      </c>
      <c r="H425" s="150">
        <v>8</v>
      </c>
      <c r="I425" s="151">
        <v>3880</v>
      </c>
      <c r="J425" s="151">
        <f t="shared" si="110"/>
        <v>31040</v>
      </c>
      <c r="K425" s="148" t="s">
        <v>146</v>
      </c>
      <c r="L425" s="152"/>
      <c r="M425" s="153" t="s">
        <v>1</v>
      </c>
      <c r="N425" s="154" t="s">
        <v>44</v>
      </c>
      <c r="O425" s="142">
        <v>0</v>
      </c>
      <c r="P425" s="142">
        <f t="shared" si="111"/>
        <v>0</v>
      </c>
      <c r="Q425" s="142">
        <v>1</v>
      </c>
      <c r="R425" s="142">
        <f t="shared" si="112"/>
        <v>8</v>
      </c>
      <c r="S425" s="142">
        <v>0</v>
      </c>
      <c r="T425" s="143">
        <f t="shared" si="113"/>
        <v>0</v>
      </c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R425" s="144" t="s">
        <v>172</v>
      </c>
      <c r="AT425" s="144" t="s">
        <v>406</v>
      </c>
      <c r="AU425" s="144" t="s">
        <v>85</v>
      </c>
      <c r="AY425" s="15" t="s">
        <v>140</v>
      </c>
      <c r="BE425" s="145">
        <f t="shared" si="114"/>
        <v>31040</v>
      </c>
      <c r="BF425" s="145">
        <f t="shared" si="115"/>
        <v>0</v>
      </c>
      <c r="BG425" s="145">
        <f t="shared" si="116"/>
        <v>0</v>
      </c>
      <c r="BH425" s="145">
        <f t="shared" si="117"/>
        <v>0</v>
      </c>
      <c r="BI425" s="145">
        <f t="shared" si="118"/>
        <v>0</v>
      </c>
      <c r="BJ425" s="15" t="s">
        <v>19</v>
      </c>
      <c r="BK425" s="145">
        <f t="shared" si="119"/>
        <v>31040</v>
      </c>
      <c r="BL425" s="15" t="s">
        <v>147</v>
      </c>
      <c r="BM425" s="144" t="s">
        <v>1180</v>
      </c>
    </row>
    <row r="426" spans="1:65" s="2" customFormat="1" ht="33" customHeight="1">
      <c r="A426" s="27"/>
      <c r="B426" s="133"/>
      <c r="C426" s="134" t="s">
        <v>1181</v>
      </c>
      <c r="D426" s="134" t="s">
        <v>142</v>
      </c>
      <c r="E426" s="135" t="s">
        <v>1182</v>
      </c>
      <c r="F426" s="136" t="s">
        <v>1183</v>
      </c>
      <c r="G426" s="137" t="s">
        <v>145</v>
      </c>
      <c r="H426" s="138">
        <v>200</v>
      </c>
      <c r="I426" s="139">
        <v>301</v>
      </c>
      <c r="J426" s="139">
        <f t="shared" si="110"/>
        <v>60200</v>
      </c>
      <c r="K426" s="136" t="s">
        <v>146</v>
      </c>
      <c r="L426" s="28"/>
      <c r="M426" s="140" t="s">
        <v>1</v>
      </c>
      <c r="N426" s="141" t="s">
        <v>44</v>
      </c>
      <c r="O426" s="142">
        <v>0.61399999999999999</v>
      </c>
      <c r="P426" s="142">
        <f t="shared" si="111"/>
        <v>122.8</v>
      </c>
      <c r="Q426" s="142">
        <v>1.1622199999999999E-2</v>
      </c>
      <c r="R426" s="142">
        <f t="shared" si="112"/>
        <v>2.3244400000000001</v>
      </c>
      <c r="S426" s="142">
        <v>0</v>
      </c>
      <c r="T426" s="143">
        <f t="shared" si="113"/>
        <v>0</v>
      </c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R426" s="144" t="s">
        <v>147</v>
      </c>
      <c r="AT426" s="144" t="s">
        <v>142</v>
      </c>
      <c r="AU426" s="144" t="s">
        <v>85</v>
      </c>
      <c r="AY426" s="15" t="s">
        <v>140</v>
      </c>
      <c r="BE426" s="145">
        <f t="shared" si="114"/>
        <v>60200</v>
      </c>
      <c r="BF426" s="145">
        <f t="shared" si="115"/>
        <v>0</v>
      </c>
      <c r="BG426" s="145">
        <f t="shared" si="116"/>
        <v>0</v>
      </c>
      <c r="BH426" s="145">
        <f t="shared" si="117"/>
        <v>0</v>
      </c>
      <c r="BI426" s="145">
        <f t="shared" si="118"/>
        <v>0</v>
      </c>
      <c r="BJ426" s="15" t="s">
        <v>19</v>
      </c>
      <c r="BK426" s="145">
        <f t="shared" si="119"/>
        <v>60200</v>
      </c>
      <c r="BL426" s="15" t="s">
        <v>147</v>
      </c>
      <c r="BM426" s="144" t="s">
        <v>1184</v>
      </c>
    </row>
    <row r="427" spans="1:65" s="2" customFormat="1" ht="37.9" customHeight="1">
      <c r="A427" s="27"/>
      <c r="B427" s="133"/>
      <c r="C427" s="134" t="s">
        <v>1185</v>
      </c>
      <c r="D427" s="134" t="s">
        <v>142</v>
      </c>
      <c r="E427" s="135" t="s">
        <v>1186</v>
      </c>
      <c r="F427" s="136" t="s">
        <v>1187</v>
      </c>
      <c r="G427" s="137" t="s">
        <v>145</v>
      </c>
      <c r="H427" s="138">
        <v>360</v>
      </c>
      <c r="I427" s="139">
        <v>539</v>
      </c>
      <c r="J427" s="139">
        <f t="shared" si="110"/>
        <v>194040</v>
      </c>
      <c r="K427" s="136" t="s">
        <v>146</v>
      </c>
      <c r="L427" s="28"/>
      <c r="M427" s="140" t="s">
        <v>1</v>
      </c>
      <c r="N427" s="141" t="s">
        <v>44</v>
      </c>
      <c r="O427" s="142">
        <v>1.038</v>
      </c>
      <c r="P427" s="142">
        <f t="shared" si="111"/>
        <v>373.68</v>
      </c>
      <c r="Q427" s="142">
        <v>2.3244399999999998E-2</v>
      </c>
      <c r="R427" s="142">
        <f t="shared" si="112"/>
        <v>8.3679839999999999</v>
      </c>
      <c r="S427" s="142">
        <v>0</v>
      </c>
      <c r="T427" s="143">
        <f t="shared" si="113"/>
        <v>0</v>
      </c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R427" s="144" t="s">
        <v>147</v>
      </c>
      <c r="AT427" s="144" t="s">
        <v>142</v>
      </c>
      <c r="AU427" s="144" t="s">
        <v>85</v>
      </c>
      <c r="AY427" s="15" t="s">
        <v>140</v>
      </c>
      <c r="BE427" s="145">
        <f t="shared" si="114"/>
        <v>194040</v>
      </c>
      <c r="BF427" s="145">
        <f t="shared" si="115"/>
        <v>0</v>
      </c>
      <c r="BG427" s="145">
        <f t="shared" si="116"/>
        <v>0</v>
      </c>
      <c r="BH427" s="145">
        <f t="shared" si="117"/>
        <v>0</v>
      </c>
      <c r="BI427" s="145">
        <f t="shared" si="118"/>
        <v>0</v>
      </c>
      <c r="BJ427" s="15" t="s">
        <v>19</v>
      </c>
      <c r="BK427" s="145">
        <f t="shared" si="119"/>
        <v>194040</v>
      </c>
      <c r="BL427" s="15" t="s">
        <v>147</v>
      </c>
      <c r="BM427" s="144" t="s">
        <v>1188</v>
      </c>
    </row>
    <row r="428" spans="1:65" s="2" customFormat="1" ht="33" customHeight="1">
      <c r="A428" s="27"/>
      <c r="B428" s="133"/>
      <c r="C428" s="134" t="s">
        <v>1189</v>
      </c>
      <c r="D428" s="134" t="s">
        <v>142</v>
      </c>
      <c r="E428" s="135" t="s">
        <v>1190</v>
      </c>
      <c r="F428" s="136" t="s">
        <v>1191</v>
      </c>
      <c r="G428" s="137" t="s">
        <v>145</v>
      </c>
      <c r="H428" s="138">
        <v>180</v>
      </c>
      <c r="I428" s="139">
        <v>723</v>
      </c>
      <c r="J428" s="139">
        <f t="shared" si="110"/>
        <v>130140</v>
      </c>
      <c r="K428" s="136" t="s">
        <v>146</v>
      </c>
      <c r="L428" s="28"/>
      <c r="M428" s="140" t="s">
        <v>1</v>
      </c>
      <c r="N428" s="141" t="s">
        <v>44</v>
      </c>
      <c r="O428" s="142">
        <v>1.3640000000000001</v>
      </c>
      <c r="P428" s="142">
        <f t="shared" si="111"/>
        <v>245.52</v>
      </c>
      <c r="Q428" s="142">
        <v>3.7194999999999999E-2</v>
      </c>
      <c r="R428" s="142">
        <f t="shared" si="112"/>
        <v>6.6951000000000001</v>
      </c>
      <c r="S428" s="142">
        <v>0</v>
      </c>
      <c r="T428" s="143">
        <f t="shared" si="113"/>
        <v>0</v>
      </c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R428" s="144" t="s">
        <v>147</v>
      </c>
      <c r="AT428" s="144" t="s">
        <v>142</v>
      </c>
      <c r="AU428" s="144" t="s">
        <v>85</v>
      </c>
      <c r="AY428" s="15" t="s">
        <v>140</v>
      </c>
      <c r="BE428" s="145">
        <f t="shared" si="114"/>
        <v>130140</v>
      </c>
      <c r="BF428" s="145">
        <f t="shared" si="115"/>
        <v>0</v>
      </c>
      <c r="BG428" s="145">
        <f t="shared" si="116"/>
        <v>0</v>
      </c>
      <c r="BH428" s="145">
        <f t="shared" si="117"/>
        <v>0</v>
      </c>
      <c r="BI428" s="145">
        <f t="shared" si="118"/>
        <v>0</v>
      </c>
      <c r="BJ428" s="15" t="s">
        <v>19</v>
      </c>
      <c r="BK428" s="145">
        <f t="shared" si="119"/>
        <v>130140</v>
      </c>
      <c r="BL428" s="15" t="s">
        <v>147</v>
      </c>
      <c r="BM428" s="144" t="s">
        <v>1192</v>
      </c>
    </row>
    <row r="429" spans="1:65" s="2" customFormat="1" ht="33" customHeight="1">
      <c r="A429" s="27"/>
      <c r="B429" s="133"/>
      <c r="C429" s="134" t="s">
        <v>1193</v>
      </c>
      <c r="D429" s="134" t="s">
        <v>142</v>
      </c>
      <c r="E429" s="135" t="s">
        <v>1194</v>
      </c>
      <c r="F429" s="136" t="s">
        <v>1195</v>
      </c>
      <c r="G429" s="137" t="s">
        <v>145</v>
      </c>
      <c r="H429" s="138">
        <v>30</v>
      </c>
      <c r="I429" s="139">
        <v>235</v>
      </c>
      <c r="J429" s="139">
        <f t="shared" si="110"/>
        <v>7050</v>
      </c>
      <c r="K429" s="136" t="s">
        <v>146</v>
      </c>
      <c r="L429" s="28"/>
      <c r="M429" s="140" t="s">
        <v>1</v>
      </c>
      <c r="N429" s="141" t="s">
        <v>44</v>
      </c>
      <c r="O429" s="142">
        <v>0.63</v>
      </c>
      <c r="P429" s="142">
        <f t="shared" si="111"/>
        <v>18.899999999999999</v>
      </c>
      <c r="Q429" s="142">
        <v>0</v>
      </c>
      <c r="R429" s="142">
        <f t="shared" si="112"/>
        <v>0</v>
      </c>
      <c r="S429" s="142">
        <v>0</v>
      </c>
      <c r="T429" s="143">
        <f t="shared" si="113"/>
        <v>0</v>
      </c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R429" s="144" t="s">
        <v>147</v>
      </c>
      <c r="AT429" s="144" t="s">
        <v>142</v>
      </c>
      <c r="AU429" s="144" t="s">
        <v>85</v>
      </c>
      <c r="AY429" s="15" t="s">
        <v>140</v>
      </c>
      <c r="BE429" s="145">
        <f t="shared" si="114"/>
        <v>7050</v>
      </c>
      <c r="BF429" s="145">
        <f t="shared" si="115"/>
        <v>0</v>
      </c>
      <c r="BG429" s="145">
        <f t="shared" si="116"/>
        <v>0</v>
      </c>
      <c r="BH429" s="145">
        <f t="shared" si="117"/>
        <v>0</v>
      </c>
      <c r="BI429" s="145">
        <f t="shared" si="118"/>
        <v>0</v>
      </c>
      <c r="BJ429" s="15" t="s">
        <v>19</v>
      </c>
      <c r="BK429" s="145">
        <f t="shared" si="119"/>
        <v>7050</v>
      </c>
      <c r="BL429" s="15" t="s">
        <v>147</v>
      </c>
      <c r="BM429" s="144" t="s">
        <v>1196</v>
      </c>
    </row>
    <row r="430" spans="1:65" s="2" customFormat="1" ht="33" customHeight="1">
      <c r="A430" s="27"/>
      <c r="B430" s="133"/>
      <c r="C430" s="134" t="s">
        <v>1197</v>
      </c>
      <c r="D430" s="134" t="s">
        <v>142</v>
      </c>
      <c r="E430" s="135" t="s">
        <v>1198</v>
      </c>
      <c r="F430" s="136" t="s">
        <v>1199</v>
      </c>
      <c r="G430" s="137" t="s">
        <v>145</v>
      </c>
      <c r="H430" s="138">
        <v>35</v>
      </c>
      <c r="I430" s="139">
        <v>47.4</v>
      </c>
      <c r="J430" s="139">
        <f t="shared" ref="J430:J453" si="120">ROUND(I430*H430,2)</f>
        <v>1659</v>
      </c>
      <c r="K430" s="136" t="s">
        <v>146</v>
      </c>
      <c r="L430" s="28"/>
      <c r="M430" s="140" t="s">
        <v>1</v>
      </c>
      <c r="N430" s="141" t="s">
        <v>44</v>
      </c>
      <c r="O430" s="142">
        <v>0.127</v>
      </c>
      <c r="P430" s="142">
        <f t="shared" ref="P430:P453" si="121">O430*H430</f>
        <v>4.4450000000000003</v>
      </c>
      <c r="Q430" s="142">
        <v>0</v>
      </c>
      <c r="R430" s="142">
        <f t="shared" ref="R430:R453" si="122">Q430*H430</f>
        <v>0</v>
      </c>
      <c r="S430" s="142">
        <v>0</v>
      </c>
      <c r="T430" s="143">
        <f t="shared" ref="T430:T453" si="123">S430*H430</f>
        <v>0</v>
      </c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R430" s="144" t="s">
        <v>147</v>
      </c>
      <c r="AT430" s="144" t="s">
        <v>142</v>
      </c>
      <c r="AU430" s="144" t="s">
        <v>85</v>
      </c>
      <c r="AY430" s="15" t="s">
        <v>140</v>
      </c>
      <c r="BE430" s="145">
        <f t="shared" ref="BE430:BE453" si="124">IF(N430="základní",J430,0)</f>
        <v>1659</v>
      </c>
      <c r="BF430" s="145">
        <f t="shared" ref="BF430:BF453" si="125">IF(N430="snížená",J430,0)</f>
        <v>0</v>
      </c>
      <c r="BG430" s="145">
        <f t="shared" ref="BG430:BG453" si="126">IF(N430="zákl. přenesená",J430,0)</f>
        <v>0</v>
      </c>
      <c r="BH430" s="145">
        <f t="shared" ref="BH430:BH453" si="127">IF(N430="sníž. přenesená",J430,0)</f>
        <v>0</v>
      </c>
      <c r="BI430" s="145">
        <f t="shared" ref="BI430:BI453" si="128">IF(N430="nulová",J430,0)</f>
        <v>0</v>
      </c>
      <c r="BJ430" s="15" t="s">
        <v>19</v>
      </c>
      <c r="BK430" s="145">
        <f t="shared" ref="BK430:BK453" si="129">ROUND(I430*H430,2)</f>
        <v>1659</v>
      </c>
      <c r="BL430" s="15" t="s">
        <v>147</v>
      </c>
      <c r="BM430" s="144" t="s">
        <v>1200</v>
      </c>
    </row>
    <row r="431" spans="1:65" s="2" customFormat="1" ht="37.9" customHeight="1">
      <c r="A431" s="27"/>
      <c r="B431" s="133"/>
      <c r="C431" s="134" t="s">
        <v>1201</v>
      </c>
      <c r="D431" s="134" t="s">
        <v>142</v>
      </c>
      <c r="E431" s="135" t="s">
        <v>1202</v>
      </c>
      <c r="F431" s="136" t="s">
        <v>1203</v>
      </c>
      <c r="G431" s="137" t="s">
        <v>145</v>
      </c>
      <c r="H431" s="138">
        <v>80</v>
      </c>
      <c r="I431" s="139">
        <v>536</v>
      </c>
      <c r="J431" s="139">
        <f t="shared" si="120"/>
        <v>42880</v>
      </c>
      <c r="K431" s="136" t="s">
        <v>146</v>
      </c>
      <c r="L431" s="28"/>
      <c r="M431" s="140" t="s">
        <v>1</v>
      </c>
      <c r="N431" s="141" t="s">
        <v>44</v>
      </c>
      <c r="O431" s="142">
        <v>0.82699999999999996</v>
      </c>
      <c r="P431" s="142">
        <f t="shared" si="121"/>
        <v>66.16</v>
      </c>
      <c r="Q431" s="142">
        <v>3.9081999999999999E-2</v>
      </c>
      <c r="R431" s="142">
        <f t="shared" si="122"/>
        <v>3.12656</v>
      </c>
      <c r="S431" s="142">
        <v>0</v>
      </c>
      <c r="T431" s="143">
        <f t="shared" si="123"/>
        <v>0</v>
      </c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R431" s="144" t="s">
        <v>147</v>
      </c>
      <c r="AT431" s="144" t="s">
        <v>142</v>
      </c>
      <c r="AU431" s="144" t="s">
        <v>85</v>
      </c>
      <c r="AY431" s="15" t="s">
        <v>140</v>
      </c>
      <c r="BE431" s="145">
        <f t="shared" si="124"/>
        <v>42880</v>
      </c>
      <c r="BF431" s="145">
        <f t="shared" si="125"/>
        <v>0</v>
      </c>
      <c r="BG431" s="145">
        <f t="shared" si="126"/>
        <v>0</v>
      </c>
      <c r="BH431" s="145">
        <f t="shared" si="127"/>
        <v>0</v>
      </c>
      <c r="BI431" s="145">
        <f t="shared" si="128"/>
        <v>0</v>
      </c>
      <c r="BJ431" s="15" t="s">
        <v>19</v>
      </c>
      <c r="BK431" s="145">
        <f t="shared" si="129"/>
        <v>42880</v>
      </c>
      <c r="BL431" s="15" t="s">
        <v>147</v>
      </c>
      <c r="BM431" s="144" t="s">
        <v>1204</v>
      </c>
    </row>
    <row r="432" spans="1:65" s="2" customFormat="1" ht="37.9" customHeight="1">
      <c r="A432" s="27"/>
      <c r="B432" s="133"/>
      <c r="C432" s="134" t="s">
        <v>1205</v>
      </c>
      <c r="D432" s="134" t="s">
        <v>142</v>
      </c>
      <c r="E432" s="135" t="s">
        <v>1206</v>
      </c>
      <c r="F432" s="136" t="s">
        <v>1207</v>
      </c>
      <c r="G432" s="137" t="s">
        <v>145</v>
      </c>
      <c r="H432" s="138">
        <v>350</v>
      </c>
      <c r="I432" s="139">
        <v>881</v>
      </c>
      <c r="J432" s="139">
        <f t="shared" si="120"/>
        <v>308350</v>
      </c>
      <c r="K432" s="136" t="s">
        <v>146</v>
      </c>
      <c r="L432" s="28"/>
      <c r="M432" s="140" t="s">
        <v>1</v>
      </c>
      <c r="N432" s="141" t="s">
        <v>44</v>
      </c>
      <c r="O432" s="142">
        <v>1.234</v>
      </c>
      <c r="P432" s="142">
        <f t="shared" si="121"/>
        <v>431.9</v>
      </c>
      <c r="Q432" s="142">
        <v>7.8163999999999997E-2</v>
      </c>
      <c r="R432" s="142">
        <f t="shared" si="122"/>
        <v>27.357399999999998</v>
      </c>
      <c r="S432" s="142">
        <v>0</v>
      </c>
      <c r="T432" s="143">
        <f t="shared" si="123"/>
        <v>0</v>
      </c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R432" s="144" t="s">
        <v>147</v>
      </c>
      <c r="AT432" s="144" t="s">
        <v>142</v>
      </c>
      <c r="AU432" s="144" t="s">
        <v>85</v>
      </c>
      <c r="AY432" s="15" t="s">
        <v>140</v>
      </c>
      <c r="BE432" s="145">
        <f t="shared" si="124"/>
        <v>308350</v>
      </c>
      <c r="BF432" s="145">
        <f t="shared" si="125"/>
        <v>0</v>
      </c>
      <c r="BG432" s="145">
        <f t="shared" si="126"/>
        <v>0</v>
      </c>
      <c r="BH432" s="145">
        <f t="shared" si="127"/>
        <v>0</v>
      </c>
      <c r="BI432" s="145">
        <f t="shared" si="128"/>
        <v>0</v>
      </c>
      <c r="BJ432" s="15" t="s">
        <v>19</v>
      </c>
      <c r="BK432" s="145">
        <f t="shared" si="129"/>
        <v>308350</v>
      </c>
      <c r="BL432" s="15" t="s">
        <v>147</v>
      </c>
      <c r="BM432" s="144" t="s">
        <v>1208</v>
      </c>
    </row>
    <row r="433" spans="1:65" s="2" customFormat="1" ht="37.9" customHeight="1">
      <c r="A433" s="27"/>
      <c r="B433" s="133"/>
      <c r="C433" s="134" t="s">
        <v>1209</v>
      </c>
      <c r="D433" s="134" t="s">
        <v>142</v>
      </c>
      <c r="E433" s="135" t="s">
        <v>1210</v>
      </c>
      <c r="F433" s="136" t="s">
        <v>1211</v>
      </c>
      <c r="G433" s="137" t="s">
        <v>145</v>
      </c>
      <c r="H433" s="138">
        <v>25</v>
      </c>
      <c r="I433" s="139">
        <v>1380</v>
      </c>
      <c r="J433" s="139">
        <f t="shared" si="120"/>
        <v>34500</v>
      </c>
      <c r="K433" s="136" t="s">
        <v>146</v>
      </c>
      <c r="L433" s="28"/>
      <c r="M433" s="140" t="s">
        <v>1</v>
      </c>
      <c r="N433" s="141" t="s">
        <v>44</v>
      </c>
      <c r="O433" s="142">
        <v>1.8320000000000001</v>
      </c>
      <c r="P433" s="142">
        <f t="shared" si="121"/>
        <v>45.800000000000004</v>
      </c>
      <c r="Q433" s="142">
        <v>0.122734</v>
      </c>
      <c r="R433" s="142">
        <f t="shared" si="122"/>
        <v>3.0683499999999997</v>
      </c>
      <c r="S433" s="142">
        <v>0</v>
      </c>
      <c r="T433" s="143">
        <f t="shared" si="123"/>
        <v>0</v>
      </c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R433" s="144" t="s">
        <v>147</v>
      </c>
      <c r="AT433" s="144" t="s">
        <v>142</v>
      </c>
      <c r="AU433" s="144" t="s">
        <v>85</v>
      </c>
      <c r="AY433" s="15" t="s">
        <v>140</v>
      </c>
      <c r="BE433" s="145">
        <f t="shared" si="124"/>
        <v>34500</v>
      </c>
      <c r="BF433" s="145">
        <f t="shared" si="125"/>
        <v>0</v>
      </c>
      <c r="BG433" s="145">
        <f t="shared" si="126"/>
        <v>0</v>
      </c>
      <c r="BH433" s="145">
        <f t="shared" si="127"/>
        <v>0</v>
      </c>
      <c r="BI433" s="145">
        <f t="shared" si="128"/>
        <v>0</v>
      </c>
      <c r="BJ433" s="15" t="s">
        <v>19</v>
      </c>
      <c r="BK433" s="145">
        <f t="shared" si="129"/>
        <v>34500</v>
      </c>
      <c r="BL433" s="15" t="s">
        <v>147</v>
      </c>
      <c r="BM433" s="144" t="s">
        <v>1212</v>
      </c>
    </row>
    <row r="434" spans="1:65" s="2" customFormat="1" ht="37.9" customHeight="1">
      <c r="A434" s="27"/>
      <c r="B434" s="133"/>
      <c r="C434" s="134" t="s">
        <v>1213</v>
      </c>
      <c r="D434" s="134" t="s">
        <v>142</v>
      </c>
      <c r="E434" s="135" t="s">
        <v>1214</v>
      </c>
      <c r="F434" s="136" t="s">
        <v>1215</v>
      </c>
      <c r="G434" s="137" t="s">
        <v>145</v>
      </c>
      <c r="H434" s="138">
        <v>30</v>
      </c>
      <c r="I434" s="139">
        <v>307</v>
      </c>
      <c r="J434" s="139">
        <f t="shared" si="120"/>
        <v>9210</v>
      </c>
      <c r="K434" s="136" t="s">
        <v>146</v>
      </c>
      <c r="L434" s="28"/>
      <c r="M434" s="140" t="s">
        <v>1</v>
      </c>
      <c r="N434" s="141" t="s">
        <v>44</v>
      </c>
      <c r="O434" s="142">
        <v>0.84099999999999997</v>
      </c>
      <c r="P434" s="142">
        <f t="shared" si="121"/>
        <v>25.23</v>
      </c>
      <c r="Q434" s="142">
        <v>0</v>
      </c>
      <c r="R434" s="142">
        <f t="shared" si="122"/>
        <v>0</v>
      </c>
      <c r="S434" s="142">
        <v>0</v>
      </c>
      <c r="T434" s="143">
        <f t="shared" si="123"/>
        <v>0</v>
      </c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R434" s="144" t="s">
        <v>147</v>
      </c>
      <c r="AT434" s="144" t="s">
        <v>142</v>
      </c>
      <c r="AU434" s="144" t="s">
        <v>85</v>
      </c>
      <c r="AY434" s="15" t="s">
        <v>140</v>
      </c>
      <c r="BE434" s="145">
        <f t="shared" si="124"/>
        <v>9210</v>
      </c>
      <c r="BF434" s="145">
        <f t="shared" si="125"/>
        <v>0</v>
      </c>
      <c r="BG434" s="145">
        <f t="shared" si="126"/>
        <v>0</v>
      </c>
      <c r="BH434" s="145">
        <f t="shared" si="127"/>
        <v>0</v>
      </c>
      <c r="BI434" s="145">
        <f t="shared" si="128"/>
        <v>0</v>
      </c>
      <c r="BJ434" s="15" t="s">
        <v>19</v>
      </c>
      <c r="BK434" s="145">
        <f t="shared" si="129"/>
        <v>9210</v>
      </c>
      <c r="BL434" s="15" t="s">
        <v>147</v>
      </c>
      <c r="BM434" s="144" t="s">
        <v>1216</v>
      </c>
    </row>
    <row r="435" spans="1:65" s="2" customFormat="1" ht="37.9" customHeight="1">
      <c r="A435" s="27"/>
      <c r="B435" s="133"/>
      <c r="C435" s="134" t="s">
        <v>1217</v>
      </c>
      <c r="D435" s="134" t="s">
        <v>142</v>
      </c>
      <c r="E435" s="135" t="s">
        <v>1218</v>
      </c>
      <c r="F435" s="136" t="s">
        <v>1219</v>
      </c>
      <c r="G435" s="137" t="s">
        <v>145</v>
      </c>
      <c r="H435" s="138">
        <v>35</v>
      </c>
      <c r="I435" s="139">
        <v>62</v>
      </c>
      <c r="J435" s="139">
        <f t="shared" si="120"/>
        <v>2170</v>
      </c>
      <c r="K435" s="136" t="s">
        <v>146</v>
      </c>
      <c r="L435" s="28"/>
      <c r="M435" s="140" t="s">
        <v>1</v>
      </c>
      <c r="N435" s="141" t="s">
        <v>44</v>
      </c>
      <c r="O435" s="142">
        <v>0.17699999999999999</v>
      </c>
      <c r="P435" s="142">
        <f t="shared" si="121"/>
        <v>6.1949999999999994</v>
      </c>
      <c r="Q435" s="142">
        <v>0</v>
      </c>
      <c r="R435" s="142">
        <f t="shared" si="122"/>
        <v>0</v>
      </c>
      <c r="S435" s="142">
        <v>0</v>
      </c>
      <c r="T435" s="143">
        <f t="shared" si="123"/>
        <v>0</v>
      </c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R435" s="144" t="s">
        <v>147</v>
      </c>
      <c r="AT435" s="144" t="s">
        <v>142</v>
      </c>
      <c r="AU435" s="144" t="s">
        <v>85</v>
      </c>
      <c r="AY435" s="15" t="s">
        <v>140</v>
      </c>
      <c r="BE435" s="145">
        <f t="shared" si="124"/>
        <v>2170</v>
      </c>
      <c r="BF435" s="145">
        <f t="shared" si="125"/>
        <v>0</v>
      </c>
      <c r="BG435" s="145">
        <f t="shared" si="126"/>
        <v>0</v>
      </c>
      <c r="BH435" s="145">
        <f t="shared" si="127"/>
        <v>0</v>
      </c>
      <c r="BI435" s="145">
        <f t="shared" si="128"/>
        <v>0</v>
      </c>
      <c r="BJ435" s="15" t="s">
        <v>19</v>
      </c>
      <c r="BK435" s="145">
        <f t="shared" si="129"/>
        <v>2170</v>
      </c>
      <c r="BL435" s="15" t="s">
        <v>147</v>
      </c>
      <c r="BM435" s="144" t="s">
        <v>1220</v>
      </c>
    </row>
    <row r="436" spans="1:65" s="2" customFormat="1" ht="37.9" customHeight="1">
      <c r="A436" s="27"/>
      <c r="B436" s="133"/>
      <c r="C436" s="134" t="s">
        <v>1221</v>
      </c>
      <c r="D436" s="134" t="s">
        <v>142</v>
      </c>
      <c r="E436" s="135" t="s">
        <v>1222</v>
      </c>
      <c r="F436" s="136" t="s">
        <v>1223</v>
      </c>
      <c r="G436" s="137" t="s">
        <v>145</v>
      </c>
      <c r="H436" s="138">
        <v>200</v>
      </c>
      <c r="I436" s="139">
        <v>249</v>
      </c>
      <c r="J436" s="139">
        <f t="shared" si="120"/>
        <v>49800</v>
      </c>
      <c r="K436" s="136" t="s">
        <v>146</v>
      </c>
      <c r="L436" s="28"/>
      <c r="M436" s="140" t="s">
        <v>1</v>
      </c>
      <c r="N436" s="141" t="s">
        <v>44</v>
      </c>
      <c r="O436" s="142">
        <v>0.66</v>
      </c>
      <c r="P436" s="142">
        <f t="shared" si="121"/>
        <v>132</v>
      </c>
      <c r="Q436" s="142">
        <v>0</v>
      </c>
      <c r="R436" s="142">
        <f t="shared" si="122"/>
        <v>0</v>
      </c>
      <c r="S436" s="142">
        <v>0</v>
      </c>
      <c r="T436" s="143">
        <f t="shared" si="123"/>
        <v>0</v>
      </c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R436" s="144" t="s">
        <v>147</v>
      </c>
      <c r="AT436" s="144" t="s">
        <v>142</v>
      </c>
      <c r="AU436" s="144" t="s">
        <v>85</v>
      </c>
      <c r="AY436" s="15" t="s">
        <v>140</v>
      </c>
      <c r="BE436" s="145">
        <f t="shared" si="124"/>
        <v>49800</v>
      </c>
      <c r="BF436" s="145">
        <f t="shared" si="125"/>
        <v>0</v>
      </c>
      <c r="BG436" s="145">
        <f t="shared" si="126"/>
        <v>0</v>
      </c>
      <c r="BH436" s="145">
        <f t="shared" si="127"/>
        <v>0</v>
      </c>
      <c r="BI436" s="145">
        <f t="shared" si="128"/>
        <v>0</v>
      </c>
      <c r="BJ436" s="15" t="s">
        <v>19</v>
      </c>
      <c r="BK436" s="145">
        <f t="shared" si="129"/>
        <v>49800</v>
      </c>
      <c r="BL436" s="15" t="s">
        <v>147</v>
      </c>
      <c r="BM436" s="144" t="s">
        <v>1224</v>
      </c>
    </row>
    <row r="437" spans="1:65" s="2" customFormat="1" ht="37.9" customHeight="1">
      <c r="A437" s="27"/>
      <c r="B437" s="133"/>
      <c r="C437" s="134" t="s">
        <v>1225</v>
      </c>
      <c r="D437" s="134" t="s">
        <v>142</v>
      </c>
      <c r="E437" s="135" t="s">
        <v>1226</v>
      </c>
      <c r="F437" s="136" t="s">
        <v>1227</v>
      </c>
      <c r="G437" s="137" t="s">
        <v>145</v>
      </c>
      <c r="H437" s="138">
        <v>360</v>
      </c>
      <c r="I437" s="139">
        <v>302</v>
      </c>
      <c r="J437" s="139">
        <f t="shared" si="120"/>
        <v>108720</v>
      </c>
      <c r="K437" s="136" t="s">
        <v>146</v>
      </c>
      <c r="L437" s="28"/>
      <c r="M437" s="140" t="s">
        <v>1</v>
      </c>
      <c r="N437" s="141" t="s">
        <v>44</v>
      </c>
      <c r="O437" s="142">
        <v>0.8</v>
      </c>
      <c r="P437" s="142">
        <f t="shared" si="121"/>
        <v>288</v>
      </c>
      <c r="Q437" s="142">
        <v>0</v>
      </c>
      <c r="R437" s="142">
        <f t="shared" si="122"/>
        <v>0</v>
      </c>
      <c r="S437" s="142">
        <v>0</v>
      </c>
      <c r="T437" s="143">
        <f t="shared" si="123"/>
        <v>0</v>
      </c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R437" s="144" t="s">
        <v>147</v>
      </c>
      <c r="AT437" s="144" t="s">
        <v>142</v>
      </c>
      <c r="AU437" s="144" t="s">
        <v>85</v>
      </c>
      <c r="AY437" s="15" t="s">
        <v>140</v>
      </c>
      <c r="BE437" s="145">
        <f t="shared" si="124"/>
        <v>108720</v>
      </c>
      <c r="BF437" s="145">
        <f t="shared" si="125"/>
        <v>0</v>
      </c>
      <c r="BG437" s="145">
        <f t="shared" si="126"/>
        <v>0</v>
      </c>
      <c r="BH437" s="145">
        <f t="shared" si="127"/>
        <v>0</v>
      </c>
      <c r="BI437" s="145">
        <f t="shared" si="128"/>
        <v>0</v>
      </c>
      <c r="BJ437" s="15" t="s">
        <v>19</v>
      </c>
      <c r="BK437" s="145">
        <f t="shared" si="129"/>
        <v>108720</v>
      </c>
      <c r="BL437" s="15" t="s">
        <v>147</v>
      </c>
      <c r="BM437" s="144" t="s">
        <v>1228</v>
      </c>
    </row>
    <row r="438" spans="1:65" s="2" customFormat="1" ht="37.9" customHeight="1">
      <c r="A438" s="27"/>
      <c r="B438" s="133"/>
      <c r="C438" s="134" t="s">
        <v>1229</v>
      </c>
      <c r="D438" s="134" t="s">
        <v>142</v>
      </c>
      <c r="E438" s="135" t="s">
        <v>1230</v>
      </c>
      <c r="F438" s="136" t="s">
        <v>1231</v>
      </c>
      <c r="G438" s="137" t="s">
        <v>145</v>
      </c>
      <c r="H438" s="138">
        <v>180</v>
      </c>
      <c r="I438" s="139">
        <v>392</v>
      </c>
      <c r="J438" s="139">
        <f t="shared" si="120"/>
        <v>70560</v>
      </c>
      <c r="K438" s="136" t="s">
        <v>146</v>
      </c>
      <c r="L438" s="28"/>
      <c r="M438" s="140" t="s">
        <v>1</v>
      </c>
      <c r="N438" s="141" t="s">
        <v>44</v>
      </c>
      <c r="O438" s="142">
        <v>1.04</v>
      </c>
      <c r="P438" s="142">
        <f t="shared" si="121"/>
        <v>187.20000000000002</v>
      </c>
      <c r="Q438" s="142">
        <v>0</v>
      </c>
      <c r="R438" s="142">
        <f t="shared" si="122"/>
        <v>0</v>
      </c>
      <c r="S438" s="142">
        <v>0</v>
      </c>
      <c r="T438" s="143">
        <f t="shared" si="123"/>
        <v>0</v>
      </c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R438" s="144" t="s">
        <v>147</v>
      </c>
      <c r="AT438" s="144" t="s">
        <v>142</v>
      </c>
      <c r="AU438" s="144" t="s">
        <v>85</v>
      </c>
      <c r="AY438" s="15" t="s">
        <v>140</v>
      </c>
      <c r="BE438" s="145">
        <f t="shared" si="124"/>
        <v>70560</v>
      </c>
      <c r="BF438" s="145">
        <f t="shared" si="125"/>
        <v>0</v>
      </c>
      <c r="BG438" s="145">
        <f t="shared" si="126"/>
        <v>0</v>
      </c>
      <c r="BH438" s="145">
        <f t="shared" si="127"/>
        <v>0</v>
      </c>
      <c r="BI438" s="145">
        <f t="shared" si="128"/>
        <v>0</v>
      </c>
      <c r="BJ438" s="15" t="s">
        <v>19</v>
      </c>
      <c r="BK438" s="145">
        <f t="shared" si="129"/>
        <v>70560</v>
      </c>
      <c r="BL438" s="15" t="s">
        <v>147</v>
      </c>
      <c r="BM438" s="144" t="s">
        <v>1232</v>
      </c>
    </row>
    <row r="439" spans="1:65" s="2" customFormat="1" ht="37.9" customHeight="1">
      <c r="A439" s="27"/>
      <c r="B439" s="133"/>
      <c r="C439" s="134" t="s">
        <v>1233</v>
      </c>
      <c r="D439" s="134" t="s">
        <v>142</v>
      </c>
      <c r="E439" s="135" t="s">
        <v>1234</v>
      </c>
      <c r="F439" s="136" t="s">
        <v>1235</v>
      </c>
      <c r="G439" s="137" t="s">
        <v>145</v>
      </c>
      <c r="H439" s="138">
        <v>60</v>
      </c>
      <c r="I439" s="139">
        <v>169</v>
      </c>
      <c r="J439" s="139">
        <f t="shared" si="120"/>
        <v>10140</v>
      </c>
      <c r="K439" s="136" t="s">
        <v>146</v>
      </c>
      <c r="L439" s="28"/>
      <c r="M439" s="140" t="s">
        <v>1</v>
      </c>
      <c r="N439" s="141" t="s">
        <v>44</v>
      </c>
      <c r="O439" s="142">
        <v>0.45</v>
      </c>
      <c r="P439" s="142">
        <f t="shared" si="121"/>
        <v>27</v>
      </c>
      <c r="Q439" s="142">
        <v>0</v>
      </c>
      <c r="R439" s="142">
        <f t="shared" si="122"/>
        <v>0</v>
      </c>
      <c r="S439" s="142">
        <v>0</v>
      </c>
      <c r="T439" s="143">
        <f t="shared" si="123"/>
        <v>0</v>
      </c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R439" s="144" t="s">
        <v>147</v>
      </c>
      <c r="AT439" s="144" t="s">
        <v>142</v>
      </c>
      <c r="AU439" s="144" t="s">
        <v>85</v>
      </c>
      <c r="AY439" s="15" t="s">
        <v>140</v>
      </c>
      <c r="BE439" s="145">
        <f t="shared" si="124"/>
        <v>10140</v>
      </c>
      <c r="BF439" s="145">
        <f t="shared" si="125"/>
        <v>0</v>
      </c>
      <c r="BG439" s="145">
        <f t="shared" si="126"/>
        <v>0</v>
      </c>
      <c r="BH439" s="145">
        <f t="shared" si="127"/>
        <v>0</v>
      </c>
      <c r="BI439" s="145">
        <f t="shared" si="128"/>
        <v>0</v>
      </c>
      <c r="BJ439" s="15" t="s">
        <v>19</v>
      </c>
      <c r="BK439" s="145">
        <f t="shared" si="129"/>
        <v>10140</v>
      </c>
      <c r="BL439" s="15" t="s">
        <v>147</v>
      </c>
      <c r="BM439" s="144" t="s">
        <v>1236</v>
      </c>
    </row>
    <row r="440" spans="1:65" s="2" customFormat="1" ht="37.9" customHeight="1">
      <c r="A440" s="27"/>
      <c r="B440" s="133"/>
      <c r="C440" s="134" t="s">
        <v>1237</v>
      </c>
      <c r="D440" s="134" t="s">
        <v>142</v>
      </c>
      <c r="E440" s="135" t="s">
        <v>1238</v>
      </c>
      <c r="F440" s="136" t="s">
        <v>1239</v>
      </c>
      <c r="G440" s="137" t="s">
        <v>145</v>
      </c>
      <c r="H440" s="138">
        <v>70</v>
      </c>
      <c r="I440" s="139">
        <v>36.5</v>
      </c>
      <c r="J440" s="139">
        <f t="shared" si="120"/>
        <v>2555</v>
      </c>
      <c r="K440" s="136" t="s">
        <v>146</v>
      </c>
      <c r="L440" s="28"/>
      <c r="M440" s="140" t="s">
        <v>1</v>
      </c>
      <c r="N440" s="141" t="s">
        <v>44</v>
      </c>
      <c r="O440" s="142">
        <v>9.7000000000000003E-2</v>
      </c>
      <c r="P440" s="142">
        <f t="shared" si="121"/>
        <v>6.79</v>
      </c>
      <c r="Q440" s="142">
        <v>0</v>
      </c>
      <c r="R440" s="142">
        <f t="shared" si="122"/>
        <v>0</v>
      </c>
      <c r="S440" s="142">
        <v>0</v>
      </c>
      <c r="T440" s="143">
        <f t="shared" si="123"/>
        <v>0</v>
      </c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R440" s="144" t="s">
        <v>147</v>
      </c>
      <c r="AT440" s="144" t="s">
        <v>142</v>
      </c>
      <c r="AU440" s="144" t="s">
        <v>85</v>
      </c>
      <c r="AY440" s="15" t="s">
        <v>140</v>
      </c>
      <c r="BE440" s="145">
        <f t="shared" si="124"/>
        <v>2555</v>
      </c>
      <c r="BF440" s="145">
        <f t="shared" si="125"/>
        <v>0</v>
      </c>
      <c r="BG440" s="145">
        <f t="shared" si="126"/>
        <v>0</v>
      </c>
      <c r="BH440" s="145">
        <f t="shared" si="127"/>
        <v>0</v>
      </c>
      <c r="BI440" s="145">
        <f t="shared" si="128"/>
        <v>0</v>
      </c>
      <c r="BJ440" s="15" t="s">
        <v>19</v>
      </c>
      <c r="BK440" s="145">
        <f t="shared" si="129"/>
        <v>2555</v>
      </c>
      <c r="BL440" s="15" t="s">
        <v>147</v>
      </c>
      <c r="BM440" s="144" t="s">
        <v>1240</v>
      </c>
    </row>
    <row r="441" spans="1:65" s="2" customFormat="1" ht="24.2" customHeight="1">
      <c r="A441" s="27"/>
      <c r="B441" s="133"/>
      <c r="C441" s="134" t="s">
        <v>1241</v>
      </c>
      <c r="D441" s="134" t="s">
        <v>142</v>
      </c>
      <c r="E441" s="135" t="s">
        <v>1242</v>
      </c>
      <c r="F441" s="136" t="s">
        <v>1243</v>
      </c>
      <c r="G441" s="137" t="s">
        <v>145</v>
      </c>
      <c r="H441" s="138">
        <v>450</v>
      </c>
      <c r="I441" s="139">
        <v>1040</v>
      </c>
      <c r="J441" s="139">
        <f t="shared" si="120"/>
        <v>468000</v>
      </c>
      <c r="K441" s="136" t="s">
        <v>146</v>
      </c>
      <c r="L441" s="28"/>
      <c r="M441" s="140" t="s">
        <v>1</v>
      </c>
      <c r="N441" s="141" t="s">
        <v>44</v>
      </c>
      <c r="O441" s="142">
        <v>1.05</v>
      </c>
      <c r="P441" s="142">
        <f t="shared" si="121"/>
        <v>472.5</v>
      </c>
      <c r="Q441" s="142">
        <v>2.0140000000000002E-2</v>
      </c>
      <c r="R441" s="142">
        <f t="shared" si="122"/>
        <v>9.0630000000000006</v>
      </c>
      <c r="S441" s="142">
        <v>0</v>
      </c>
      <c r="T441" s="143">
        <f t="shared" si="123"/>
        <v>0</v>
      </c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R441" s="144" t="s">
        <v>147</v>
      </c>
      <c r="AT441" s="144" t="s">
        <v>142</v>
      </c>
      <c r="AU441" s="144" t="s">
        <v>85</v>
      </c>
      <c r="AY441" s="15" t="s">
        <v>140</v>
      </c>
      <c r="BE441" s="145">
        <f t="shared" si="124"/>
        <v>468000</v>
      </c>
      <c r="BF441" s="145">
        <f t="shared" si="125"/>
        <v>0</v>
      </c>
      <c r="BG441" s="145">
        <f t="shared" si="126"/>
        <v>0</v>
      </c>
      <c r="BH441" s="145">
        <f t="shared" si="127"/>
        <v>0</v>
      </c>
      <c r="BI441" s="145">
        <f t="shared" si="128"/>
        <v>0</v>
      </c>
      <c r="BJ441" s="15" t="s">
        <v>19</v>
      </c>
      <c r="BK441" s="145">
        <f t="shared" si="129"/>
        <v>468000</v>
      </c>
      <c r="BL441" s="15" t="s">
        <v>147</v>
      </c>
      <c r="BM441" s="144" t="s">
        <v>1244</v>
      </c>
    </row>
    <row r="442" spans="1:65" s="2" customFormat="1" ht="33" customHeight="1">
      <c r="A442" s="27"/>
      <c r="B442" s="133"/>
      <c r="C442" s="134" t="s">
        <v>1245</v>
      </c>
      <c r="D442" s="134" t="s">
        <v>142</v>
      </c>
      <c r="E442" s="135" t="s">
        <v>1246</v>
      </c>
      <c r="F442" s="136" t="s">
        <v>1247</v>
      </c>
      <c r="G442" s="137" t="s">
        <v>145</v>
      </c>
      <c r="H442" s="138">
        <v>60</v>
      </c>
      <c r="I442" s="139">
        <v>1690</v>
      </c>
      <c r="J442" s="139">
        <f t="shared" si="120"/>
        <v>101400</v>
      </c>
      <c r="K442" s="136" t="s">
        <v>146</v>
      </c>
      <c r="L442" s="28"/>
      <c r="M442" s="140" t="s">
        <v>1</v>
      </c>
      <c r="N442" s="141" t="s">
        <v>44</v>
      </c>
      <c r="O442" s="142">
        <v>1.25</v>
      </c>
      <c r="P442" s="142">
        <f t="shared" si="121"/>
        <v>75</v>
      </c>
      <c r="Q442" s="142">
        <v>3.8850000000000003E-2</v>
      </c>
      <c r="R442" s="142">
        <f t="shared" si="122"/>
        <v>2.331</v>
      </c>
      <c r="S442" s="142">
        <v>0</v>
      </c>
      <c r="T442" s="143">
        <f t="shared" si="123"/>
        <v>0</v>
      </c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R442" s="144" t="s">
        <v>147</v>
      </c>
      <c r="AT442" s="144" t="s">
        <v>142</v>
      </c>
      <c r="AU442" s="144" t="s">
        <v>85</v>
      </c>
      <c r="AY442" s="15" t="s">
        <v>140</v>
      </c>
      <c r="BE442" s="145">
        <f t="shared" si="124"/>
        <v>101400</v>
      </c>
      <c r="BF442" s="145">
        <f t="shared" si="125"/>
        <v>0</v>
      </c>
      <c r="BG442" s="145">
        <f t="shared" si="126"/>
        <v>0</v>
      </c>
      <c r="BH442" s="145">
        <f t="shared" si="127"/>
        <v>0</v>
      </c>
      <c r="BI442" s="145">
        <f t="shared" si="128"/>
        <v>0</v>
      </c>
      <c r="BJ442" s="15" t="s">
        <v>19</v>
      </c>
      <c r="BK442" s="145">
        <f t="shared" si="129"/>
        <v>101400</v>
      </c>
      <c r="BL442" s="15" t="s">
        <v>147</v>
      </c>
      <c r="BM442" s="144" t="s">
        <v>1248</v>
      </c>
    </row>
    <row r="443" spans="1:65" s="2" customFormat="1" ht="33" customHeight="1">
      <c r="A443" s="27"/>
      <c r="B443" s="133"/>
      <c r="C443" s="134" t="s">
        <v>1249</v>
      </c>
      <c r="D443" s="134" t="s">
        <v>142</v>
      </c>
      <c r="E443" s="135" t="s">
        <v>1250</v>
      </c>
      <c r="F443" s="136" t="s">
        <v>1251</v>
      </c>
      <c r="G443" s="137" t="s">
        <v>145</v>
      </c>
      <c r="H443" s="138">
        <v>130</v>
      </c>
      <c r="I443" s="139">
        <v>1160</v>
      </c>
      <c r="J443" s="139">
        <f t="shared" si="120"/>
        <v>150800</v>
      </c>
      <c r="K443" s="136" t="s">
        <v>146</v>
      </c>
      <c r="L443" s="28"/>
      <c r="M443" s="140" t="s">
        <v>1</v>
      </c>
      <c r="N443" s="141" t="s">
        <v>44</v>
      </c>
      <c r="O443" s="142">
        <v>1.26</v>
      </c>
      <c r="P443" s="142">
        <f t="shared" si="121"/>
        <v>163.80000000000001</v>
      </c>
      <c r="Q443" s="142">
        <v>2.1100000000000001E-2</v>
      </c>
      <c r="R443" s="142">
        <f t="shared" si="122"/>
        <v>2.7429999999999999</v>
      </c>
      <c r="S443" s="142">
        <v>0</v>
      </c>
      <c r="T443" s="143">
        <f t="shared" si="123"/>
        <v>0</v>
      </c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R443" s="144" t="s">
        <v>147</v>
      </c>
      <c r="AT443" s="144" t="s">
        <v>142</v>
      </c>
      <c r="AU443" s="144" t="s">
        <v>85</v>
      </c>
      <c r="AY443" s="15" t="s">
        <v>140</v>
      </c>
      <c r="BE443" s="145">
        <f t="shared" si="124"/>
        <v>150800</v>
      </c>
      <c r="BF443" s="145">
        <f t="shared" si="125"/>
        <v>0</v>
      </c>
      <c r="BG443" s="145">
        <f t="shared" si="126"/>
        <v>0</v>
      </c>
      <c r="BH443" s="145">
        <f t="shared" si="127"/>
        <v>0</v>
      </c>
      <c r="BI443" s="145">
        <f t="shared" si="128"/>
        <v>0</v>
      </c>
      <c r="BJ443" s="15" t="s">
        <v>19</v>
      </c>
      <c r="BK443" s="145">
        <f t="shared" si="129"/>
        <v>150800</v>
      </c>
      <c r="BL443" s="15" t="s">
        <v>147</v>
      </c>
      <c r="BM443" s="144" t="s">
        <v>1252</v>
      </c>
    </row>
    <row r="444" spans="1:65" s="2" customFormat="1" ht="37.9" customHeight="1">
      <c r="A444" s="27"/>
      <c r="B444" s="133"/>
      <c r="C444" s="134" t="s">
        <v>1253</v>
      </c>
      <c r="D444" s="134" t="s">
        <v>142</v>
      </c>
      <c r="E444" s="135" t="s">
        <v>1254</v>
      </c>
      <c r="F444" s="136" t="s">
        <v>1255</v>
      </c>
      <c r="G444" s="137" t="s">
        <v>145</v>
      </c>
      <c r="H444" s="138">
        <v>60</v>
      </c>
      <c r="I444" s="139">
        <v>1890</v>
      </c>
      <c r="J444" s="139">
        <f t="shared" si="120"/>
        <v>113400</v>
      </c>
      <c r="K444" s="136" t="s">
        <v>146</v>
      </c>
      <c r="L444" s="28"/>
      <c r="M444" s="140" t="s">
        <v>1</v>
      </c>
      <c r="N444" s="141" t="s">
        <v>44</v>
      </c>
      <c r="O444" s="142">
        <v>1.5</v>
      </c>
      <c r="P444" s="142">
        <f t="shared" si="121"/>
        <v>90</v>
      </c>
      <c r="Q444" s="142">
        <v>4.2200000000000001E-2</v>
      </c>
      <c r="R444" s="142">
        <f t="shared" si="122"/>
        <v>2.532</v>
      </c>
      <c r="S444" s="142">
        <v>0</v>
      </c>
      <c r="T444" s="143">
        <f t="shared" si="123"/>
        <v>0</v>
      </c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R444" s="144" t="s">
        <v>147</v>
      </c>
      <c r="AT444" s="144" t="s">
        <v>142</v>
      </c>
      <c r="AU444" s="144" t="s">
        <v>85</v>
      </c>
      <c r="AY444" s="15" t="s">
        <v>140</v>
      </c>
      <c r="BE444" s="145">
        <f t="shared" si="124"/>
        <v>113400</v>
      </c>
      <c r="BF444" s="145">
        <f t="shared" si="125"/>
        <v>0</v>
      </c>
      <c r="BG444" s="145">
        <f t="shared" si="126"/>
        <v>0</v>
      </c>
      <c r="BH444" s="145">
        <f t="shared" si="127"/>
        <v>0</v>
      </c>
      <c r="BI444" s="145">
        <f t="shared" si="128"/>
        <v>0</v>
      </c>
      <c r="BJ444" s="15" t="s">
        <v>19</v>
      </c>
      <c r="BK444" s="145">
        <f t="shared" si="129"/>
        <v>113400</v>
      </c>
      <c r="BL444" s="15" t="s">
        <v>147</v>
      </c>
      <c r="BM444" s="144" t="s">
        <v>1256</v>
      </c>
    </row>
    <row r="445" spans="1:65" s="2" customFormat="1" ht="24.2" customHeight="1">
      <c r="A445" s="27"/>
      <c r="B445" s="133"/>
      <c r="C445" s="134" t="s">
        <v>1257</v>
      </c>
      <c r="D445" s="134" t="s">
        <v>142</v>
      </c>
      <c r="E445" s="135" t="s">
        <v>1258</v>
      </c>
      <c r="F445" s="136" t="s">
        <v>1259</v>
      </c>
      <c r="G445" s="137" t="s">
        <v>145</v>
      </c>
      <c r="H445" s="138">
        <v>800</v>
      </c>
      <c r="I445" s="139">
        <v>329</v>
      </c>
      <c r="J445" s="139">
        <f t="shared" si="120"/>
        <v>263200</v>
      </c>
      <c r="K445" s="136" t="s">
        <v>146</v>
      </c>
      <c r="L445" s="28"/>
      <c r="M445" s="140" t="s">
        <v>1</v>
      </c>
      <c r="N445" s="141" t="s">
        <v>44</v>
      </c>
      <c r="O445" s="142">
        <v>0.496</v>
      </c>
      <c r="P445" s="142">
        <f t="shared" si="121"/>
        <v>396.8</v>
      </c>
      <c r="Q445" s="142">
        <v>3.9699999999999996E-3</v>
      </c>
      <c r="R445" s="142">
        <f t="shared" si="122"/>
        <v>3.1759999999999997</v>
      </c>
      <c r="S445" s="142">
        <v>0</v>
      </c>
      <c r="T445" s="143">
        <f t="shared" si="123"/>
        <v>0</v>
      </c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R445" s="144" t="s">
        <v>147</v>
      </c>
      <c r="AT445" s="144" t="s">
        <v>142</v>
      </c>
      <c r="AU445" s="144" t="s">
        <v>85</v>
      </c>
      <c r="AY445" s="15" t="s">
        <v>140</v>
      </c>
      <c r="BE445" s="145">
        <f t="shared" si="124"/>
        <v>263200</v>
      </c>
      <c r="BF445" s="145">
        <f t="shared" si="125"/>
        <v>0</v>
      </c>
      <c r="BG445" s="145">
        <f t="shared" si="126"/>
        <v>0</v>
      </c>
      <c r="BH445" s="145">
        <f t="shared" si="127"/>
        <v>0</v>
      </c>
      <c r="BI445" s="145">
        <f t="shared" si="128"/>
        <v>0</v>
      </c>
      <c r="BJ445" s="15" t="s">
        <v>19</v>
      </c>
      <c r="BK445" s="145">
        <f t="shared" si="129"/>
        <v>263200</v>
      </c>
      <c r="BL445" s="15" t="s">
        <v>147</v>
      </c>
      <c r="BM445" s="144" t="s">
        <v>1260</v>
      </c>
    </row>
    <row r="446" spans="1:65" s="2" customFormat="1" ht="24.2" customHeight="1">
      <c r="A446" s="27"/>
      <c r="B446" s="133"/>
      <c r="C446" s="134" t="s">
        <v>1261</v>
      </c>
      <c r="D446" s="134" t="s">
        <v>142</v>
      </c>
      <c r="E446" s="135" t="s">
        <v>1262</v>
      </c>
      <c r="F446" s="136" t="s">
        <v>1263</v>
      </c>
      <c r="G446" s="137" t="s">
        <v>145</v>
      </c>
      <c r="H446" s="138">
        <v>900</v>
      </c>
      <c r="I446" s="139">
        <v>470</v>
      </c>
      <c r="J446" s="139">
        <f t="shared" si="120"/>
        <v>423000</v>
      </c>
      <c r="K446" s="136" t="s">
        <v>146</v>
      </c>
      <c r="L446" s="28"/>
      <c r="M446" s="140" t="s">
        <v>1</v>
      </c>
      <c r="N446" s="141" t="s">
        <v>44</v>
      </c>
      <c r="O446" s="142">
        <v>0.67200000000000004</v>
      </c>
      <c r="P446" s="142">
        <f t="shared" si="121"/>
        <v>604.80000000000007</v>
      </c>
      <c r="Q446" s="142">
        <v>6.1500000000000001E-3</v>
      </c>
      <c r="R446" s="142">
        <f t="shared" si="122"/>
        <v>5.5350000000000001</v>
      </c>
      <c r="S446" s="142">
        <v>0</v>
      </c>
      <c r="T446" s="143">
        <f t="shared" si="123"/>
        <v>0</v>
      </c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R446" s="144" t="s">
        <v>147</v>
      </c>
      <c r="AT446" s="144" t="s">
        <v>142</v>
      </c>
      <c r="AU446" s="144" t="s">
        <v>85</v>
      </c>
      <c r="AY446" s="15" t="s">
        <v>140</v>
      </c>
      <c r="BE446" s="145">
        <f t="shared" si="124"/>
        <v>423000</v>
      </c>
      <c r="BF446" s="145">
        <f t="shared" si="125"/>
        <v>0</v>
      </c>
      <c r="BG446" s="145">
        <f t="shared" si="126"/>
        <v>0</v>
      </c>
      <c r="BH446" s="145">
        <f t="shared" si="127"/>
        <v>0</v>
      </c>
      <c r="BI446" s="145">
        <f t="shared" si="128"/>
        <v>0</v>
      </c>
      <c r="BJ446" s="15" t="s">
        <v>19</v>
      </c>
      <c r="BK446" s="145">
        <f t="shared" si="129"/>
        <v>423000</v>
      </c>
      <c r="BL446" s="15" t="s">
        <v>147</v>
      </c>
      <c r="BM446" s="144" t="s">
        <v>1264</v>
      </c>
    </row>
    <row r="447" spans="1:65" s="2" customFormat="1" ht="24.2" customHeight="1">
      <c r="A447" s="27"/>
      <c r="B447" s="133"/>
      <c r="C447" s="134" t="s">
        <v>1265</v>
      </c>
      <c r="D447" s="134" t="s">
        <v>142</v>
      </c>
      <c r="E447" s="135" t="s">
        <v>1266</v>
      </c>
      <c r="F447" s="136" t="s">
        <v>1267</v>
      </c>
      <c r="G447" s="137" t="s">
        <v>145</v>
      </c>
      <c r="H447" s="138">
        <v>305</v>
      </c>
      <c r="I447" s="139">
        <v>606</v>
      </c>
      <c r="J447" s="139">
        <f t="shared" si="120"/>
        <v>184830</v>
      </c>
      <c r="K447" s="136" t="s">
        <v>146</v>
      </c>
      <c r="L447" s="28"/>
      <c r="M447" s="140" t="s">
        <v>1</v>
      </c>
      <c r="N447" s="141" t="s">
        <v>44</v>
      </c>
      <c r="O447" s="142">
        <v>0.70399999999999996</v>
      </c>
      <c r="P447" s="142">
        <f t="shared" si="121"/>
        <v>214.72</v>
      </c>
      <c r="Q447" s="142">
        <v>0.01</v>
      </c>
      <c r="R447" s="142">
        <f t="shared" si="122"/>
        <v>3.0500000000000003</v>
      </c>
      <c r="S447" s="142">
        <v>0</v>
      </c>
      <c r="T447" s="143">
        <f t="shared" si="123"/>
        <v>0</v>
      </c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R447" s="144" t="s">
        <v>147</v>
      </c>
      <c r="AT447" s="144" t="s">
        <v>142</v>
      </c>
      <c r="AU447" s="144" t="s">
        <v>85</v>
      </c>
      <c r="AY447" s="15" t="s">
        <v>140</v>
      </c>
      <c r="BE447" s="145">
        <f t="shared" si="124"/>
        <v>184830</v>
      </c>
      <c r="BF447" s="145">
        <f t="shared" si="125"/>
        <v>0</v>
      </c>
      <c r="BG447" s="145">
        <f t="shared" si="126"/>
        <v>0</v>
      </c>
      <c r="BH447" s="145">
        <f t="shared" si="127"/>
        <v>0</v>
      </c>
      <c r="BI447" s="145">
        <f t="shared" si="128"/>
        <v>0</v>
      </c>
      <c r="BJ447" s="15" t="s">
        <v>19</v>
      </c>
      <c r="BK447" s="145">
        <f t="shared" si="129"/>
        <v>184830</v>
      </c>
      <c r="BL447" s="15" t="s">
        <v>147</v>
      </c>
      <c r="BM447" s="144" t="s">
        <v>1268</v>
      </c>
    </row>
    <row r="448" spans="1:65" s="2" customFormat="1" ht="33" customHeight="1">
      <c r="A448" s="27"/>
      <c r="B448" s="133"/>
      <c r="C448" s="134" t="s">
        <v>1269</v>
      </c>
      <c r="D448" s="134" t="s">
        <v>142</v>
      </c>
      <c r="E448" s="135" t="s">
        <v>1270</v>
      </c>
      <c r="F448" s="136" t="s">
        <v>1271</v>
      </c>
      <c r="G448" s="137" t="s">
        <v>145</v>
      </c>
      <c r="H448" s="138">
        <v>70</v>
      </c>
      <c r="I448" s="139">
        <v>300</v>
      </c>
      <c r="J448" s="139">
        <f t="shared" si="120"/>
        <v>21000</v>
      </c>
      <c r="K448" s="136" t="s">
        <v>146</v>
      </c>
      <c r="L448" s="28"/>
      <c r="M448" s="140" t="s">
        <v>1</v>
      </c>
      <c r="N448" s="141" t="s">
        <v>44</v>
      </c>
      <c r="O448" s="142">
        <v>0.36099999999999999</v>
      </c>
      <c r="P448" s="142">
        <f t="shared" si="121"/>
        <v>25.27</v>
      </c>
      <c r="Q448" s="142">
        <v>1.5299999999999999E-3</v>
      </c>
      <c r="R448" s="142">
        <f t="shared" si="122"/>
        <v>0.10709999999999999</v>
      </c>
      <c r="S448" s="142">
        <v>0</v>
      </c>
      <c r="T448" s="143">
        <f t="shared" si="123"/>
        <v>0</v>
      </c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R448" s="144" t="s">
        <v>202</v>
      </c>
      <c r="AT448" s="144" t="s">
        <v>142</v>
      </c>
      <c r="AU448" s="144" t="s">
        <v>85</v>
      </c>
      <c r="AY448" s="15" t="s">
        <v>140</v>
      </c>
      <c r="BE448" s="145">
        <f t="shared" si="124"/>
        <v>21000</v>
      </c>
      <c r="BF448" s="145">
        <f t="shared" si="125"/>
        <v>0</v>
      </c>
      <c r="BG448" s="145">
        <f t="shared" si="126"/>
        <v>0</v>
      </c>
      <c r="BH448" s="145">
        <f t="shared" si="127"/>
        <v>0</v>
      </c>
      <c r="BI448" s="145">
        <f t="shared" si="128"/>
        <v>0</v>
      </c>
      <c r="BJ448" s="15" t="s">
        <v>19</v>
      </c>
      <c r="BK448" s="145">
        <f t="shared" si="129"/>
        <v>21000</v>
      </c>
      <c r="BL448" s="15" t="s">
        <v>202</v>
      </c>
      <c r="BM448" s="144" t="s">
        <v>1272</v>
      </c>
    </row>
    <row r="449" spans="1:65" s="2" customFormat="1" ht="24.2" customHeight="1">
      <c r="A449" s="27"/>
      <c r="B449" s="133"/>
      <c r="C449" s="134" t="s">
        <v>1273</v>
      </c>
      <c r="D449" s="134" t="s">
        <v>142</v>
      </c>
      <c r="E449" s="135" t="s">
        <v>1274</v>
      </c>
      <c r="F449" s="136" t="s">
        <v>1275</v>
      </c>
      <c r="G449" s="137" t="s">
        <v>145</v>
      </c>
      <c r="H449" s="138">
        <v>1500</v>
      </c>
      <c r="I449" s="139">
        <v>419</v>
      </c>
      <c r="J449" s="139">
        <f t="shared" si="120"/>
        <v>628500</v>
      </c>
      <c r="K449" s="136" t="s">
        <v>146</v>
      </c>
      <c r="L449" s="28"/>
      <c r="M449" s="140" t="s">
        <v>1</v>
      </c>
      <c r="N449" s="141" t="s">
        <v>44</v>
      </c>
      <c r="O449" s="142">
        <v>0.51</v>
      </c>
      <c r="P449" s="142">
        <f t="shared" si="121"/>
        <v>765</v>
      </c>
      <c r="Q449" s="142">
        <v>2.0999999999999999E-3</v>
      </c>
      <c r="R449" s="142">
        <f t="shared" si="122"/>
        <v>3.15</v>
      </c>
      <c r="S449" s="142">
        <v>0</v>
      </c>
      <c r="T449" s="143">
        <f t="shared" si="123"/>
        <v>0</v>
      </c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R449" s="144" t="s">
        <v>147</v>
      </c>
      <c r="AT449" s="144" t="s">
        <v>142</v>
      </c>
      <c r="AU449" s="144" t="s">
        <v>85</v>
      </c>
      <c r="AY449" s="15" t="s">
        <v>140</v>
      </c>
      <c r="BE449" s="145">
        <f t="shared" si="124"/>
        <v>628500</v>
      </c>
      <c r="BF449" s="145">
        <f t="shared" si="125"/>
        <v>0</v>
      </c>
      <c r="BG449" s="145">
        <f t="shared" si="126"/>
        <v>0</v>
      </c>
      <c r="BH449" s="145">
        <f t="shared" si="127"/>
        <v>0</v>
      </c>
      <c r="BI449" s="145">
        <f t="shared" si="128"/>
        <v>0</v>
      </c>
      <c r="BJ449" s="15" t="s">
        <v>19</v>
      </c>
      <c r="BK449" s="145">
        <f t="shared" si="129"/>
        <v>628500</v>
      </c>
      <c r="BL449" s="15" t="s">
        <v>147</v>
      </c>
      <c r="BM449" s="144" t="s">
        <v>1276</v>
      </c>
    </row>
    <row r="450" spans="1:65" s="2" customFormat="1" ht="24.2" customHeight="1">
      <c r="A450" s="27"/>
      <c r="B450" s="133"/>
      <c r="C450" s="134" t="s">
        <v>1277</v>
      </c>
      <c r="D450" s="134" t="s">
        <v>142</v>
      </c>
      <c r="E450" s="135" t="s">
        <v>1278</v>
      </c>
      <c r="F450" s="136" t="s">
        <v>1279</v>
      </c>
      <c r="G450" s="137" t="s">
        <v>145</v>
      </c>
      <c r="H450" s="138">
        <v>750</v>
      </c>
      <c r="I450" s="139">
        <v>333</v>
      </c>
      <c r="J450" s="139">
        <f t="shared" si="120"/>
        <v>249750</v>
      </c>
      <c r="K450" s="136" t="s">
        <v>146</v>
      </c>
      <c r="L450" s="28"/>
      <c r="M450" s="140" t="s">
        <v>1</v>
      </c>
      <c r="N450" s="141" t="s">
        <v>44</v>
      </c>
      <c r="O450" s="142">
        <v>0.36499999999999999</v>
      </c>
      <c r="P450" s="142">
        <f t="shared" si="121"/>
        <v>273.75</v>
      </c>
      <c r="Q450" s="142">
        <v>4.7239999999999999E-4</v>
      </c>
      <c r="R450" s="142">
        <f t="shared" si="122"/>
        <v>0.3543</v>
      </c>
      <c r="S450" s="142">
        <v>0</v>
      </c>
      <c r="T450" s="143">
        <f t="shared" si="123"/>
        <v>0</v>
      </c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R450" s="144" t="s">
        <v>147</v>
      </c>
      <c r="AT450" s="144" t="s">
        <v>142</v>
      </c>
      <c r="AU450" s="144" t="s">
        <v>85</v>
      </c>
      <c r="AY450" s="15" t="s">
        <v>140</v>
      </c>
      <c r="BE450" s="145">
        <f t="shared" si="124"/>
        <v>249750</v>
      </c>
      <c r="BF450" s="145">
        <f t="shared" si="125"/>
        <v>0</v>
      </c>
      <c r="BG450" s="145">
        <f t="shared" si="126"/>
        <v>0</v>
      </c>
      <c r="BH450" s="145">
        <f t="shared" si="127"/>
        <v>0</v>
      </c>
      <c r="BI450" s="145">
        <f t="shared" si="128"/>
        <v>0</v>
      </c>
      <c r="BJ450" s="15" t="s">
        <v>19</v>
      </c>
      <c r="BK450" s="145">
        <f t="shared" si="129"/>
        <v>249750</v>
      </c>
      <c r="BL450" s="15" t="s">
        <v>147</v>
      </c>
      <c r="BM450" s="144" t="s">
        <v>1280</v>
      </c>
    </row>
    <row r="451" spans="1:65" s="2" customFormat="1" ht="24.2" customHeight="1">
      <c r="A451" s="27"/>
      <c r="B451" s="133"/>
      <c r="C451" s="134" t="s">
        <v>1281</v>
      </c>
      <c r="D451" s="134" t="s">
        <v>142</v>
      </c>
      <c r="E451" s="135" t="s">
        <v>1282</v>
      </c>
      <c r="F451" s="136" t="s">
        <v>1283</v>
      </c>
      <c r="G451" s="137" t="s">
        <v>145</v>
      </c>
      <c r="H451" s="138">
        <v>200</v>
      </c>
      <c r="I451" s="139">
        <v>24.1</v>
      </c>
      <c r="J451" s="139">
        <f t="shared" si="120"/>
        <v>4820</v>
      </c>
      <c r="K451" s="136" t="s">
        <v>146</v>
      </c>
      <c r="L451" s="28"/>
      <c r="M451" s="140" t="s">
        <v>1</v>
      </c>
      <c r="N451" s="141" t="s">
        <v>44</v>
      </c>
      <c r="O451" s="142">
        <v>5.8000000000000003E-2</v>
      </c>
      <c r="P451" s="142">
        <f t="shared" si="121"/>
        <v>11.600000000000001</v>
      </c>
      <c r="Q451" s="142">
        <v>0</v>
      </c>
      <c r="R451" s="142">
        <f t="shared" si="122"/>
        <v>0</v>
      </c>
      <c r="S451" s="142">
        <v>0</v>
      </c>
      <c r="T451" s="143">
        <f t="shared" si="123"/>
        <v>0</v>
      </c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R451" s="144" t="s">
        <v>147</v>
      </c>
      <c r="AT451" s="144" t="s">
        <v>142</v>
      </c>
      <c r="AU451" s="144" t="s">
        <v>85</v>
      </c>
      <c r="AY451" s="15" t="s">
        <v>140</v>
      </c>
      <c r="BE451" s="145">
        <f t="shared" si="124"/>
        <v>4820</v>
      </c>
      <c r="BF451" s="145">
        <f t="shared" si="125"/>
        <v>0</v>
      </c>
      <c r="BG451" s="145">
        <f t="shared" si="126"/>
        <v>0</v>
      </c>
      <c r="BH451" s="145">
        <f t="shared" si="127"/>
        <v>0</v>
      </c>
      <c r="BI451" s="145">
        <f t="shared" si="128"/>
        <v>0</v>
      </c>
      <c r="BJ451" s="15" t="s">
        <v>19</v>
      </c>
      <c r="BK451" s="145">
        <f t="shared" si="129"/>
        <v>4820</v>
      </c>
      <c r="BL451" s="15" t="s">
        <v>147</v>
      </c>
      <c r="BM451" s="144" t="s">
        <v>1284</v>
      </c>
    </row>
    <row r="452" spans="1:65" s="2" customFormat="1" ht="37.9" customHeight="1">
      <c r="A452" s="27"/>
      <c r="B452" s="133"/>
      <c r="C452" s="134" t="s">
        <v>1285</v>
      </c>
      <c r="D452" s="134" t="s">
        <v>142</v>
      </c>
      <c r="E452" s="135" t="s">
        <v>1286</v>
      </c>
      <c r="F452" s="136" t="s">
        <v>1287</v>
      </c>
      <c r="G452" s="137" t="s">
        <v>217</v>
      </c>
      <c r="H452" s="138">
        <v>700</v>
      </c>
      <c r="I452" s="139">
        <v>1580</v>
      </c>
      <c r="J452" s="139">
        <f t="shared" si="120"/>
        <v>1106000</v>
      </c>
      <c r="K452" s="136" t="s">
        <v>146</v>
      </c>
      <c r="L452" s="28"/>
      <c r="M452" s="140" t="s">
        <v>1</v>
      </c>
      <c r="N452" s="141" t="s">
        <v>44</v>
      </c>
      <c r="O452" s="142">
        <v>3.5680000000000001</v>
      </c>
      <c r="P452" s="142">
        <f t="shared" si="121"/>
        <v>2497.6</v>
      </c>
      <c r="Q452" s="142">
        <v>7.8160000000000002E-4</v>
      </c>
      <c r="R452" s="142">
        <f t="shared" si="122"/>
        <v>0.54712000000000005</v>
      </c>
      <c r="S452" s="142">
        <v>1E-3</v>
      </c>
      <c r="T452" s="143">
        <f t="shared" si="123"/>
        <v>0.70000000000000007</v>
      </c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R452" s="144" t="s">
        <v>147</v>
      </c>
      <c r="AT452" s="144" t="s">
        <v>142</v>
      </c>
      <c r="AU452" s="144" t="s">
        <v>85</v>
      </c>
      <c r="AY452" s="15" t="s">
        <v>140</v>
      </c>
      <c r="BE452" s="145">
        <f t="shared" si="124"/>
        <v>1106000</v>
      </c>
      <c r="BF452" s="145">
        <f t="shared" si="125"/>
        <v>0</v>
      </c>
      <c r="BG452" s="145">
        <f t="shared" si="126"/>
        <v>0</v>
      </c>
      <c r="BH452" s="145">
        <f t="shared" si="127"/>
        <v>0</v>
      </c>
      <c r="BI452" s="145">
        <f t="shared" si="128"/>
        <v>0</v>
      </c>
      <c r="BJ452" s="15" t="s">
        <v>19</v>
      </c>
      <c r="BK452" s="145">
        <f t="shared" si="129"/>
        <v>1106000</v>
      </c>
      <c r="BL452" s="15" t="s">
        <v>147</v>
      </c>
      <c r="BM452" s="144" t="s">
        <v>1288</v>
      </c>
    </row>
    <row r="453" spans="1:65" s="2" customFormat="1" ht="24.2" customHeight="1">
      <c r="A453" s="27"/>
      <c r="B453" s="133"/>
      <c r="C453" s="146" t="s">
        <v>1289</v>
      </c>
      <c r="D453" s="146" t="s">
        <v>406</v>
      </c>
      <c r="E453" s="147" t="s">
        <v>1290</v>
      </c>
      <c r="F453" s="148" t="s">
        <v>1291</v>
      </c>
      <c r="G453" s="149" t="s">
        <v>287</v>
      </c>
      <c r="H453" s="150">
        <v>1.7</v>
      </c>
      <c r="I453" s="151">
        <v>49000</v>
      </c>
      <c r="J453" s="151">
        <f t="shared" si="120"/>
        <v>83300</v>
      </c>
      <c r="K453" s="148" t="s">
        <v>146</v>
      </c>
      <c r="L453" s="152"/>
      <c r="M453" s="153" t="s">
        <v>1</v>
      </c>
      <c r="N453" s="154" t="s">
        <v>44</v>
      </c>
      <c r="O453" s="142">
        <v>0</v>
      </c>
      <c r="P453" s="142">
        <f t="shared" si="121"/>
        <v>0</v>
      </c>
      <c r="Q453" s="142">
        <v>1</v>
      </c>
      <c r="R453" s="142">
        <f t="shared" si="122"/>
        <v>1.7</v>
      </c>
      <c r="S453" s="142">
        <v>0</v>
      </c>
      <c r="T453" s="143">
        <f t="shared" si="123"/>
        <v>0</v>
      </c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R453" s="144" t="s">
        <v>172</v>
      </c>
      <c r="AT453" s="144" t="s">
        <v>406</v>
      </c>
      <c r="AU453" s="144" t="s">
        <v>85</v>
      </c>
      <c r="AY453" s="15" t="s">
        <v>140</v>
      </c>
      <c r="BE453" s="145">
        <f t="shared" si="124"/>
        <v>83300</v>
      </c>
      <c r="BF453" s="145">
        <f t="shared" si="125"/>
        <v>0</v>
      </c>
      <c r="BG453" s="145">
        <f t="shared" si="126"/>
        <v>0</v>
      </c>
      <c r="BH453" s="145">
        <f t="shared" si="127"/>
        <v>0</v>
      </c>
      <c r="BI453" s="145">
        <f t="shared" si="128"/>
        <v>0</v>
      </c>
      <c r="BJ453" s="15" t="s">
        <v>19</v>
      </c>
      <c r="BK453" s="145">
        <f t="shared" si="129"/>
        <v>83300</v>
      </c>
      <c r="BL453" s="15" t="s">
        <v>147</v>
      </c>
      <c r="BM453" s="144" t="s">
        <v>1292</v>
      </c>
    </row>
    <row r="454" spans="1:65" s="2" customFormat="1" ht="19.5">
      <c r="A454" s="27"/>
      <c r="B454" s="28"/>
      <c r="C454" s="27"/>
      <c r="D454" s="155" t="s">
        <v>410</v>
      </c>
      <c r="E454" s="27"/>
      <c r="F454" s="156" t="s">
        <v>1293</v>
      </c>
      <c r="G454" s="27"/>
      <c r="H454" s="27"/>
      <c r="I454" s="27"/>
      <c r="J454" s="27"/>
      <c r="K454" s="27"/>
      <c r="L454" s="28"/>
      <c r="M454" s="157"/>
      <c r="N454" s="158"/>
      <c r="O454" s="53"/>
      <c r="P454" s="53"/>
      <c r="Q454" s="53"/>
      <c r="R454" s="53"/>
      <c r="S454" s="53"/>
      <c r="T454" s="54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T454" s="15" t="s">
        <v>410</v>
      </c>
      <c r="AU454" s="15" t="s">
        <v>85</v>
      </c>
    </row>
    <row r="455" spans="1:65" s="2" customFormat="1" ht="49.15" customHeight="1">
      <c r="A455" s="27"/>
      <c r="B455" s="133"/>
      <c r="C455" s="134" t="s">
        <v>1294</v>
      </c>
      <c r="D455" s="134" t="s">
        <v>142</v>
      </c>
      <c r="E455" s="135" t="s">
        <v>1295</v>
      </c>
      <c r="F455" s="136" t="s">
        <v>1296</v>
      </c>
      <c r="G455" s="137" t="s">
        <v>217</v>
      </c>
      <c r="H455" s="138">
        <v>400</v>
      </c>
      <c r="I455" s="139">
        <v>1550</v>
      </c>
      <c r="J455" s="139">
        <f>ROUND(I455*H455,2)</f>
        <v>620000</v>
      </c>
      <c r="K455" s="136" t="s">
        <v>146</v>
      </c>
      <c r="L455" s="28"/>
      <c r="M455" s="140" t="s">
        <v>1</v>
      </c>
      <c r="N455" s="141" t="s">
        <v>44</v>
      </c>
      <c r="O455" s="142">
        <v>2.15</v>
      </c>
      <c r="P455" s="142">
        <f>O455*H455</f>
        <v>860</v>
      </c>
      <c r="Q455" s="142">
        <v>1.2882E-3</v>
      </c>
      <c r="R455" s="142">
        <f>Q455*H455</f>
        <v>0.51527999999999996</v>
      </c>
      <c r="S455" s="142">
        <v>1E-3</v>
      </c>
      <c r="T455" s="143">
        <f>S455*H455</f>
        <v>0.4</v>
      </c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R455" s="144" t="s">
        <v>147</v>
      </c>
      <c r="AT455" s="144" t="s">
        <v>142</v>
      </c>
      <c r="AU455" s="144" t="s">
        <v>85</v>
      </c>
      <c r="AY455" s="15" t="s">
        <v>140</v>
      </c>
      <c r="BE455" s="145">
        <f>IF(N455="základní",J455,0)</f>
        <v>620000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5" t="s">
        <v>19</v>
      </c>
      <c r="BK455" s="145">
        <f>ROUND(I455*H455,2)</f>
        <v>620000</v>
      </c>
      <c r="BL455" s="15" t="s">
        <v>147</v>
      </c>
      <c r="BM455" s="144" t="s">
        <v>1297</v>
      </c>
    </row>
    <row r="456" spans="1:65" s="2" customFormat="1" ht="29.25">
      <c r="A456" s="27"/>
      <c r="B456" s="28"/>
      <c r="C456" s="27"/>
      <c r="D456" s="155" t="s">
        <v>410</v>
      </c>
      <c r="E456" s="27"/>
      <c r="F456" s="156" t="s">
        <v>465</v>
      </c>
      <c r="G456" s="27"/>
      <c r="H456" s="27"/>
      <c r="I456" s="27"/>
      <c r="J456" s="27"/>
      <c r="K456" s="27"/>
      <c r="L456" s="28"/>
      <c r="M456" s="157"/>
      <c r="N456" s="158"/>
      <c r="O456" s="53"/>
      <c r="P456" s="53"/>
      <c r="Q456" s="53"/>
      <c r="R456" s="53"/>
      <c r="S456" s="53"/>
      <c r="T456" s="54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T456" s="15" t="s">
        <v>410</v>
      </c>
      <c r="AU456" s="15" t="s">
        <v>85</v>
      </c>
    </row>
    <row r="457" spans="1:65" s="2" customFormat="1" ht="33" customHeight="1">
      <c r="A457" s="27"/>
      <c r="B457" s="133"/>
      <c r="C457" s="134" t="s">
        <v>1298</v>
      </c>
      <c r="D457" s="134" t="s">
        <v>142</v>
      </c>
      <c r="E457" s="135" t="s">
        <v>1299</v>
      </c>
      <c r="F457" s="136" t="s">
        <v>1300</v>
      </c>
      <c r="G457" s="137" t="s">
        <v>217</v>
      </c>
      <c r="H457" s="138">
        <v>80</v>
      </c>
      <c r="I457" s="139">
        <v>584</v>
      </c>
      <c r="J457" s="139">
        <f>ROUND(I457*H457,2)</f>
        <v>46720</v>
      </c>
      <c r="K457" s="136" t="s">
        <v>146</v>
      </c>
      <c r="L457" s="28"/>
      <c r="M457" s="140" t="s">
        <v>1</v>
      </c>
      <c r="N457" s="141" t="s">
        <v>44</v>
      </c>
      <c r="O457" s="142">
        <v>1.34</v>
      </c>
      <c r="P457" s="142">
        <f>O457*H457</f>
        <v>107.2</v>
      </c>
      <c r="Q457" s="142">
        <v>0</v>
      </c>
      <c r="R457" s="142">
        <f>Q457*H457</f>
        <v>0</v>
      </c>
      <c r="S457" s="142">
        <v>0</v>
      </c>
      <c r="T457" s="143">
        <f>S457*H457</f>
        <v>0</v>
      </c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R457" s="144" t="s">
        <v>147</v>
      </c>
      <c r="AT457" s="144" t="s">
        <v>142</v>
      </c>
      <c r="AU457" s="144" t="s">
        <v>85</v>
      </c>
      <c r="AY457" s="15" t="s">
        <v>140</v>
      </c>
      <c r="BE457" s="145">
        <f>IF(N457="základní",J457,0)</f>
        <v>46720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5" t="s">
        <v>19</v>
      </c>
      <c r="BK457" s="145">
        <f>ROUND(I457*H457,2)</f>
        <v>46720</v>
      </c>
      <c r="BL457" s="15" t="s">
        <v>147</v>
      </c>
      <c r="BM457" s="144" t="s">
        <v>1301</v>
      </c>
    </row>
    <row r="458" spans="1:65" s="12" customFormat="1" ht="22.9" customHeight="1">
      <c r="B458" s="121"/>
      <c r="D458" s="122" t="s">
        <v>78</v>
      </c>
      <c r="E458" s="131" t="s">
        <v>1302</v>
      </c>
      <c r="F458" s="131" t="s">
        <v>1303</v>
      </c>
      <c r="J458" s="132">
        <f>BK458</f>
        <v>4967404</v>
      </c>
      <c r="L458" s="121"/>
      <c r="M458" s="125"/>
      <c r="N458" s="126"/>
      <c r="O458" s="126"/>
      <c r="P458" s="127">
        <f>SUM(P459:P481)</f>
        <v>1772.31</v>
      </c>
      <c r="Q458" s="126"/>
      <c r="R458" s="127">
        <f>SUM(R459:R481)</f>
        <v>0</v>
      </c>
      <c r="S458" s="126"/>
      <c r="T458" s="128">
        <f>SUM(T459:T481)</f>
        <v>0</v>
      </c>
      <c r="AR458" s="122" t="s">
        <v>19</v>
      </c>
      <c r="AT458" s="129" t="s">
        <v>78</v>
      </c>
      <c r="AU458" s="129" t="s">
        <v>19</v>
      </c>
      <c r="AY458" s="122" t="s">
        <v>140</v>
      </c>
      <c r="BK458" s="130">
        <f>SUM(BK459:BK481)</f>
        <v>4967404</v>
      </c>
    </row>
    <row r="459" spans="1:65" s="2" customFormat="1" ht="24.2" customHeight="1">
      <c r="A459" s="27"/>
      <c r="B459" s="133"/>
      <c r="C459" s="134" t="s">
        <v>1304</v>
      </c>
      <c r="D459" s="134" t="s">
        <v>142</v>
      </c>
      <c r="E459" s="135" t="s">
        <v>1305</v>
      </c>
      <c r="F459" s="136" t="s">
        <v>1306</v>
      </c>
      <c r="G459" s="137" t="s">
        <v>287</v>
      </c>
      <c r="H459" s="138">
        <v>1400</v>
      </c>
      <c r="I459" s="139">
        <v>143</v>
      </c>
      <c r="J459" s="139">
        <f t="shared" ref="J459:J467" si="130">ROUND(I459*H459,2)</f>
        <v>200200</v>
      </c>
      <c r="K459" s="136" t="s">
        <v>146</v>
      </c>
      <c r="L459" s="28"/>
      <c r="M459" s="140" t="s">
        <v>1</v>
      </c>
      <c r="N459" s="141" t="s">
        <v>44</v>
      </c>
      <c r="O459" s="142">
        <v>0.16400000000000001</v>
      </c>
      <c r="P459" s="142">
        <f t="shared" ref="P459:P467" si="131">O459*H459</f>
        <v>229.60000000000002</v>
      </c>
      <c r="Q459" s="142">
        <v>0</v>
      </c>
      <c r="R459" s="142">
        <f t="shared" ref="R459:R467" si="132">Q459*H459</f>
        <v>0</v>
      </c>
      <c r="S459" s="142">
        <v>0</v>
      </c>
      <c r="T459" s="143">
        <f t="shared" ref="T459:T467" si="133">S459*H459</f>
        <v>0</v>
      </c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R459" s="144" t="s">
        <v>147</v>
      </c>
      <c r="AT459" s="144" t="s">
        <v>142</v>
      </c>
      <c r="AU459" s="144" t="s">
        <v>85</v>
      </c>
      <c r="AY459" s="15" t="s">
        <v>140</v>
      </c>
      <c r="BE459" s="145">
        <f t="shared" ref="BE459:BE467" si="134">IF(N459="základní",J459,0)</f>
        <v>200200</v>
      </c>
      <c r="BF459" s="145">
        <f t="shared" ref="BF459:BF467" si="135">IF(N459="snížená",J459,0)</f>
        <v>0</v>
      </c>
      <c r="BG459" s="145">
        <f t="shared" ref="BG459:BG467" si="136">IF(N459="zákl. přenesená",J459,0)</f>
        <v>0</v>
      </c>
      <c r="BH459" s="145">
        <f t="shared" ref="BH459:BH467" si="137">IF(N459="sníž. přenesená",J459,0)</f>
        <v>0</v>
      </c>
      <c r="BI459" s="145">
        <f t="shared" ref="BI459:BI467" si="138">IF(N459="nulová",J459,0)</f>
        <v>0</v>
      </c>
      <c r="BJ459" s="15" t="s">
        <v>19</v>
      </c>
      <c r="BK459" s="145">
        <f t="shared" ref="BK459:BK467" si="139">ROUND(I459*H459,2)</f>
        <v>200200</v>
      </c>
      <c r="BL459" s="15" t="s">
        <v>147</v>
      </c>
      <c r="BM459" s="144" t="s">
        <v>1307</v>
      </c>
    </row>
    <row r="460" spans="1:65" s="2" customFormat="1" ht="33" customHeight="1">
      <c r="A460" s="27"/>
      <c r="B460" s="133"/>
      <c r="C460" s="134" t="s">
        <v>1308</v>
      </c>
      <c r="D460" s="134" t="s">
        <v>142</v>
      </c>
      <c r="E460" s="135" t="s">
        <v>1309</v>
      </c>
      <c r="F460" s="136" t="s">
        <v>1310</v>
      </c>
      <c r="G460" s="137" t="s">
        <v>287</v>
      </c>
      <c r="H460" s="138">
        <v>300</v>
      </c>
      <c r="I460" s="139">
        <v>512</v>
      </c>
      <c r="J460" s="139">
        <f t="shared" si="130"/>
        <v>153600</v>
      </c>
      <c r="K460" s="136" t="s">
        <v>146</v>
      </c>
      <c r="L460" s="28"/>
      <c r="M460" s="140" t="s">
        <v>1</v>
      </c>
      <c r="N460" s="141" t="s">
        <v>44</v>
      </c>
      <c r="O460" s="142">
        <v>0.63800000000000001</v>
      </c>
      <c r="P460" s="142">
        <f t="shared" si="131"/>
        <v>191.4</v>
      </c>
      <c r="Q460" s="142">
        <v>0</v>
      </c>
      <c r="R460" s="142">
        <f t="shared" si="132"/>
        <v>0</v>
      </c>
      <c r="S460" s="142">
        <v>0</v>
      </c>
      <c r="T460" s="143">
        <f t="shared" si="133"/>
        <v>0</v>
      </c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R460" s="144" t="s">
        <v>147</v>
      </c>
      <c r="AT460" s="144" t="s">
        <v>142</v>
      </c>
      <c r="AU460" s="144" t="s">
        <v>85</v>
      </c>
      <c r="AY460" s="15" t="s">
        <v>140</v>
      </c>
      <c r="BE460" s="145">
        <f t="shared" si="134"/>
        <v>153600</v>
      </c>
      <c r="BF460" s="145">
        <f t="shared" si="135"/>
        <v>0</v>
      </c>
      <c r="BG460" s="145">
        <f t="shared" si="136"/>
        <v>0</v>
      </c>
      <c r="BH460" s="145">
        <f t="shared" si="137"/>
        <v>0</v>
      </c>
      <c r="BI460" s="145">
        <f t="shared" si="138"/>
        <v>0</v>
      </c>
      <c r="BJ460" s="15" t="s">
        <v>19</v>
      </c>
      <c r="BK460" s="145">
        <f t="shared" si="139"/>
        <v>153600</v>
      </c>
      <c r="BL460" s="15" t="s">
        <v>147</v>
      </c>
      <c r="BM460" s="144" t="s">
        <v>1311</v>
      </c>
    </row>
    <row r="461" spans="1:65" s="2" customFormat="1" ht="33" customHeight="1">
      <c r="A461" s="27"/>
      <c r="B461" s="133"/>
      <c r="C461" s="134" t="s">
        <v>1312</v>
      </c>
      <c r="D461" s="134" t="s">
        <v>142</v>
      </c>
      <c r="E461" s="135" t="s">
        <v>1313</v>
      </c>
      <c r="F461" s="136" t="s">
        <v>1314</v>
      </c>
      <c r="G461" s="137" t="s">
        <v>287</v>
      </c>
      <c r="H461" s="138">
        <v>1800</v>
      </c>
      <c r="I461" s="139">
        <v>279</v>
      </c>
      <c r="J461" s="139">
        <f t="shared" si="130"/>
        <v>502200</v>
      </c>
      <c r="K461" s="136" t="s">
        <v>146</v>
      </c>
      <c r="L461" s="28"/>
      <c r="M461" s="140" t="s">
        <v>1</v>
      </c>
      <c r="N461" s="141" t="s">
        <v>44</v>
      </c>
      <c r="O461" s="142">
        <v>0.24</v>
      </c>
      <c r="P461" s="142">
        <f t="shared" si="131"/>
        <v>432</v>
      </c>
      <c r="Q461" s="142">
        <v>0</v>
      </c>
      <c r="R461" s="142">
        <f t="shared" si="132"/>
        <v>0</v>
      </c>
      <c r="S461" s="142">
        <v>0</v>
      </c>
      <c r="T461" s="143">
        <f t="shared" si="133"/>
        <v>0</v>
      </c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R461" s="144" t="s">
        <v>147</v>
      </c>
      <c r="AT461" s="144" t="s">
        <v>142</v>
      </c>
      <c r="AU461" s="144" t="s">
        <v>85</v>
      </c>
      <c r="AY461" s="15" t="s">
        <v>140</v>
      </c>
      <c r="BE461" s="145">
        <f t="shared" si="134"/>
        <v>502200</v>
      </c>
      <c r="BF461" s="145">
        <f t="shared" si="135"/>
        <v>0</v>
      </c>
      <c r="BG461" s="145">
        <f t="shared" si="136"/>
        <v>0</v>
      </c>
      <c r="BH461" s="145">
        <f t="shared" si="137"/>
        <v>0</v>
      </c>
      <c r="BI461" s="145">
        <f t="shared" si="138"/>
        <v>0</v>
      </c>
      <c r="BJ461" s="15" t="s">
        <v>19</v>
      </c>
      <c r="BK461" s="145">
        <f t="shared" si="139"/>
        <v>502200</v>
      </c>
      <c r="BL461" s="15" t="s">
        <v>147</v>
      </c>
      <c r="BM461" s="144" t="s">
        <v>1315</v>
      </c>
    </row>
    <row r="462" spans="1:65" s="2" customFormat="1" ht="44.25" customHeight="1">
      <c r="A462" s="27"/>
      <c r="B462" s="133"/>
      <c r="C462" s="134" t="s">
        <v>1316</v>
      </c>
      <c r="D462" s="134" t="s">
        <v>142</v>
      </c>
      <c r="E462" s="135" t="s">
        <v>1317</v>
      </c>
      <c r="F462" s="136" t="s">
        <v>1318</v>
      </c>
      <c r="G462" s="137" t="s">
        <v>287</v>
      </c>
      <c r="H462" s="138">
        <v>25500</v>
      </c>
      <c r="I462" s="139">
        <v>18.100000000000001</v>
      </c>
      <c r="J462" s="139">
        <f t="shared" si="130"/>
        <v>461550</v>
      </c>
      <c r="K462" s="136" t="s">
        <v>146</v>
      </c>
      <c r="L462" s="28"/>
      <c r="M462" s="140" t="s">
        <v>1</v>
      </c>
      <c r="N462" s="141" t="s">
        <v>44</v>
      </c>
      <c r="O462" s="142">
        <v>4.0000000000000001E-3</v>
      </c>
      <c r="P462" s="142">
        <f t="shared" si="131"/>
        <v>102</v>
      </c>
      <c r="Q462" s="142">
        <v>0</v>
      </c>
      <c r="R462" s="142">
        <f t="shared" si="132"/>
        <v>0</v>
      </c>
      <c r="S462" s="142">
        <v>0</v>
      </c>
      <c r="T462" s="143">
        <f t="shared" si="133"/>
        <v>0</v>
      </c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R462" s="144" t="s">
        <v>147</v>
      </c>
      <c r="AT462" s="144" t="s">
        <v>142</v>
      </c>
      <c r="AU462" s="144" t="s">
        <v>85</v>
      </c>
      <c r="AY462" s="15" t="s">
        <v>140</v>
      </c>
      <c r="BE462" s="145">
        <f t="shared" si="134"/>
        <v>461550</v>
      </c>
      <c r="BF462" s="145">
        <f t="shared" si="135"/>
        <v>0</v>
      </c>
      <c r="BG462" s="145">
        <f t="shared" si="136"/>
        <v>0</v>
      </c>
      <c r="BH462" s="145">
        <f t="shared" si="137"/>
        <v>0</v>
      </c>
      <c r="BI462" s="145">
        <f t="shared" si="138"/>
        <v>0</v>
      </c>
      <c r="BJ462" s="15" t="s">
        <v>19</v>
      </c>
      <c r="BK462" s="145">
        <f t="shared" si="139"/>
        <v>461550</v>
      </c>
      <c r="BL462" s="15" t="s">
        <v>147</v>
      </c>
      <c r="BM462" s="144" t="s">
        <v>1319</v>
      </c>
    </row>
    <row r="463" spans="1:65" s="2" customFormat="1" ht="49.15" customHeight="1">
      <c r="A463" s="27"/>
      <c r="B463" s="133"/>
      <c r="C463" s="134" t="s">
        <v>1320</v>
      </c>
      <c r="D463" s="134" t="s">
        <v>142</v>
      </c>
      <c r="E463" s="135" t="s">
        <v>1321</v>
      </c>
      <c r="F463" s="136" t="s">
        <v>1322</v>
      </c>
      <c r="G463" s="137" t="s">
        <v>287</v>
      </c>
      <c r="H463" s="138">
        <v>15</v>
      </c>
      <c r="I463" s="139">
        <v>499</v>
      </c>
      <c r="J463" s="139">
        <f t="shared" si="130"/>
        <v>7485</v>
      </c>
      <c r="K463" s="136" t="s">
        <v>146</v>
      </c>
      <c r="L463" s="28"/>
      <c r="M463" s="140" t="s">
        <v>1</v>
      </c>
      <c r="N463" s="141" t="s">
        <v>44</v>
      </c>
      <c r="O463" s="142">
        <v>0.5</v>
      </c>
      <c r="P463" s="142">
        <f t="shared" si="131"/>
        <v>7.5</v>
      </c>
      <c r="Q463" s="142">
        <v>0</v>
      </c>
      <c r="R463" s="142">
        <f t="shared" si="132"/>
        <v>0</v>
      </c>
      <c r="S463" s="142">
        <v>0</v>
      </c>
      <c r="T463" s="143">
        <f t="shared" si="133"/>
        <v>0</v>
      </c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R463" s="144" t="s">
        <v>147</v>
      </c>
      <c r="AT463" s="144" t="s">
        <v>142</v>
      </c>
      <c r="AU463" s="144" t="s">
        <v>85</v>
      </c>
      <c r="AY463" s="15" t="s">
        <v>140</v>
      </c>
      <c r="BE463" s="145">
        <f t="shared" si="134"/>
        <v>7485</v>
      </c>
      <c r="BF463" s="145">
        <f t="shared" si="135"/>
        <v>0</v>
      </c>
      <c r="BG463" s="145">
        <f t="shared" si="136"/>
        <v>0</v>
      </c>
      <c r="BH463" s="145">
        <f t="shared" si="137"/>
        <v>0</v>
      </c>
      <c r="BI463" s="145">
        <f t="shared" si="138"/>
        <v>0</v>
      </c>
      <c r="BJ463" s="15" t="s">
        <v>19</v>
      </c>
      <c r="BK463" s="145">
        <f t="shared" si="139"/>
        <v>7485</v>
      </c>
      <c r="BL463" s="15" t="s">
        <v>147</v>
      </c>
      <c r="BM463" s="144" t="s">
        <v>1323</v>
      </c>
    </row>
    <row r="464" spans="1:65" s="2" customFormat="1" ht="66.75" customHeight="1">
      <c r="A464" s="27"/>
      <c r="B464" s="133"/>
      <c r="C464" s="134" t="s">
        <v>1324</v>
      </c>
      <c r="D464" s="134" t="s">
        <v>142</v>
      </c>
      <c r="E464" s="135" t="s">
        <v>1325</v>
      </c>
      <c r="F464" s="136" t="s">
        <v>1326</v>
      </c>
      <c r="G464" s="137" t="s">
        <v>287</v>
      </c>
      <c r="H464" s="138">
        <v>700</v>
      </c>
      <c r="I464" s="139">
        <v>40.6</v>
      </c>
      <c r="J464" s="139">
        <f t="shared" si="130"/>
        <v>28420</v>
      </c>
      <c r="K464" s="136" t="s">
        <v>146</v>
      </c>
      <c r="L464" s="28"/>
      <c r="M464" s="140" t="s">
        <v>1</v>
      </c>
      <c r="N464" s="141" t="s">
        <v>44</v>
      </c>
      <c r="O464" s="142">
        <v>8.0000000000000002E-3</v>
      </c>
      <c r="P464" s="142">
        <f t="shared" si="131"/>
        <v>5.6000000000000005</v>
      </c>
      <c r="Q464" s="142">
        <v>0</v>
      </c>
      <c r="R464" s="142">
        <f t="shared" si="132"/>
        <v>0</v>
      </c>
      <c r="S464" s="142">
        <v>0</v>
      </c>
      <c r="T464" s="143">
        <f t="shared" si="133"/>
        <v>0</v>
      </c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R464" s="144" t="s">
        <v>147</v>
      </c>
      <c r="AT464" s="144" t="s">
        <v>142</v>
      </c>
      <c r="AU464" s="144" t="s">
        <v>85</v>
      </c>
      <c r="AY464" s="15" t="s">
        <v>140</v>
      </c>
      <c r="BE464" s="145">
        <f t="shared" si="134"/>
        <v>28420</v>
      </c>
      <c r="BF464" s="145">
        <f t="shared" si="135"/>
        <v>0</v>
      </c>
      <c r="BG464" s="145">
        <f t="shared" si="136"/>
        <v>0</v>
      </c>
      <c r="BH464" s="145">
        <f t="shared" si="137"/>
        <v>0</v>
      </c>
      <c r="BI464" s="145">
        <f t="shared" si="138"/>
        <v>0</v>
      </c>
      <c r="BJ464" s="15" t="s">
        <v>19</v>
      </c>
      <c r="BK464" s="145">
        <f t="shared" si="139"/>
        <v>28420</v>
      </c>
      <c r="BL464" s="15" t="s">
        <v>147</v>
      </c>
      <c r="BM464" s="144" t="s">
        <v>1327</v>
      </c>
    </row>
    <row r="465" spans="1:65" s="2" customFormat="1" ht="33" customHeight="1">
      <c r="A465" s="27"/>
      <c r="B465" s="133"/>
      <c r="C465" s="134" t="s">
        <v>1328</v>
      </c>
      <c r="D465" s="134" t="s">
        <v>142</v>
      </c>
      <c r="E465" s="135" t="s">
        <v>1329</v>
      </c>
      <c r="F465" s="136" t="s">
        <v>1330</v>
      </c>
      <c r="G465" s="137" t="s">
        <v>287</v>
      </c>
      <c r="H465" s="138">
        <v>250</v>
      </c>
      <c r="I465" s="139">
        <v>342</v>
      </c>
      <c r="J465" s="139">
        <f t="shared" si="130"/>
        <v>85500</v>
      </c>
      <c r="K465" s="136" t="s">
        <v>146</v>
      </c>
      <c r="L465" s="28"/>
      <c r="M465" s="140" t="s">
        <v>1</v>
      </c>
      <c r="N465" s="141" t="s">
        <v>44</v>
      </c>
      <c r="O465" s="142">
        <v>1.004</v>
      </c>
      <c r="P465" s="142">
        <f t="shared" si="131"/>
        <v>251</v>
      </c>
      <c r="Q465" s="142">
        <v>0</v>
      </c>
      <c r="R465" s="142">
        <f t="shared" si="132"/>
        <v>0</v>
      </c>
      <c r="S465" s="142">
        <v>0</v>
      </c>
      <c r="T465" s="143">
        <f t="shared" si="133"/>
        <v>0</v>
      </c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R465" s="144" t="s">
        <v>147</v>
      </c>
      <c r="AT465" s="144" t="s">
        <v>142</v>
      </c>
      <c r="AU465" s="144" t="s">
        <v>85</v>
      </c>
      <c r="AY465" s="15" t="s">
        <v>140</v>
      </c>
      <c r="BE465" s="145">
        <f t="shared" si="134"/>
        <v>85500</v>
      </c>
      <c r="BF465" s="145">
        <f t="shared" si="135"/>
        <v>0</v>
      </c>
      <c r="BG465" s="145">
        <f t="shared" si="136"/>
        <v>0</v>
      </c>
      <c r="BH465" s="145">
        <f t="shared" si="137"/>
        <v>0</v>
      </c>
      <c r="BI465" s="145">
        <f t="shared" si="138"/>
        <v>0</v>
      </c>
      <c r="BJ465" s="15" t="s">
        <v>19</v>
      </c>
      <c r="BK465" s="145">
        <f t="shared" si="139"/>
        <v>85500</v>
      </c>
      <c r="BL465" s="15" t="s">
        <v>147</v>
      </c>
      <c r="BM465" s="144" t="s">
        <v>1331</v>
      </c>
    </row>
    <row r="466" spans="1:65" s="2" customFormat="1" ht="44.25" customHeight="1">
      <c r="A466" s="27"/>
      <c r="B466" s="133"/>
      <c r="C466" s="134" t="s">
        <v>1332</v>
      </c>
      <c r="D466" s="134" t="s">
        <v>142</v>
      </c>
      <c r="E466" s="135" t="s">
        <v>1333</v>
      </c>
      <c r="F466" s="136" t="s">
        <v>1334</v>
      </c>
      <c r="G466" s="137" t="s">
        <v>287</v>
      </c>
      <c r="H466" s="138">
        <v>230</v>
      </c>
      <c r="I466" s="139">
        <v>59.3</v>
      </c>
      <c r="J466" s="139">
        <f t="shared" si="130"/>
        <v>13639</v>
      </c>
      <c r="K466" s="136" t="s">
        <v>146</v>
      </c>
      <c r="L466" s="28"/>
      <c r="M466" s="140" t="s">
        <v>1</v>
      </c>
      <c r="N466" s="141" t="s">
        <v>44</v>
      </c>
      <c r="O466" s="142">
        <v>0.17399999999999999</v>
      </c>
      <c r="P466" s="142">
        <f t="shared" si="131"/>
        <v>40.019999999999996</v>
      </c>
      <c r="Q466" s="142">
        <v>0</v>
      </c>
      <c r="R466" s="142">
        <f t="shared" si="132"/>
        <v>0</v>
      </c>
      <c r="S466" s="142">
        <v>0</v>
      </c>
      <c r="T466" s="143">
        <f t="shared" si="133"/>
        <v>0</v>
      </c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R466" s="144" t="s">
        <v>147</v>
      </c>
      <c r="AT466" s="144" t="s">
        <v>142</v>
      </c>
      <c r="AU466" s="144" t="s">
        <v>85</v>
      </c>
      <c r="AY466" s="15" t="s">
        <v>140</v>
      </c>
      <c r="BE466" s="145">
        <f t="shared" si="134"/>
        <v>13639</v>
      </c>
      <c r="BF466" s="145">
        <f t="shared" si="135"/>
        <v>0</v>
      </c>
      <c r="BG466" s="145">
        <f t="shared" si="136"/>
        <v>0</v>
      </c>
      <c r="BH466" s="145">
        <f t="shared" si="137"/>
        <v>0</v>
      </c>
      <c r="BI466" s="145">
        <f t="shared" si="138"/>
        <v>0</v>
      </c>
      <c r="BJ466" s="15" t="s">
        <v>19</v>
      </c>
      <c r="BK466" s="145">
        <f t="shared" si="139"/>
        <v>13639</v>
      </c>
      <c r="BL466" s="15" t="s">
        <v>147</v>
      </c>
      <c r="BM466" s="144" t="s">
        <v>1335</v>
      </c>
    </row>
    <row r="467" spans="1:65" s="2" customFormat="1" ht="37.9" customHeight="1">
      <c r="A467" s="27"/>
      <c r="B467" s="133"/>
      <c r="C467" s="134" t="s">
        <v>1336</v>
      </c>
      <c r="D467" s="134" t="s">
        <v>142</v>
      </c>
      <c r="E467" s="135" t="s">
        <v>1337</v>
      </c>
      <c r="F467" s="136" t="s">
        <v>1338</v>
      </c>
      <c r="G467" s="137" t="s">
        <v>287</v>
      </c>
      <c r="H467" s="138">
        <v>20</v>
      </c>
      <c r="I467" s="139">
        <v>2090</v>
      </c>
      <c r="J467" s="139">
        <f t="shared" si="130"/>
        <v>41800</v>
      </c>
      <c r="K467" s="136" t="s">
        <v>146</v>
      </c>
      <c r="L467" s="28"/>
      <c r="M467" s="140" t="s">
        <v>1</v>
      </c>
      <c r="N467" s="141" t="s">
        <v>44</v>
      </c>
      <c r="O467" s="142">
        <v>0</v>
      </c>
      <c r="P467" s="142">
        <f t="shared" si="131"/>
        <v>0</v>
      </c>
      <c r="Q467" s="142">
        <v>0</v>
      </c>
      <c r="R467" s="142">
        <f t="shared" si="132"/>
        <v>0</v>
      </c>
      <c r="S467" s="142">
        <v>0</v>
      </c>
      <c r="T467" s="143">
        <f t="shared" si="133"/>
        <v>0</v>
      </c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R467" s="144" t="s">
        <v>147</v>
      </c>
      <c r="AT467" s="144" t="s">
        <v>142</v>
      </c>
      <c r="AU467" s="144" t="s">
        <v>85</v>
      </c>
      <c r="AY467" s="15" t="s">
        <v>140</v>
      </c>
      <c r="BE467" s="145">
        <f t="shared" si="134"/>
        <v>41800</v>
      </c>
      <c r="BF467" s="145">
        <f t="shared" si="135"/>
        <v>0</v>
      </c>
      <c r="BG467" s="145">
        <f t="shared" si="136"/>
        <v>0</v>
      </c>
      <c r="BH467" s="145">
        <f t="shared" si="137"/>
        <v>0</v>
      </c>
      <c r="BI467" s="145">
        <f t="shared" si="138"/>
        <v>0</v>
      </c>
      <c r="BJ467" s="15" t="s">
        <v>19</v>
      </c>
      <c r="BK467" s="145">
        <f t="shared" si="139"/>
        <v>41800</v>
      </c>
      <c r="BL467" s="15" t="s">
        <v>147</v>
      </c>
      <c r="BM467" s="144" t="s">
        <v>1339</v>
      </c>
    </row>
    <row r="468" spans="1:65" s="2" customFormat="1" ht="19.5">
      <c r="A468" s="27"/>
      <c r="B468" s="28"/>
      <c r="C468" s="27"/>
      <c r="D468" s="155" t="s">
        <v>410</v>
      </c>
      <c r="E468" s="27"/>
      <c r="F468" s="156" t="s">
        <v>1340</v>
      </c>
      <c r="G468" s="27"/>
      <c r="H468" s="27"/>
      <c r="I468" s="27"/>
      <c r="J468" s="27"/>
      <c r="K468" s="27"/>
      <c r="L468" s="28"/>
      <c r="M468" s="157"/>
      <c r="N468" s="158"/>
      <c r="O468" s="53"/>
      <c r="P468" s="53"/>
      <c r="Q468" s="53"/>
      <c r="R468" s="53"/>
      <c r="S468" s="53"/>
      <c r="T468" s="54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T468" s="15" t="s">
        <v>410</v>
      </c>
      <c r="AU468" s="15" t="s">
        <v>85</v>
      </c>
    </row>
    <row r="469" spans="1:65" s="2" customFormat="1" ht="37.9" customHeight="1">
      <c r="A469" s="27"/>
      <c r="B469" s="133"/>
      <c r="C469" s="134" t="s">
        <v>1341</v>
      </c>
      <c r="D469" s="134" t="s">
        <v>142</v>
      </c>
      <c r="E469" s="135" t="s">
        <v>1342</v>
      </c>
      <c r="F469" s="136" t="s">
        <v>1343</v>
      </c>
      <c r="G469" s="137" t="s">
        <v>287</v>
      </c>
      <c r="H469" s="138">
        <v>45</v>
      </c>
      <c r="I469" s="139">
        <v>1700</v>
      </c>
      <c r="J469" s="139">
        <f>ROUND(I469*H469,2)</f>
        <v>76500</v>
      </c>
      <c r="K469" s="136" t="s">
        <v>146</v>
      </c>
      <c r="L469" s="28"/>
      <c r="M469" s="140" t="s">
        <v>1</v>
      </c>
      <c r="N469" s="141" t="s">
        <v>44</v>
      </c>
      <c r="O469" s="142">
        <v>0</v>
      </c>
      <c r="P469" s="142">
        <f>O469*H469</f>
        <v>0</v>
      </c>
      <c r="Q469" s="142">
        <v>0</v>
      </c>
      <c r="R469" s="142">
        <f>Q469*H469</f>
        <v>0</v>
      </c>
      <c r="S469" s="142">
        <v>0</v>
      </c>
      <c r="T469" s="143">
        <f>S469*H469</f>
        <v>0</v>
      </c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R469" s="144" t="s">
        <v>147</v>
      </c>
      <c r="AT469" s="144" t="s">
        <v>142</v>
      </c>
      <c r="AU469" s="144" t="s">
        <v>85</v>
      </c>
      <c r="AY469" s="15" t="s">
        <v>140</v>
      </c>
      <c r="BE469" s="145">
        <f>IF(N469="základní",J469,0)</f>
        <v>76500</v>
      </c>
      <c r="BF469" s="145">
        <f>IF(N469="snížená",J469,0)</f>
        <v>0</v>
      </c>
      <c r="BG469" s="145">
        <f>IF(N469="zákl. přenesená",J469,0)</f>
        <v>0</v>
      </c>
      <c r="BH469" s="145">
        <f>IF(N469="sníž. přenesená",J469,0)</f>
        <v>0</v>
      </c>
      <c r="BI469" s="145">
        <f>IF(N469="nulová",J469,0)</f>
        <v>0</v>
      </c>
      <c r="BJ469" s="15" t="s">
        <v>19</v>
      </c>
      <c r="BK469" s="145">
        <f>ROUND(I469*H469,2)</f>
        <v>76500</v>
      </c>
      <c r="BL469" s="15" t="s">
        <v>147</v>
      </c>
      <c r="BM469" s="144" t="s">
        <v>1344</v>
      </c>
    </row>
    <row r="470" spans="1:65" s="2" customFormat="1" ht="19.5">
      <c r="A470" s="27"/>
      <c r="B470" s="28"/>
      <c r="C470" s="27"/>
      <c r="D470" s="155" t="s">
        <v>410</v>
      </c>
      <c r="E470" s="27"/>
      <c r="F470" s="156" t="s">
        <v>1340</v>
      </c>
      <c r="G470" s="27"/>
      <c r="H470" s="27"/>
      <c r="I470" s="27"/>
      <c r="J470" s="27"/>
      <c r="K470" s="27"/>
      <c r="L470" s="28"/>
      <c r="M470" s="157"/>
      <c r="N470" s="158"/>
      <c r="O470" s="53"/>
      <c r="P470" s="53"/>
      <c r="Q470" s="53"/>
      <c r="R470" s="53"/>
      <c r="S470" s="53"/>
      <c r="T470" s="54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T470" s="15" t="s">
        <v>410</v>
      </c>
      <c r="AU470" s="15" t="s">
        <v>85</v>
      </c>
    </row>
    <row r="471" spans="1:65" s="2" customFormat="1" ht="55.5" customHeight="1">
      <c r="A471" s="27"/>
      <c r="B471" s="133"/>
      <c r="C471" s="134" t="s">
        <v>1345</v>
      </c>
      <c r="D471" s="134" t="s">
        <v>142</v>
      </c>
      <c r="E471" s="135" t="s">
        <v>1346</v>
      </c>
      <c r="F471" s="136" t="s">
        <v>1347</v>
      </c>
      <c r="G471" s="137" t="s">
        <v>287</v>
      </c>
      <c r="H471" s="138">
        <v>5</v>
      </c>
      <c r="I471" s="139">
        <v>2040</v>
      </c>
      <c r="J471" s="139">
        <f>ROUND(I471*H471,2)</f>
        <v>10200</v>
      </c>
      <c r="K471" s="136" t="s">
        <v>146</v>
      </c>
      <c r="L471" s="28"/>
      <c r="M471" s="140" t="s">
        <v>1</v>
      </c>
      <c r="N471" s="141" t="s">
        <v>44</v>
      </c>
      <c r="O471" s="142">
        <v>0</v>
      </c>
      <c r="P471" s="142">
        <f>O471*H471</f>
        <v>0</v>
      </c>
      <c r="Q471" s="142">
        <v>0</v>
      </c>
      <c r="R471" s="142">
        <f>Q471*H471</f>
        <v>0</v>
      </c>
      <c r="S471" s="142">
        <v>0</v>
      </c>
      <c r="T471" s="143">
        <f>S471*H471</f>
        <v>0</v>
      </c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R471" s="144" t="s">
        <v>147</v>
      </c>
      <c r="AT471" s="144" t="s">
        <v>142</v>
      </c>
      <c r="AU471" s="144" t="s">
        <v>85</v>
      </c>
      <c r="AY471" s="15" t="s">
        <v>140</v>
      </c>
      <c r="BE471" s="145">
        <f>IF(N471="základní",J471,0)</f>
        <v>10200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5" t="s">
        <v>19</v>
      </c>
      <c r="BK471" s="145">
        <f>ROUND(I471*H471,2)</f>
        <v>10200</v>
      </c>
      <c r="BL471" s="15" t="s">
        <v>147</v>
      </c>
      <c r="BM471" s="144" t="s">
        <v>1348</v>
      </c>
    </row>
    <row r="472" spans="1:65" s="2" customFormat="1" ht="19.5">
      <c r="A472" s="27"/>
      <c r="B472" s="28"/>
      <c r="C472" s="27"/>
      <c r="D472" s="155" t="s">
        <v>410</v>
      </c>
      <c r="E472" s="27"/>
      <c r="F472" s="156" t="s">
        <v>1340</v>
      </c>
      <c r="G472" s="27"/>
      <c r="H472" s="27"/>
      <c r="I472" s="27"/>
      <c r="J472" s="27"/>
      <c r="K472" s="27"/>
      <c r="L472" s="28"/>
      <c r="M472" s="157"/>
      <c r="N472" s="158"/>
      <c r="O472" s="53"/>
      <c r="P472" s="53"/>
      <c r="Q472" s="53"/>
      <c r="R472" s="53"/>
      <c r="S472" s="53"/>
      <c r="T472" s="54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T472" s="15" t="s">
        <v>410</v>
      </c>
      <c r="AU472" s="15" t="s">
        <v>85</v>
      </c>
    </row>
    <row r="473" spans="1:65" s="2" customFormat="1" ht="55.5" customHeight="1">
      <c r="A473" s="27"/>
      <c r="B473" s="133"/>
      <c r="C473" s="134" t="s">
        <v>1349</v>
      </c>
      <c r="D473" s="134" t="s">
        <v>142</v>
      </c>
      <c r="E473" s="135" t="s">
        <v>1350</v>
      </c>
      <c r="F473" s="136" t="s">
        <v>1351</v>
      </c>
      <c r="G473" s="137" t="s">
        <v>287</v>
      </c>
      <c r="H473" s="138">
        <v>230</v>
      </c>
      <c r="I473" s="139">
        <v>10600</v>
      </c>
      <c r="J473" s="139">
        <f>ROUND(I473*H473,2)</f>
        <v>2438000</v>
      </c>
      <c r="K473" s="136" t="s">
        <v>146</v>
      </c>
      <c r="L473" s="28"/>
      <c r="M473" s="140" t="s">
        <v>1</v>
      </c>
      <c r="N473" s="141" t="s">
        <v>44</v>
      </c>
      <c r="O473" s="142">
        <v>0</v>
      </c>
      <c r="P473" s="142">
        <f>O473*H473</f>
        <v>0</v>
      </c>
      <c r="Q473" s="142">
        <v>0</v>
      </c>
      <c r="R473" s="142">
        <f>Q473*H473</f>
        <v>0</v>
      </c>
      <c r="S473" s="142">
        <v>0</v>
      </c>
      <c r="T473" s="143">
        <f>S473*H473</f>
        <v>0</v>
      </c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R473" s="144" t="s">
        <v>147</v>
      </c>
      <c r="AT473" s="144" t="s">
        <v>142</v>
      </c>
      <c r="AU473" s="144" t="s">
        <v>85</v>
      </c>
      <c r="AY473" s="15" t="s">
        <v>140</v>
      </c>
      <c r="BE473" s="145">
        <f>IF(N473="základní",J473,0)</f>
        <v>2438000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5" t="s">
        <v>19</v>
      </c>
      <c r="BK473" s="145">
        <f>ROUND(I473*H473,2)</f>
        <v>2438000</v>
      </c>
      <c r="BL473" s="15" t="s">
        <v>147</v>
      </c>
      <c r="BM473" s="144" t="s">
        <v>1352</v>
      </c>
    </row>
    <row r="474" spans="1:65" s="2" customFormat="1" ht="19.5">
      <c r="A474" s="27"/>
      <c r="B474" s="28"/>
      <c r="C474" s="27"/>
      <c r="D474" s="155" t="s">
        <v>410</v>
      </c>
      <c r="E474" s="27"/>
      <c r="F474" s="156" t="s">
        <v>1340</v>
      </c>
      <c r="G474" s="27"/>
      <c r="H474" s="27"/>
      <c r="I474" s="27"/>
      <c r="J474" s="27"/>
      <c r="K474" s="27"/>
      <c r="L474" s="28"/>
      <c r="M474" s="157"/>
      <c r="N474" s="158"/>
      <c r="O474" s="53"/>
      <c r="P474" s="53"/>
      <c r="Q474" s="53"/>
      <c r="R474" s="53"/>
      <c r="S474" s="53"/>
      <c r="T474" s="54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T474" s="15" t="s">
        <v>410</v>
      </c>
      <c r="AU474" s="15" t="s">
        <v>85</v>
      </c>
    </row>
    <row r="475" spans="1:65" s="2" customFormat="1" ht="44.25" customHeight="1">
      <c r="A475" s="27"/>
      <c r="B475" s="133"/>
      <c r="C475" s="134" t="s">
        <v>1353</v>
      </c>
      <c r="D475" s="134" t="s">
        <v>142</v>
      </c>
      <c r="E475" s="135" t="s">
        <v>1354</v>
      </c>
      <c r="F475" s="136" t="s">
        <v>1355</v>
      </c>
      <c r="G475" s="137" t="s">
        <v>287</v>
      </c>
      <c r="H475" s="138">
        <v>50</v>
      </c>
      <c r="I475" s="139">
        <v>127</v>
      </c>
      <c r="J475" s="139">
        <f>ROUND(I475*H475,2)</f>
        <v>6350</v>
      </c>
      <c r="K475" s="136" t="s">
        <v>146</v>
      </c>
      <c r="L475" s="28"/>
      <c r="M475" s="140" t="s">
        <v>1</v>
      </c>
      <c r="N475" s="141" t="s">
        <v>44</v>
      </c>
      <c r="O475" s="142">
        <v>0</v>
      </c>
      <c r="P475" s="142">
        <f>O475*H475</f>
        <v>0</v>
      </c>
      <c r="Q475" s="142">
        <v>0</v>
      </c>
      <c r="R475" s="142">
        <f>Q475*H475</f>
        <v>0</v>
      </c>
      <c r="S475" s="142">
        <v>0</v>
      </c>
      <c r="T475" s="143">
        <f>S475*H475</f>
        <v>0</v>
      </c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R475" s="144" t="s">
        <v>147</v>
      </c>
      <c r="AT475" s="144" t="s">
        <v>142</v>
      </c>
      <c r="AU475" s="144" t="s">
        <v>85</v>
      </c>
      <c r="AY475" s="15" t="s">
        <v>140</v>
      </c>
      <c r="BE475" s="145">
        <f>IF(N475="základní",J475,0)</f>
        <v>6350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5" t="s">
        <v>19</v>
      </c>
      <c r="BK475" s="145">
        <f>ROUND(I475*H475,2)</f>
        <v>6350</v>
      </c>
      <c r="BL475" s="15" t="s">
        <v>147</v>
      </c>
      <c r="BM475" s="144" t="s">
        <v>1356</v>
      </c>
    </row>
    <row r="476" spans="1:65" s="2" customFormat="1" ht="19.5">
      <c r="A476" s="27"/>
      <c r="B476" s="28"/>
      <c r="C476" s="27"/>
      <c r="D476" s="155" t="s">
        <v>410</v>
      </c>
      <c r="E476" s="27"/>
      <c r="F476" s="156" t="s">
        <v>1340</v>
      </c>
      <c r="G476" s="27"/>
      <c r="H476" s="27"/>
      <c r="I476" s="27"/>
      <c r="J476" s="27"/>
      <c r="K476" s="27"/>
      <c r="L476" s="28"/>
      <c r="M476" s="157"/>
      <c r="N476" s="158"/>
      <c r="O476" s="53"/>
      <c r="P476" s="53"/>
      <c r="Q476" s="53"/>
      <c r="R476" s="53"/>
      <c r="S476" s="53"/>
      <c r="T476" s="54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T476" s="15" t="s">
        <v>410</v>
      </c>
      <c r="AU476" s="15" t="s">
        <v>85</v>
      </c>
    </row>
    <row r="477" spans="1:65" s="2" customFormat="1" ht="44.25" customHeight="1">
      <c r="A477" s="27"/>
      <c r="B477" s="133"/>
      <c r="C477" s="134" t="s">
        <v>1357</v>
      </c>
      <c r="D477" s="134" t="s">
        <v>142</v>
      </c>
      <c r="E477" s="135" t="s">
        <v>1358</v>
      </c>
      <c r="F477" s="136" t="s">
        <v>1359</v>
      </c>
      <c r="G477" s="137" t="s">
        <v>287</v>
      </c>
      <c r="H477" s="138">
        <v>10</v>
      </c>
      <c r="I477" s="139">
        <v>239</v>
      </c>
      <c r="J477" s="139">
        <f>ROUND(I477*H477,2)</f>
        <v>2390</v>
      </c>
      <c r="K477" s="136" t="s">
        <v>146</v>
      </c>
      <c r="L477" s="28"/>
      <c r="M477" s="140" t="s">
        <v>1</v>
      </c>
      <c r="N477" s="141" t="s">
        <v>44</v>
      </c>
      <c r="O477" s="142">
        <v>0</v>
      </c>
      <c r="P477" s="142">
        <f>O477*H477</f>
        <v>0</v>
      </c>
      <c r="Q477" s="142">
        <v>0</v>
      </c>
      <c r="R477" s="142">
        <f>Q477*H477</f>
        <v>0</v>
      </c>
      <c r="S477" s="142">
        <v>0</v>
      </c>
      <c r="T477" s="143">
        <f>S477*H477</f>
        <v>0</v>
      </c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R477" s="144" t="s">
        <v>147</v>
      </c>
      <c r="AT477" s="144" t="s">
        <v>142</v>
      </c>
      <c r="AU477" s="144" t="s">
        <v>85</v>
      </c>
      <c r="AY477" s="15" t="s">
        <v>140</v>
      </c>
      <c r="BE477" s="145">
        <f>IF(N477="základní",J477,0)</f>
        <v>2390</v>
      </c>
      <c r="BF477" s="145">
        <f>IF(N477="snížená",J477,0)</f>
        <v>0</v>
      </c>
      <c r="BG477" s="145">
        <f>IF(N477="zákl. přenesená",J477,0)</f>
        <v>0</v>
      </c>
      <c r="BH477" s="145">
        <f>IF(N477="sníž. přenesená",J477,0)</f>
        <v>0</v>
      </c>
      <c r="BI477" s="145">
        <f>IF(N477="nulová",J477,0)</f>
        <v>0</v>
      </c>
      <c r="BJ477" s="15" t="s">
        <v>19</v>
      </c>
      <c r="BK477" s="145">
        <f>ROUND(I477*H477,2)</f>
        <v>2390</v>
      </c>
      <c r="BL477" s="15" t="s">
        <v>147</v>
      </c>
      <c r="BM477" s="144" t="s">
        <v>1360</v>
      </c>
    </row>
    <row r="478" spans="1:65" s="2" customFormat="1" ht="19.5">
      <c r="A478" s="27"/>
      <c r="B478" s="28"/>
      <c r="C478" s="27"/>
      <c r="D478" s="155" t="s">
        <v>410</v>
      </c>
      <c r="E478" s="27"/>
      <c r="F478" s="156" t="s">
        <v>1340</v>
      </c>
      <c r="G478" s="27"/>
      <c r="H478" s="27"/>
      <c r="I478" s="27"/>
      <c r="J478" s="27"/>
      <c r="K478" s="27"/>
      <c r="L478" s="28"/>
      <c r="M478" s="157"/>
      <c r="N478" s="158"/>
      <c r="O478" s="53"/>
      <c r="P478" s="53"/>
      <c r="Q478" s="53"/>
      <c r="R478" s="53"/>
      <c r="S478" s="53"/>
      <c r="T478" s="54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T478" s="15" t="s">
        <v>410</v>
      </c>
      <c r="AU478" s="15" t="s">
        <v>85</v>
      </c>
    </row>
    <row r="479" spans="1:65" s="2" customFormat="1" ht="44.25" customHeight="1">
      <c r="A479" s="27"/>
      <c r="B479" s="133"/>
      <c r="C479" s="134" t="s">
        <v>1361</v>
      </c>
      <c r="D479" s="134" t="s">
        <v>142</v>
      </c>
      <c r="E479" s="135" t="s">
        <v>1362</v>
      </c>
      <c r="F479" s="136" t="s">
        <v>286</v>
      </c>
      <c r="G479" s="137" t="s">
        <v>287</v>
      </c>
      <c r="H479" s="138">
        <v>530</v>
      </c>
      <c r="I479" s="139">
        <v>299</v>
      </c>
      <c r="J479" s="139">
        <f>ROUND(I479*H479,2)</f>
        <v>158470</v>
      </c>
      <c r="K479" s="136" t="s">
        <v>146</v>
      </c>
      <c r="L479" s="28"/>
      <c r="M479" s="140" t="s">
        <v>1</v>
      </c>
      <c r="N479" s="141" t="s">
        <v>44</v>
      </c>
      <c r="O479" s="142">
        <v>0</v>
      </c>
      <c r="P479" s="142">
        <f>O479*H479</f>
        <v>0</v>
      </c>
      <c r="Q479" s="142">
        <v>0</v>
      </c>
      <c r="R479" s="142">
        <f>Q479*H479</f>
        <v>0</v>
      </c>
      <c r="S479" s="142">
        <v>0</v>
      </c>
      <c r="T479" s="143">
        <f>S479*H479</f>
        <v>0</v>
      </c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R479" s="144" t="s">
        <v>147</v>
      </c>
      <c r="AT479" s="144" t="s">
        <v>142</v>
      </c>
      <c r="AU479" s="144" t="s">
        <v>85</v>
      </c>
      <c r="AY479" s="15" t="s">
        <v>140</v>
      </c>
      <c r="BE479" s="145">
        <f>IF(N479="základní",J479,0)</f>
        <v>158470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5" t="s">
        <v>19</v>
      </c>
      <c r="BK479" s="145">
        <f>ROUND(I479*H479,2)</f>
        <v>158470</v>
      </c>
      <c r="BL479" s="15" t="s">
        <v>147</v>
      </c>
      <c r="BM479" s="144" t="s">
        <v>1363</v>
      </c>
    </row>
    <row r="480" spans="1:65" s="2" customFormat="1" ht="19.5">
      <c r="A480" s="27"/>
      <c r="B480" s="28"/>
      <c r="C480" s="27"/>
      <c r="D480" s="155" t="s">
        <v>410</v>
      </c>
      <c r="E480" s="27"/>
      <c r="F480" s="156" t="s">
        <v>1340</v>
      </c>
      <c r="G480" s="27"/>
      <c r="H480" s="27"/>
      <c r="I480" s="27"/>
      <c r="J480" s="27"/>
      <c r="K480" s="27"/>
      <c r="L480" s="28"/>
      <c r="M480" s="157"/>
      <c r="N480" s="158"/>
      <c r="O480" s="53"/>
      <c r="P480" s="53"/>
      <c r="Q480" s="53"/>
      <c r="R480" s="53"/>
      <c r="S480" s="53"/>
      <c r="T480" s="54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T480" s="15" t="s">
        <v>410</v>
      </c>
      <c r="AU480" s="15" t="s">
        <v>85</v>
      </c>
    </row>
    <row r="481" spans="1:65" s="2" customFormat="1" ht="24.2" customHeight="1">
      <c r="A481" s="27"/>
      <c r="B481" s="133"/>
      <c r="C481" s="134" t="s">
        <v>1364</v>
      </c>
      <c r="D481" s="134" t="s">
        <v>142</v>
      </c>
      <c r="E481" s="135" t="s">
        <v>1365</v>
      </c>
      <c r="F481" s="136" t="s">
        <v>1366</v>
      </c>
      <c r="G481" s="137" t="s">
        <v>170</v>
      </c>
      <c r="H481" s="138">
        <v>730</v>
      </c>
      <c r="I481" s="139">
        <v>1070</v>
      </c>
      <c r="J481" s="139">
        <f>ROUND(I481*H481,2)</f>
        <v>781100</v>
      </c>
      <c r="K481" s="136" t="s">
        <v>146</v>
      </c>
      <c r="L481" s="28"/>
      <c r="M481" s="140" t="s">
        <v>1</v>
      </c>
      <c r="N481" s="141" t="s">
        <v>44</v>
      </c>
      <c r="O481" s="142">
        <v>0.70299999999999996</v>
      </c>
      <c r="P481" s="142">
        <f>O481*H481</f>
        <v>513.18999999999994</v>
      </c>
      <c r="Q481" s="142">
        <v>0</v>
      </c>
      <c r="R481" s="142">
        <f>Q481*H481</f>
        <v>0</v>
      </c>
      <c r="S481" s="142">
        <v>0</v>
      </c>
      <c r="T481" s="143">
        <f>S481*H481</f>
        <v>0</v>
      </c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R481" s="144" t="s">
        <v>147</v>
      </c>
      <c r="AT481" s="144" t="s">
        <v>142</v>
      </c>
      <c r="AU481" s="144" t="s">
        <v>85</v>
      </c>
      <c r="AY481" s="15" t="s">
        <v>140</v>
      </c>
      <c r="BE481" s="145">
        <f>IF(N481="základní",J481,0)</f>
        <v>781100</v>
      </c>
      <c r="BF481" s="145">
        <f>IF(N481="snížená",J481,0)</f>
        <v>0</v>
      </c>
      <c r="BG481" s="145">
        <f>IF(N481="zákl. přenesená",J481,0)</f>
        <v>0</v>
      </c>
      <c r="BH481" s="145">
        <f>IF(N481="sníž. přenesená",J481,0)</f>
        <v>0</v>
      </c>
      <c r="BI481" s="145">
        <f>IF(N481="nulová",J481,0)</f>
        <v>0</v>
      </c>
      <c r="BJ481" s="15" t="s">
        <v>19</v>
      </c>
      <c r="BK481" s="145">
        <f>ROUND(I481*H481,2)</f>
        <v>781100</v>
      </c>
      <c r="BL481" s="15" t="s">
        <v>147</v>
      </c>
      <c r="BM481" s="144" t="s">
        <v>1367</v>
      </c>
    </row>
    <row r="482" spans="1:65" s="12" customFormat="1" ht="22.9" customHeight="1">
      <c r="B482" s="121"/>
      <c r="D482" s="122" t="s">
        <v>78</v>
      </c>
      <c r="E482" s="131" t="s">
        <v>1368</v>
      </c>
      <c r="F482" s="131" t="s">
        <v>1369</v>
      </c>
      <c r="J482" s="132">
        <f>BK482</f>
        <v>2188600</v>
      </c>
      <c r="L482" s="121"/>
      <c r="M482" s="125"/>
      <c r="N482" s="126"/>
      <c r="O482" s="126"/>
      <c r="P482" s="127">
        <f>SUM(P483:P484)</f>
        <v>2471.6999999999998</v>
      </c>
      <c r="Q482" s="126"/>
      <c r="R482" s="127">
        <f>SUM(R483:R484)</f>
        <v>0</v>
      </c>
      <c r="S482" s="126"/>
      <c r="T482" s="128">
        <f>SUM(T483:T484)</f>
        <v>0</v>
      </c>
      <c r="AR482" s="122" t="s">
        <v>19</v>
      </c>
      <c r="AT482" s="129" t="s">
        <v>78</v>
      </c>
      <c r="AU482" s="129" t="s">
        <v>19</v>
      </c>
      <c r="AY482" s="122" t="s">
        <v>140</v>
      </c>
      <c r="BK482" s="130">
        <f>SUM(BK483:BK484)</f>
        <v>2188600</v>
      </c>
    </row>
    <row r="483" spans="1:65" s="2" customFormat="1" ht="44.25" customHeight="1">
      <c r="A483" s="27"/>
      <c r="B483" s="133"/>
      <c r="C483" s="134" t="s">
        <v>1370</v>
      </c>
      <c r="D483" s="134" t="s">
        <v>142</v>
      </c>
      <c r="E483" s="135" t="s">
        <v>1371</v>
      </c>
      <c r="F483" s="136" t="s">
        <v>1372</v>
      </c>
      <c r="G483" s="137" t="s">
        <v>287</v>
      </c>
      <c r="H483" s="138">
        <v>4100</v>
      </c>
      <c r="I483" s="139">
        <v>426</v>
      </c>
      <c r="J483" s="139">
        <f>ROUND(I483*H483,2)</f>
        <v>1746600</v>
      </c>
      <c r="K483" s="136" t="s">
        <v>146</v>
      </c>
      <c r="L483" s="28"/>
      <c r="M483" s="140" t="s">
        <v>1</v>
      </c>
      <c r="N483" s="141" t="s">
        <v>44</v>
      </c>
      <c r="O483" s="142">
        <v>0.45400000000000001</v>
      </c>
      <c r="P483" s="142">
        <f>O483*H483</f>
        <v>1861.4</v>
      </c>
      <c r="Q483" s="142">
        <v>0</v>
      </c>
      <c r="R483" s="142">
        <f>Q483*H483</f>
        <v>0</v>
      </c>
      <c r="S483" s="142">
        <v>0</v>
      </c>
      <c r="T483" s="143">
        <f>S483*H483</f>
        <v>0</v>
      </c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R483" s="144" t="s">
        <v>147</v>
      </c>
      <c r="AT483" s="144" t="s">
        <v>142</v>
      </c>
      <c r="AU483" s="144" t="s">
        <v>85</v>
      </c>
      <c r="AY483" s="15" t="s">
        <v>140</v>
      </c>
      <c r="BE483" s="145">
        <f>IF(N483="základní",J483,0)</f>
        <v>1746600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5" t="s">
        <v>19</v>
      </c>
      <c r="BK483" s="145">
        <f>ROUND(I483*H483,2)</f>
        <v>1746600</v>
      </c>
      <c r="BL483" s="15" t="s">
        <v>147</v>
      </c>
      <c r="BM483" s="144" t="s">
        <v>1373</v>
      </c>
    </row>
    <row r="484" spans="1:65" s="2" customFormat="1" ht="55.5" customHeight="1">
      <c r="A484" s="27"/>
      <c r="B484" s="133"/>
      <c r="C484" s="134" t="s">
        <v>1374</v>
      </c>
      <c r="D484" s="134" t="s">
        <v>142</v>
      </c>
      <c r="E484" s="135" t="s">
        <v>1375</v>
      </c>
      <c r="F484" s="136" t="s">
        <v>1376</v>
      </c>
      <c r="G484" s="137" t="s">
        <v>287</v>
      </c>
      <c r="H484" s="138">
        <v>1700</v>
      </c>
      <c r="I484" s="139">
        <v>260</v>
      </c>
      <c r="J484" s="139">
        <f>ROUND(I484*H484,2)</f>
        <v>442000</v>
      </c>
      <c r="K484" s="136" t="s">
        <v>146</v>
      </c>
      <c r="L484" s="28"/>
      <c r="M484" s="140" t="s">
        <v>1</v>
      </c>
      <c r="N484" s="141" t="s">
        <v>44</v>
      </c>
      <c r="O484" s="142">
        <v>0.35899999999999999</v>
      </c>
      <c r="P484" s="142">
        <f>O484*H484</f>
        <v>610.29999999999995</v>
      </c>
      <c r="Q484" s="142">
        <v>0</v>
      </c>
      <c r="R484" s="142">
        <f>Q484*H484</f>
        <v>0</v>
      </c>
      <c r="S484" s="142">
        <v>0</v>
      </c>
      <c r="T484" s="143">
        <f>S484*H484</f>
        <v>0</v>
      </c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R484" s="144" t="s">
        <v>147</v>
      </c>
      <c r="AT484" s="144" t="s">
        <v>142</v>
      </c>
      <c r="AU484" s="144" t="s">
        <v>85</v>
      </c>
      <c r="AY484" s="15" t="s">
        <v>140</v>
      </c>
      <c r="BE484" s="145">
        <f>IF(N484="základní",J484,0)</f>
        <v>442000</v>
      </c>
      <c r="BF484" s="145">
        <f>IF(N484="snížená",J484,0)</f>
        <v>0</v>
      </c>
      <c r="BG484" s="145">
        <f>IF(N484="zákl. přenesená",J484,0)</f>
        <v>0</v>
      </c>
      <c r="BH484" s="145">
        <f>IF(N484="sníž. přenesená",J484,0)</f>
        <v>0</v>
      </c>
      <c r="BI484" s="145">
        <f>IF(N484="nulová",J484,0)</f>
        <v>0</v>
      </c>
      <c r="BJ484" s="15" t="s">
        <v>19</v>
      </c>
      <c r="BK484" s="145">
        <f>ROUND(I484*H484,2)</f>
        <v>442000</v>
      </c>
      <c r="BL484" s="15" t="s">
        <v>147</v>
      </c>
      <c r="BM484" s="144" t="s">
        <v>1377</v>
      </c>
    </row>
    <row r="485" spans="1:65" s="12" customFormat="1" ht="25.9" customHeight="1">
      <c r="B485" s="121"/>
      <c r="D485" s="122" t="s">
        <v>78</v>
      </c>
      <c r="E485" s="123" t="s">
        <v>1378</v>
      </c>
      <c r="F485" s="123" t="s">
        <v>1379</v>
      </c>
      <c r="J485" s="124">
        <f>BK485</f>
        <v>4662536.55</v>
      </c>
      <c r="L485" s="121"/>
      <c r="M485" s="125"/>
      <c r="N485" s="126"/>
      <c r="O485" s="126"/>
      <c r="P485" s="127">
        <f>P486+P512+P516+P555+P564+P577+P587+P591</f>
        <v>5264.5649999999987</v>
      </c>
      <c r="Q485" s="126"/>
      <c r="R485" s="127">
        <f>R486+R512+R516+R555+R564+R577+R587+R591</f>
        <v>27.445642475</v>
      </c>
      <c r="S485" s="126"/>
      <c r="T485" s="128">
        <f>T486+T512+T516+T555+T564+T577+T587+T591</f>
        <v>35.835799999999999</v>
      </c>
      <c r="AR485" s="122" t="s">
        <v>85</v>
      </c>
      <c r="AT485" s="129" t="s">
        <v>78</v>
      </c>
      <c r="AU485" s="129" t="s">
        <v>79</v>
      </c>
      <c r="AY485" s="122" t="s">
        <v>140</v>
      </c>
      <c r="BK485" s="130">
        <f>BK486+BK512+BK516+BK555+BK564+BK577+BK587+BK591</f>
        <v>4662536.55</v>
      </c>
    </row>
    <row r="486" spans="1:65" s="12" customFormat="1" ht="22.9" customHeight="1">
      <c r="B486" s="121"/>
      <c r="D486" s="122" t="s">
        <v>78</v>
      </c>
      <c r="E486" s="131" t="s">
        <v>1380</v>
      </c>
      <c r="F486" s="131" t="s">
        <v>1381</v>
      </c>
      <c r="J486" s="132">
        <f>BK486</f>
        <v>205698.25</v>
      </c>
      <c r="L486" s="121"/>
      <c r="M486" s="125"/>
      <c r="N486" s="126"/>
      <c r="O486" s="126"/>
      <c r="P486" s="127">
        <f>SUM(P487:P511)</f>
        <v>146.27399999999997</v>
      </c>
      <c r="Q486" s="126"/>
      <c r="R486" s="127">
        <f>SUM(R487:R511)</f>
        <v>2.6294562500000005</v>
      </c>
      <c r="S486" s="126"/>
      <c r="T486" s="128">
        <f>SUM(T487:T511)</f>
        <v>0</v>
      </c>
      <c r="AR486" s="122" t="s">
        <v>85</v>
      </c>
      <c r="AT486" s="129" t="s">
        <v>78</v>
      </c>
      <c r="AU486" s="129" t="s">
        <v>19</v>
      </c>
      <c r="AY486" s="122" t="s">
        <v>140</v>
      </c>
      <c r="BK486" s="130">
        <f>SUM(BK487:BK511)</f>
        <v>205698.25</v>
      </c>
    </row>
    <row r="487" spans="1:65" s="2" customFormat="1" ht="33" customHeight="1">
      <c r="A487" s="27"/>
      <c r="B487" s="133"/>
      <c r="C487" s="134" t="s">
        <v>1382</v>
      </c>
      <c r="D487" s="134" t="s">
        <v>142</v>
      </c>
      <c r="E487" s="135" t="s">
        <v>1383</v>
      </c>
      <c r="F487" s="136" t="s">
        <v>1384</v>
      </c>
      <c r="G487" s="137" t="s">
        <v>145</v>
      </c>
      <c r="H487" s="138">
        <v>650</v>
      </c>
      <c r="I487" s="139">
        <v>24.9</v>
      </c>
      <c r="J487" s="139">
        <f>ROUND(I487*H487,2)</f>
        <v>16185</v>
      </c>
      <c r="K487" s="136" t="s">
        <v>146</v>
      </c>
      <c r="L487" s="28"/>
      <c r="M487" s="140" t="s">
        <v>1</v>
      </c>
      <c r="N487" s="141" t="s">
        <v>44</v>
      </c>
      <c r="O487" s="142">
        <v>5.3999999999999999E-2</v>
      </c>
      <c r="P487" s="142">
        <f>O487*H487</f>
        <v>35.1</v>
      </c>
      <c r="Q487" s="142">
        <v>0</v>
      </c>
      <c r="R487" s="142">
        <f>Q487*H487</f>
        <v>0</v>
      </c>
      <c r="S487" s="142">
        <v>0</v>
      </c>
      <c r="T487" s="143">
        <f>S487*H487</f>
        <v>0</v>
      </c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R487" s="144" t="s">
        <v>202</v>
      </c>
      <c r="AT487" s="144" t="s">
        <v>142</v>
      </c>
      <c r="AU487" s="144" t="s">
        <v>85</v>
      </c>
      <c r="AY487" s="15" t="s">
        <v>140</v>
      </c>
      <c r="BE487" s="145">
        <f>IF(N487="základní",J487,0)</f>
        <v>16185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5" t="s">
        <v>19</v>
      </c>
      <c r="BK487" s="145">
        <f>ROUND(I487*H487,2)</f>
        <v>16185</v>
      </c>
      <c r="BL487" s="15" t="s">
        <v>202</v>
      </c>
      <c r="BM487" s="144" t="s">
        <v>1385</v>
      </c>
    </row>
    <row r="488" spans="1:65" s="2" customFormat="1" ht="16.5" customHeight="1">
      <c r="A488" s="27"/>
      <c r="B488" s="133"/>
      <c r="C488" s="146" t="s">
        <v>1386</v>
      </c>
      <c r="D488" s="146" t="s">
        <v>406</v>
      </c>
      <c r="E488" s="147" t="s">
        <v>1387</v>
      </c>
      <c r="F488" s="148" t="s">
        <v>1388</v>
      </c>
      <c r="G488" s="149" t="s">
        <v>287</v>
      </c>
      <c r="H488" s="150">
        <v>0.26</v>
      </c>
      <c r="I488" s="151">
        <v>82300</v>
      </c>
      <c r="J488" s="151">
        <f>ROUND(I488*H488,2)</f>
        <v>21398</v>
      </c>
      <c r="K488" s="148" t="s">
        <v>1389</v>
      </c>
      <c r="L488" s="152"/>
      <c r="M488" s="153" t="s">
        <v>1</v>
      </c>
      <c r="N488" s="154" t="s">
        <v>44</v>
      </c>
      <c r="O488" s="142">
        <v>0</v>
      </c>
      <c r="P488" s="142">
        <f>O488*H488</f>
        <v>0</v>
      </c>
      <c r="Q488" s="142">
        <v>1</v>
      </c>
      <c r="R488" s="142">
        <f>Q488*H488</f>
        <v>0.26</v>
      </c>
      <c r="S488" s="142">
        <v>0</v>
      </c>
      <c r="T488" s="143">
        <f>S488*H488</f>
        <v>0</v>
      </c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R488" s="144" t="s">
        <v>268</v>
      </c>
      <c r="AT488" s="144" t="s">
        <v>406</v>
      </c>
      <c r="AU488" s="144" t="s">
        <v>85</v>
      </c>
      <c r="AY488" s="15" t="s">
        <v>140</v>
      </c>
      <c r="BE488" s="145">
        <f>IF(N488="základní",J488,0)</f>
        <v>21398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5" t="s">
        <v>19</v>
      </c>
      <c r="BK488" s="145">
        <f>ROUND(I488*H488,2)</f>
        <v>21398</v>
      </c>
      <c r="BL488" s="15" t="s">
        <v>202</v>
      </c>
      <c r="BM488" s="144" t="s">
        <v>1390</v>
      </c>
    </row>
    <row r="489" spans="1:65" s="2" customFormat="1" ht="19.5">
      <c r="A489" s="27"/>
      <c r="B489" s="28"/>
      <c r="C489" s="27"/>
      <c r="D489" s="155" t="s">
        <v>410</v>
      </c>
      <c r="E489" s="27"/>
      <c r="F489" s="156" t="s">
        <v>1391</v>
      </c>
      <c r="G489" s="27"/>
      <c r="H489" s="27"/>
      <c r="I489" s="27"/>
      <c r="J489" s="27"/>
      <c r="K489" s="27"/>
      <c r="L489" s="28"/>
      <c r="M489" s="157"/>
      <c r="N489" s="158"/>
      <c r="O489" s="53"/>
      <c r="P489" s="53"/>
      <c r="Q489" s="53"/>
      <c r="R489" s="53"/>
      <c r="S489" s="53"/>
      <c r="T489" s="54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T489" s="15" t="s">
        <v>410</v>
      </c>
      <c r="AU489" s="15" t="s">
        <v>85</v>
      </c>
    </row>
    <row r="490" spans="1:65" s="13" customFormat="1">
      <c r="B490" s="159"/>
      <c r="D490" s="155" t="s">
        <v>652</v>
      </c>
      <c r="F490" s="161" t="s">
        <v>1392</v>
      </c>
      <c r="H490" s="162">
        <v>0.26</v>
      </c>
      <c r="L490" s="159"/>
      <c r="M490" s="163"/>
      <c r="N490" s="164"/>
      <c r="O490" s="164"/>
      <c r="P490" s="164"/>
      <c r="Q490" s="164"/>
      <c r="R490" s="164"/>
      <c r="S490" s="164"/>
      <c r="T490" s="165"/>
      <c r="AT490" s="160" t="s">
        <v>652</v>
      </c>
      <c r="AU490" s="160" t="s">
        <v>85</v>
      </c>
      <c r="AV490" s="13" t="s">
        <v>85</v>
      </c>
      <c r="AW490" s="13" t="s">
        <v>3</v>
      </c>
      <c r="AX490" s="13" t="s">
        <v>19</v>
      </c>
      <c r="AY490" s="160" t="s">
        <v>140</v>
      </c>
    </row>
    <row r="491" spans="1:65" s="2" customFormat="1" ht="37.9" customHeight="1">
      <c r="A491" s="27"/>
      <c r="B491" s="133"/>
      <c r="C491" s="134" t="s">
        <v>1393</v>
      </c>
      <c r="D491" s="134" t="s">
        <v>142</v>
      </c>
      <c r="E491" s="135" t="s">
        <v>1394</v>
      </c>
      <c r="F491" s="136" t="s">
        <v>1395</v>
      </c>
      <c r="G491" s="137" t="s">
        <v>145</v>
      </c>
      <c r="H491" s="138">
        <v>650</v>
      </c>
      <c r="I491" s="139">
        <v>39.1</v>
      </c>
      <c r="J491" s="139">
        <f>ROUND(I491*H491,2)</f>
        <v>25415</v>
      </c>
      <c r="K491" s="136" t="s">
        <v>146</v>
      </c>
      <c r="L491" s="28"/>
      <c r="M491" s="140" t="s">
        <v>1</v>
      </c>
      <c r="N491" s="141" t="s">
        <v>44</v>
      </c>
      <c r="O491" s="142">
        <v>8.4000000000000005E-2</v>
      </c>
      <c r="P491" s="142">
        <f>O491*H491</f>
        <v>54.6</v>
      </c>
      <c r="Q491" s="142">
        <v>0</v>
      </c>
      <c r="R491" s="142">
        <f>Q491*H491</f>
        <v>0</v>
      </c>
      <c r="S491" s="142">
        <v>0</v>
      </c>
      <c r="T491" s="143">
        <f>S491*H491</f>
        <v>0</v>
      </c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R491" s="144" t="s">
        <v>202</v>
      </c>
      <c r="AT491" s="144" t="s">
        <v>142</v>
      </c>
      <c r="AU491" s="144" t="s">
        <v>85</v>
      </c>
      <c r="AY491" s="15" t="s">
        <v>140</v>
      </c>
      <c r="BE491" s="145">
        <f>IF(N491="základní",J491,0)</f>
        <v>25415</v>
      </c>
      <c r="BF491" s="145">
        <f>IF(N491="snížená",J491,0)</f>
        <v>0</v>
      </c>
      <c r="BG491" s="145">
        <f>IF(N491="zákl. přenesená",J491,0)</f>
        <v>0</v>
      </c>
      <c r="BH491" s="145">
        <f>IF(N491="sníž. přenesená",J491,0)</f>
        <v>0</v>
      </c>
      <c r="BI491" s="145">
        <f>IF(N491="nulová",J491,0)</f>
        <v>0</v>
      </c>
      <c r="BJ491" s="15" t="s">
        <v>19</v>
      </c>
      <c r="BK491" s="145">
        <f>ROUND(I491*H491,2)</f>
        <v>25415</v>
      </c>
      <c r="BL491" s="15" t="s">
        <v>202</v>
      </c>
      <c r="BM491" s="144" t="s">
        <v>1396</v>
      </c>
    </row>
    <row r="492" spans="1:65" s="2" customFormat="1" ht="16.5" customHeight="1">
      <c r="A492" s="27"/>
      <c r="B492" s="133"/>
      <c r="C492" s="146" t="s">
        <v>1397</v>
      </c>
      <c r="D492" s="146" t="s">
        <v>406</v>
      </c>
      <c r="E492" s="147" t="s">
        <v>1398</v>
      </c>
      <c r="F492" s="148" t="s">
        <v>1399</v>
      </c>
      <c r="G492" s="149" t="s">
        <v>287</v>
      </c>
      <c r="H492" s="150">
        <v>0.71499999999999997</v>
      </c>
      <c r="I492" s="151">
        <v>44000</v>
      </c>
      <c r="J492" s="151">
        <f>ROUND(I492*H492,2)</f>
        <v>31460</v>
      </c>
      <c r="K492" s="148" t="s">
        <v>146</v>
      </c>
      <c r="L492" s="152"/>
      <c r="M492" s="153" t="s">
        <v>1</v>
      </c>
      <c r="N492" s="154" t="s">
        <v>44</v>
      </c>
      <c r="O492" s="142">
        <v>0</v>
      </c>
      <c r="P492" s="142">
        <f>O492*H492</f>
        <v>0</v>
      </c>
      <c r="Q492" s="142">
        <v>1</v>
      </c>
      <c r="R492" s="142">
        <f>Q492*H492</f>
        <v>0.71499999999999997</v>
      </c>
      <c r="S492" s="142">
        <v>0</v>
      </c>
      <c r="T492" s="143">
        <f>S492*H492</f>
        <v>0</v>
      </c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R492" s="144" t="s">
        <v>268</v>
      </c>
      <c r="AT492" s="144" t="s">
        <v>406</v>
      </c>
      <c r="AU492" s="144" t="s">
        <v>85</v>
      </c>
      <c r="AY492" s="15" t="s">
        <v>140</v>
      </c>
      <c r="BE492" s="145">
        <f>IF(N492="základní",J492,0)</f>
        <v>31460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5" t="s">
        <v>19</v>
      </c>
      <c r="BK492" s="145">
        <f>ROUND(I492*H492,2)</f>
        <v>31460</v>
      </c>
      <c r="BL492" s="15" t="s">
        <v>202</v>
      </c>
      <c r="BM492" s="144" t="s">
        <v>1400</v>
      </c>
    </row>
    <row r="493" spans="1:65" s="2" customFormat="1" ht="19.5">
      <c r="A493" s="27"/>
      <c r="B493" s="28"/>
      <c r="C493" s="27"/>
      <c r="D493" s="155" t="s">
        <v>410</v>
      </c>
      <c r="E493" s="27"/>
      <c r="F493" s="156" t="s">
        <v>1401</v>
      </c>
      <c r="G493" s="27"/>
      <c r="H493" s="27"/>
      <c r="I493" s="27"/>
      <c r="J493" s="27"/>
      <c r="K493" s="27"/>
      <c r="L493" s="28"/>
      <c r="M493" s="157"/>
      <c r="N493" s="158"/>
      <c r="O493" s="53"/>
      <c r="P493" s="53"/>
      <c r="Q493" s="53"/>
      <c r="R493" s="53"/>
      <c r="S493" s="53"/>
      <c r="T493" s="54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T493" s="15" t="s">
        <v>410</v>
      </c>
      <c r="AU493" s="15" t="s">
        <v>85</v>
      </c>
    </row>
    <row r="494" spans="1:65" s="13" customFormat="1">
      <c r="B494" s="159"/>
      <c r="D494" s="155" t="s">
        <v>652</v>
      </c>
      <c r="F494" s="161" t="s">
        <v>1402</v>
      </c>
      <c r="H494" s="162">
        <v>0.71499999999999997</v>
      </c>
      <c r="L494" s="159"/>
      <c r="M494" s="163"/>
      <c r="N494" s="164"/>
      <c r="O494" s="164"/>
      <c r="P494" s="164"/>
      <c r="Q494" s="164"/>
      <c r="R494" s="164"/>
      <c r="S494" s="164"/>
      <c r="T494" s="165"/>
      <c r="AT494" s="160" t="s">
        <v>652</v>
      </c>
      <c r="AU494" s="160" t="s">
        <v>85</v>
      </c>
      <c r="AV494" s="13" t="s">
        <v>85</v>
      </c>
      <c r="AW494" s="13" t="s">
        <v>3</v>
      </c>
      <c r="AX494" s="13" t="s">
        <v>19</v>
      </c>
      <c r="AY494" s="160" t="s">
        <v>140</v>
      </c>
    </row>
    <row r="495" spans="1:65" s="2" customFormat="1" ht="24.2" customHeight="1">
      <c r="A495" s="27"/>
      <c r="B495" s="133"/>
      <c r="C495" s="134" t="s">
        <v>1403</v>
      </c>
      <c r="D495" s="134" t="s">
        <v>142</v>
      </c>
      <c r="E495" s="135" t="s">
        <v>1404</v>
      </c>
      <c r="F495" s="136" t="s">
        <v>1405</v>
      </c>
      <c r="G495" s="137" t="s">
        <v>145</v>
      </c>
      <c r="H495" s="138">
        <v>150</v>
      </c>
      <c r="I495" s="139">
        <v>15.6</v>
      </c>
      <c r="J495" s="139">
        <f>ROUND(I495*H495,2)</f>
        <v>2340</v>
      </c>
      <c r="K495" s="136" t="s">
        <v>146</v>
      </c>
      <c r="L495" s="28"/>
      <c r="M495" s="140" t="s">
        <v>1</v>
      </c>
      <c r="N495" s="141" t="s">
        <v>44</v>
      </c>
      <c r="O495" s="142">
        <v>3.3000000000000002E-2</v>
      </c>
      <c r="P495" s="142">
        <f>O495*H495</f>
        <v>4.95</v>
      </c>
      <c r="Q495" s="142">
        <v>0</v>
      </c>
      <c r="R495" s="142">
        <f>Q495*H495</f>
        <v>0</v>
      </c>
      <c r="S495" s="142">
        <v>0</v>
      </c>
      <c r="T495" s="143">
        <f>S495*H495</f>
        <v>0</v>
      </c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R495" s="144" t="s">
        <v>202</v>
      </c>
      <c r="AT495" s="144" t="s">
        <v>142</v>
      </c>
      <c r="AU495" s="144" t="s">
        <v>85</v>
      </c>
      <c r="AY495" s="15" t="s">
        <v>140</v>
      </c>
      <c r="BE495" s="145">
        <f>IF(N495="základní",J495,0)</f>
        <v>2340</v>
      </c>
      <c r="BF495" s="145">
        <f>IF(N495="snížená",J495,0)</f>
        <v>0</v>
      </c>
      <c r="BG495" s="145">
        <f>IF(N495="zákl. přenesená",J495,0)</f>
        <v>0</v>
      </c>
      <c r="BH495" s="145">
        <f>IF(N495="sníž. přenesená",J495,0)</f>
        <v>0</v>
      </c>
      <c r="BI495" s="145">
        <f>IF(N495="nulová",J495,0)</f>
        <v>0</v>
      </c>
      <c r="BJ495" s="15" t="s">
        <v>19</v>
      </c>
      <c r="BK495" s="145">
        <f>ROUND(I495*H495,2)</f>
        <v>2340</v>
      </c>
      <c r="BL495" s="15" t="s">
        <v>202</v>
      </c>
      <c r="BM495" s="144" t="s">
        <v>1406</v>
      </c>
    </row>
    <row r="496" spans="1:65" s="2" customFormat="1" ht="24.2" customHeight="1">
      <c r="A496" s="27"/>
      <c r="B496" s="133"/>
      <c r="C496" s="134" t="s">
        <v>1407</v>
      </c>
      <c r="D496" s="134" t="s">
        <v>142</v>
      </c>
      <c r="E496" s="135" t="s">
        <v>1408</v>
      </c>
      <c r="F496" s="136" t="s">
        <v>1409</v>
      </c>
      <c r="G496" s="137" t="s">
        <v>145</v>
      </c>
      <c r="H496" s="138">
        <v>50</v>
      </c>
      <c r="I496" s="139">
        <v>28.2</v>
      </c>
      <c r="J496" s="139">
        <f>ROUND(I496*H496,2)</f>
        <v>1410</v>
      </c>
      <c r="K496" s="136" t="s">
        <v>146</v>
      </c>
      <c r="L496" s="28"/>
      <c r="M496" s="140" t="s">
        <v>1</v>
      </c>
      <c r="N496" s="141" t="s">
        <v>44</v>
      </c>
      <c r="O496" s="142">
        <v>6.0999999999999999E-2</v>
      </c>
      <c r="P496" s="142">
        <f>O496*H496</f>
        <v>3.05</v>
      </c>
      <c r="Q496" s="142">
        <v>0</v>
      </c>
      <c r="R496" s="142">
        <f>Q496*H496</f>
        <v>0</v>
      </c>
      <c r="S496" s="142">
        <v>0</v>
      </c>
      <c r="T496" s="143">
        <f>S496*H496</f>
        <v>0</v>
      </c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R496" s="144" t="s">
        <v>202</v>
      </c>
      <c r="AT496" s="144" t="s">
        <v>142</v>
      </c>
      <c r="AU496" s="144" t="s">
        <v>85</v>
      </c>
      <c r="AY496" s="15" t="s">
        <v>140</v>
      </c>
      <c r="BE496" s="145">
        <f>IF(N496="základní",J496,0)</f>
        <v>1410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5" t="s">
        <v>19</v>
      </c>
      <c r="BK496" s="145">
        <f>ROUND(I496*H496,2)</f>
        <v>1410</v>
      </c>
      <c r="BL496" s="15" t="s">
        <v>202</v>
      </c>
      <c r="BM496" s="144" t="s">
        <v>1410</v>
      </c>
    </row>
    <row r="497" spans="1:65" s="2" customFormat="1" ht="24.2" customHeight="1">
      <c r="A497" s="27"/>
      <c r="B497" s="133"/>
      <c r="C497" s="134" t="s">
        <v>1411</v>
      </c>
      <c r="D497" s="134" t="s">
        <v>142</v>
      </c>
      <c r="E497" s="135" t="s">
        <v>1412</v>
      </c>
      <c r="F497" s="136" t="s">
        <v>1413</v>
      </c>
      <c r="G497" s="137" t="s">
        <v>145</v>
      </c>
      <c r="H497" s="138">
        <v>20</v>
      </c>
      <c r="I497" s="139">
        <v>116</v>
      </c>
      <c r="J497" s="139">
        <f>ROUND(I497*H497,2)</f>
        <v>2320</v>
      </c>
      <c r="K497" s="136" t="s">
        <v>146</v>
      </c>
      <c r="L497" s="28"/>
      <c r="M497" s="140" t="s">
        <v>1</v>
      </c>
      <c r="N497" s="141" t="s">
        <v>44</v>
      </c>
      <c r="O497" s="142">
        <v>0.222</v>
      </c>
      <c r="P497" s="142">
        <f>O497*H497</f>
        <v>4.4400000000000004</v>
      </c>
      <c r="Q497" s="142">
        <v>3.9825E-4</v>
      </c>
      <c r="R497" s="142">
        <f>Q497*H497</f>
        <v>7.9649999999999999E-3</v>
      </c>
      <c r="S497" s="142">
        <v>0</v>
      </c>
      <c r="T497" s="143">
        <f>S497*H497</f>
        <v>0</v>
      </c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R497" s="144" t="s">
        <v>202</v>
      </c>
      <c r="AT497" s="144" t="s">
        <v>142</v>
      </c>
      <c r="AU497" s="144" t="s">
        <v>85</v>
      </c>
      <c r="AY497" s="15" t="s">
        <v>140</v>
      </c>
      <c r="BE497" s="145">
        <f>IF(N497="základní",J497,0)</f>
        <v>2320</v>
      </c>
      <c r="BF497" s="145">
        <f>IF(N497="snížená",J497,0)</f>
        <v>0</v>
      </c>
      <c r="BG497" s="145">
        <f>IF(N497="zákl. přenesená",J497,0)</f>
        <v>0</v>
      </c>
      <c r="BH497" s="145">
        <f>IF(N497="sníž. přenesená",J497,0)</f>
        <v>0</v>
      </c>
      <c r="BI497" s="145">
        <f>IF(N497="nulová",J497,0)</f>
        <v>0</v>
      </c>
      <c r="BJ497" s="15" t="s">
        <v>19</v>
      </c>
      <c r="BK497" s="145">
        <f>ROUND(I497*H497,2)</f>
        <v>2320</v>
      </c>
      <c r="BL497" s="15" t="s">
        <v>202</v>
      </c>
      <c r="BM497" s="144" t="s">
        <v>1414</v>
      </c>
    </row>
    <row r="498" spans="1:65" s="2" customFormat="1" ht="24.2" customHeight="1">
      <c r="A498" s="27"/>
      <c r="B498" s="133"/>
      <c r="C498" s="134" t="s">
        <v>1415</v>
      </c>
      <c r="D498" s="134" t="s">
        <v>142</v>
      </c>
      <c r="E498" s="135" t="s">
        <v>1416</v>
      </c>
      <c r="F498" s="136" t="s">
        <v>1417</v>
      </c>
      <c r="G498" s="137" t="s">
        <v>145</v>
      </c>
      <c r="H498" s="138">
        <v>5</v>
      </c>
      <c r="I498" s="139">
        <v>134</v>
      </c>
      <c r="J498" s="139">
        <f>ROUND(I498*H498,2)</f>
        <v>670</v>
      </c>
      <c r="K498" s="136" t="s">
        <v>146</v>
      </c>
      <c r="L498" s="28"/>
      <c r="M498" s="140" t="s">
        <v>1</v>
      </c>
      <c r="N498" s="141" t="s">
        <v>44</v>
      </c>
      <c r="O498" s="142">
        <v>0.26</v>
      </c>
      <c r="P498" s="142">
        <f>O498*H498</f>
        <v>1.3</v>
      </c>
      <c r="Q498" s="142">
        <v>3.9825E-4</v>
      </c>
      <c r="R498" s="142">
        <f>Q498*H498</f>
        <v>1.99125E-3</v>
      </c>
      <c r="S498" s="142">
        <v>0</v>
      </c>
      <c r="T498" s="143">
        <f>S498*H498</f>
        <v>0</v>
      </c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R498" s="144" t="s">
        <v>202</v>
      </c>
      <c r="AT498" s="144" t="s">
        <v>142</v>
      </c>
      <c r="AU498" s="144" t="s">
        <v>85</v>
      </c>
      <c r="AY498" s="15" t="s">
        <v>140</v>
      </c>
      <c r="BE498" s="145">
        <f>IF(N498="základní",J498,0)</f>
        <v>670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5" t="s">
        <v>19</v>
      </c>
      <c r="BK498" s="145">
        <f>ROUND(I498*H498,2)</f>
        <v>670</v>
      </c>
      <c r="BL498" s="15" t="s">
        <v>202</v>
      </c>
      <c r="BM498" s="144" t="s">
        <v>1418</v>
      </c>
    </row>
    <row r="499" spans="1:65" s="2" customFormat="1" ht="37.9" customHeight="1">
      <c r="A499" s="27"/>
      <c r="B499" s="133"/>
      <c r="C499" s="146" t="s">
        <v>1419</v>
      </c>
      <c r="D499" s="146" t="s">
        <v>406</v>
      </c>
      <c r="E499" s="147" t="s">
        <v>1420</v>
      </c>
      <c r="F499" s="148" t="s">
        <v>1421</v>
      </c>
      <c r="G499" s="149" t="s">
        <v>145</v>
      </c>
      <c r="H499" s="150">
        <v>258.75</v>
      </c>
      <c r="I499" s="151">
        <v>134</v>
      </c>
      <c r="J499" s="151">
        <f>ROUND(I499*H499,2)</f>
        <v>34672.5</v>
      </c>
      <c r="K499" s="148" t="s">
        <v>146</v>
      </c>
      <c r="L499" s="152"/>
      <c r="M499" s="153" t="s">
        <v>1</v>
      </c>
      <c r="N499" s="154" t="s">
        <v>44</v>
      </c>
      <c r="O499" s="142">
        <v>0</v>
      </c>
      <c r="P499" s="142">
        <f>O499*H499</f>
        <v>0</v>
      </c>
      <c r="Q499" s="142">
        <v>5.4000000000000003E-3</v>
      </c>
      <c r="R499" s="142">
        <f>Q499*H499</f>
        <v>1.3972500000000001</v>
      </c>
      <c r="S499" s="142">
        <v>0</v>
      </c>
      <c r="T499" s="143">
        <f>S499*H499</f>
        <v>0</v>
      </c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R499" s="144" t="s">
        <v>268</v>
      </c>
      <c r="AT499" s="144" t="s">
        <v>406</v>
      </c>
      <c r="AU499" s="144" t="s">
        <v>85</v>
      </c>
      <c r="AY499" s="15" t="s">
        <v>140</v>
      </c>
      <c r="BE499" s="145">
        <f>IF(N499="základní",J499,0)</f>
        <v>34672.5</v>
      </c>
      <c r="BF499" s="145">
        <f>IF(N499="snížená",J499,0)</f>
        <v>0</v>
      </c>
      <c r="BG499" s="145">
        <f>IF(N499="zákl. přenesená",J499,0)</f>
        <v>0</v>
      </c>
      <c r="BH499" s="145">
        <f>IF(N499="sníž. přenesená",J499,0)</f>
        <v>0</v>
      </c>
      <c r="BI499" s="145">
        <f>IF(N499="nulová",J499,0)</f>
        <v>0</v>
      </c>
      <c r="BJ499" s="15" t="s">
        <v>19</v>
      </c>
      <c r="BK499" s="145">
        <f>ROUND(I499*H499,2)</f>
        <v>34672.5</v>
      </c>
      <c r="BL499" s="15" t="s">
        <v>202</v>
      </c>
      <c r="BM499" s="144" t="s">
        <v>1422</v>
      </c>
    </row>
    <row r="500" spans="1:65" s="2" customFormat="1" ht="19.5">
      <c r="A500" s="27"/>
      <c r="B500" s="28"/>
      <c r="C500" s="27"/>
      <c r="D500" s="155" t="s">
        <v>410</v>
      </c>
      <c r="E500" s="27"/>
      <c r="F500" s="156" t="s">
        <v>1423</v>
      </c>
      <c r="G500" s="27"/>
      <c r="H500" s="27"/>
      <c r="I500" s="27"/>
      <c r="J500" s="27"/>
      <c r="K500" s="27"/>
      <c r="L500" s="28"/>
      <c r="M500" s="157"/>
      <c r="N500" s="158"/>
      <c r="O500" s="53"/>
      <c r="P500" s="53"/>
      <c r="Q500" s="53"/>
      <c r="R500" s="53"/>
      <c r="S500" s="53"/>
      <c r="T500" s="54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T500" s="15" t="s">
        <v>410</v>
      </c>
      <c r="AU500" s="15" t="s">
        <v>85</v>
      </c>
    </row>
    <row r="501" spans="1:65" s="13" customFormat="1">
      <c r="B501" s="159"/>
      <c r="D501" s="155" t="s">
        <v>652</v>
      </c>
      <c r="F501" s="161" t="s">
        <v>1424</v>
      </c>
      <c r="H501" s="162">
        <v>258.75</v>
      </c>
      <c r="L501" s="159"/>
      <c r="M501" s="163"/>
      <c r="N501" s="164"/>
      <c r="O501" s="164"/>
      <c r="P501" s="164"/>
      <c r="Q501" s="164"/>
      <c r="R501" s="164"/>
      <c r="S501" s="164"/>
      <c r="T501" s="165"/>
      <c r="AT501" s="160" t="s">
        <v>652</v>
      </c>
      <c r="AU501" s="160" t="s">
        <v>85</v>
      </c>
      <c r="AV501" s="13" t="s">
        <v>85</v>
      </c>
      <c r="AW501" s="13" t="s">
        <v>3</v>
      </c>
      <c r="AX501" s="13" t="s">
        <v>19</v>
      </c>
      <c r="AY501" s="160" t="s">
        <v>140</v>
      </c>
    </row>
    <row r="502" spans="1:65" s="2" customFormat="1" ht="24.2" customHeight="1">
      <c r="A502" s="27"/>
      <c r="B502" s="133"/>
      <c r="C502" s="134" t="s">
        <v>1425</v>
      </c>
      <c r="D502" s="134" t="s">
        <v>142</v>
      </c>
      <c r="E502" s="135" t="s">
        <v>1426</v>
      </c>
      <c r="F502" s="136" t="s">
        <v>1427</v>
      </c>
      <c r="G502" s="137" t="s">
        <v>145</v>
      </c>
      <c r="H502" s="138">
        <v>150</v>
      </c>
      <c r="I502" s="139">
        <v>48.3</v>
      </c>
      <c r="J502" s="139">
        <f>ROUND(I502*H502,2)</f>
        <v>7245</v>
      </c>
      <c r="K502" s="136" t="s">
        <v>146</v>
      </c>
      <c r="L502" s="28"/>
      <c r="M502" s="140" t="s">
        <v>1</v>
      </c>
      <c r="N502" s="141" t="s">
        <v>44</v>
      </c>
      <c r="O502" s="142">
        <v>0.09</v>
      </c>
      <c r="P502" s="142">
        <f>O502*H502</f>
        <v>13.5</v>
      </c>
      <c r="Q502" s="142">
        <v>0</v>
      </c>
      <c r="R502" s="142">
        <f>Q502*H502</f>
        <v>0</v>
      </c>
      <c r="S502" s="142">
        <v>0</v>
      </c>
      <c r="T502" s="143">
        <f>S502*H502</f>
        <v>0</v>
      </c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R502" s="144" t="s">
        <v>202</v>
      </c>
      <c r="AT502" s="144" t="s">
        <v>142</v>
      </c>
      <c r="AU502" s="144" t="s">
        <v>85</v>
      </c>
      <c r="AY502" s="15" t="s">
        <v>140</v>
      </c>
      <c r="BE502" s="145">
        <f>IF(N502="základní",J502,0)</f>
        <v>7245</v>
      </c>
      <c r="BF502" s="145">
        <f>IF(N502="snížená",J502,0)</f>
        <v>0</v>
      </c>
      <c r="BG502" s="145">
        <f>IF(N502="zákl. přenesená",J502,0)</f>
        <v>0</v>
      </c>
      <c r="BH502" s="145">
        <f>IF(N502="sníž. přenesená",J502,0)</f>
        <v>0</v>
      </c>
      <c r="BI502" s="145">
        <f>IF(N502="nulová",J502,0)</f>
        <v>0</v>
      </c>
      <c r="BJ502" s="15" t="s">
        <v>19</v>
      </c>
      <c r="BK502" s="145">
        <f>ROUND(I502*H502,2)</f>
        <v>7245</v>
      </c>
      <c r="BL502" s="15" t="s">
        <v>202</v>
      </c>
      <c r="BM502" s="144" t="s">
        <v>1428</v>
      </c>
    </row>
    <row r="503" spans="1:65" s="2" customFormat="1" ht="24.2" customHeight="1">
      <c r="A503" s="27"/>
      <c r="B503" s="133"/>
      <c r="C503" s="134" t="s">
        <v>1429</v>
      </c>
      <c r="D503" s="134" t="s">
        <v>142</v>
      </c>
      <c r="E503" s="135" t="s">
        <v>1430</v>
      </c>
      <c r="F503" s="136" t="s">
        <v>1431</v>
      </c>
      <c r="G503" s="137" t="s">
        <v>145</v>
      </c>
      <c r="H503" s="138">
        <v>20</v>
      </c>
      <c r="I503" s="139">
        <v>59</v>
      </c>
      <c r="J503" s="139">
        <f>ROUND(I503*H503,2)</f>
        <v>1180</v>
      </c>
      <c r="K503" s="136" t="s">
        <v>146</v>
      </c>
      <c r="L503" s="28"/>
      <c r="M503" s="140" t="s">
        <v>1</v>
      </c>
      <c r="N503" s="141" t="s">
        <v>44</v>
      </c>
      <c r="O503" s="142">
        <v>0.11</v>
      </c>
      <c r="P503" s="142">
        <f>O503*H503</f>
        <v>2.2000000000000002</v>
      </c>
      <c r="Q503" s="142">
        <v>0</v>
      </c>
      <c r="R503" s="142">
        <f>Q503*H503</f>
        <v>0</v>
      </c>
      <c r="S503" s="142">
        <v>0</v>
      </c>
      <c r="T503" s="143">
        <f>S503*H503</f>
        <v>0</v>
      </c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R503" s="144" t="s">
        <v>202</v>
      </c>
      <c r="AT503" s="144" t="s">
        <v>142</v>
      </c>
      <c r="AU503" s="144" t="s">
        <v>85</v>
      </c>
      <c r="AY503" s="15" t="s">
        <v>140</v>
      </c>
      <c r="BE503" s="145">
        <f>IF(N503="základní",J503,0)</f>
        <v>1180</v>
      </c>
      <c r="BF503" s="145">
        <f>IF(N503="snížená",J503,0)</f>
        <v>0</v>
      </c>
      <c r="BG503" s="145">
        <f>IF(N503="zákl. přenesená",J503,0)</f>
        <v>0</v>
      </c>
      <c r="BH503" s="145">
        <f>IF(N503="sníž. přenesená",J503,0)</f>
        <v>0</v>
      </c>
      <c r="BI503" s="145">
        <f>IF(N503="nulová",J503,0)</f>
        <v>0</v>
      </c>
      <c r="BJ503" s="15" t="s">
        <v>19</v>
      </c>
      <c r="BK503" s="145">
        <f>ROUND(I503*H503,2)</f>
        <v>1180</v>
      </c>
      <c r="BL503" s="15" t="s">
        <v>202</v>
      </c>
      <c r="BM503" s="144" t="s">
        <v>1432</v>
      </c>
    </row>
    <row r="504" spans="1:65" s="2" customFormat="1" ht="24.2" customHeight="1">
      <c r="A504" s="27"/>
      <c r="B504" s="133"/>
      <c r="C504" s="134" t="s">
        <v>1433</v>
      </c>
      <c r="D504" s="134" t="s">
        <v>142</v>
      </c>
      <c r="E504" s="135" t="s">
        <v>1434</v>
      </c>
      <c r="F504" s="136" t="s">
        <v>1435</v>
      </c>
      <c r="G504" s="137" t="s">
        <v>145</v>
      </c>
      <c r="H504" s="138">
        <v>50</v>
      </c>
      <c r="I504" s="139">
        <v>87.3</v>
      </c>
      <c r="J504" s="139">
        <f>ROUND(I504*H504,2)</f>
        <v>4365</v>
      </c>
      <c r="K504" s="136" t="s">
        <v>146</v>
      </c>
      <c r="L504" s="28"/>
      <c r="M504" s="140" t="s">
        <v>1</v>
      </c>
      <c r="N504" s="141" t="s">
        <v>44</v>
      </c>
      <c r="O504" s="142">
        <v>0.16600000000000001</v>
      </c>
      <c r="P504" s="142">
        <f>O504*H504</f>
        <v>8.3000000000000007</v>
      </c>
      <c r="Q504" s="142">
        <v>0</v>
      </c>
      <c r="R504" s="142">
        <f>Q504*H504</f>
        <v>0</v>
      </c>
      <c r="S504" s="142">
        <v>0</v>
      </c>
      <c r="T504" s="143">
        <f>S504*H504</f>
        <v>0</v>
      </c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R504" s="144" t="s">
        <v>202</v>
      </c>
      <c r="AT504" s="144" t="s">
        <v>142</v>
      </c>
      <c r="AU504" s="144" t="s">
        <v>85</v>
      </c>
      <c r="AY504" s="15" t="s">
        <v>140</v>
      </c>
      <c r="BE504" s="145">
        <f>IF(N504="základní",J504,0)</f>
        <v>4365</v>
      </c>
      <c r="BF504" s="145">
        <f>IF(N504="snížená",J504,0)</f>
        <v>0</v>
      </c>
      <c r="BG504" s="145">
        <f>IF(N504="zákl. přenesená",J504,0)</f>
        <v>0</v>
      </c>
      <c r="BH504" s="145">
        <f>IF(N504="sníž. přenesená",J504,0)</f>
        <v>0</v>
      </c>
      <c r="BI504" s="145">
        <f>IF(N504="nulová",J504,0)</f>
        <v>0</v>
      </c>
      <c r="BJ504" s="15" t="s">
        <v>19</v>
      </c>
      <c r="BK504" s="145">
        <f>ROUND(I504*H504,2)</f>
        <v>4365</v>
      </c>
      <c r="BL504" s="15" t="s">
        <v>202</v>
      </c>
      <c r="BM504" s="144" t="s">
        <v>1436</v>
      </c>
    </row>
    <row r="505" spans="1:65" s="2" customFormat="1" ht="24.2" customHeight="1">
      <c r="A505" s="27"/>
      <c r="B505" s="133"/>
      <c r="C505" s="134" t="s">
        <v>1437</v>
      </c>
      <c r="D505" s="134" t="s">
        <v>142</v>
      </c>
      <c r="E505" s="135" t="s">
        <v>1438</v>
      </c>
      <c r="F505" s="136" t="s">
        <v>1439</v>
      </c>
      <c r="G505" s="137" t="s">
        <v>145</v>
      </c>
      <c r="H505" s="138">
        <v>5</v>
      </c>
      <c r="I505" s="139">
        <v>103</v>
      </c>
      <c r="J505" s="139">
        <f>ROUND(I505*H505,2)</f>
        <v>515</v>
      </c>
      <c r="K505" s="136" t="s">
        <v>146</v>
      </c>
      <c r="L505" s="28"/>
      <c r="M505" s="140" t="s">
        <v>1</v>
      </c>
      <c r="N505" s="141" t="s">
        <v>44</v>
      </c>
      <c r="O505" s="142">
        <v>0.19600000000000001</v>
      </c>
      <c r="P505" s="142">
        <f>O505*H505</f>
        <v>0.98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R505" s="144" t="s">
        <v>202</v>
      </c>
      <c r="AT505" s="144" t="s">
        <v>142</v>
      </c>
      <c r="AU505" s="144" t="s">
        <v>85</v>
      </c>
      <c r="AY505" s="15" t="s">
        <v>140</v>
      </c>
      <c r="BE505" s="145">
        <f>IF(N505="základní",J505,0)</f>
        <v>515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5" t="s">
        <v>19</v>
      </c>
      <c r="BK505" s="145">
        <f>ROUND(I505*H505,2)</f>
        <v>515</v>
      </c>
      <c r="BL505" s="15" t="s">
        <v>202</v>
      </c>
      <c r="BM505" s="144" t="s">
        <v>1440</v>
      </c>
    </row>
    <row r="506" spans="1:65" s="2" customFormat="1" ht="24.2" customHeight="1">
      <c r="A506" s="27"/>
      <c r="B506" s="133"/>
      <c r="C506" s="146" t="s">
        <v>1441</v>
      </c>
      <c r="D506" s="146" t="s">
        <v>406</v>
      </c>
      <c r="E506" s="147" t="s">
        <v>1442</v>
      </c>
      <c r="F506" s="148" t="s">
        <v>1443</v>
      </c>
      <c r="G506" s="149" t="s">
        <v>145</v>
      </c>
      <c r="H506" s="150">
        <v>236.25</v>
      </c>
      <c r="I506" s="151">
        <v>139</v>
      </c>
      <c r="J506" s="151">
        <f>ROUND(I506*H506,2)</f>
        <v>32838.75</v>
      </c>
      <c r="K506" s="148" t="s">
        <v>146</v>
      </c>
      <c r="L506" s="152"/>
      <c r="M506" s="153" t="s">
        <v>1</v>
      </c>
      <c r="N506" s="154" t="s">
        <v>44</v>
      </c>
      <c r="O506" s="142">
        <v>0</v>
      </c>
      <c r="P506" s="142">
        <f>O506*H506</f>
        <v>0</v>
      </c>
      <c r="Q506" s="142">
        <v>1E-3</v>
      </c>
      <c r="R506" s="142">
        <f>Q506*H506</f>
        <v>0.23625000000000002</v>
      </c>
      <c r="S506" s="142">
        <v>0</v>
      </c>
      <c r="T506" s="143">
        <f>S506*H506</f>
        <v>0</v>
      </c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R506" s="144" t="s">
        <v>268</v>
      </c>
      <c r="AT506" s="144" t="s">
        <v>406</v>
      </c>
      <c r="AU506" s="144" t="s">
        <v>85</v>
      </c>
      <c r="AY506" s="15" t="s">
        <v>140</v>
      </c>
      <c r="BE506" s="145">
        <f>IF(N506="základní",J506,0)</f>
        <v>32838.75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5" t="s">
        <v>19</v>
      </c>
      <c r="BK506" s="145">
        <f>ROUND(I506*H506,2)</f>
        <v>32838.75</v>
      </c>
      <c r="BL506" s="15" t="s">
        <v>202</v>
      </c>
      <c r="BM506" s="144" t="s">
        <v>1444</v>
      </c>
    </row>
    <row r="507" spans="1:65" s="2" customFormat="1" ht="19.5">
      <c r="A507" s="27"/>
      <c r="B507" s="28"/>
      <c r="C507" s="27"/>
      <c r="D507" s="155" t="s">
        <v>410</v>
      </c>
      <c r="E507" s="27"/>
      <c r="F507" s="156" t="s">
        <v>1445</v>
      </c>
      <c r="G507" s="27"/>
      <c r="H507" s="27"/>
      <c r="I507" s="27"/>
      <c r="J507" s="27"/>
      <c r="K507" s="27"/>
      <c r="L507" s="28"/>
      <c r="M507" s="157"/>
      <c r="N507" s="158"/>
      <c r="O507" s="53"/>
      <c r="P507" s="53"/>
      <c r="Q507" s="53"/>
      <c r="R507" s="53"/>
      <c r="S507" s="53"/>
      <c r="T507" s="54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T507" s="15" t="s">
        <v>410</v>
      </c>
      <c r="AU507" s="15" t="s">
        <v>85</v>
      </c>
    </row>
    <row r="508" spans="1:65" s="13" customFormat="1">
      <c r="B508" s="159"/>
      <c r="D508" s="155" t="s">
        <v>652</v>
      </c>
      <c r="F508" s="161" t="s">
        <v>1446</v>
      </c>
      <c r="H508" s="162">
        <v>236.25</v>
      </c>
      <c r="L508" s="159"/>
      <c r="M508" s="163"/>
      <c r="N508" s="164"/>
      <c r="O508" s="164"/>
      <c r="P508" s="164"/>
      <c r="Q508" s="164"/>
      <c r="R508" s="164"/>
      <c r="S508" s="164"/>
      <c r="T508" s="165"/>
      <c r="AT508" s="160" t="s">
        <v>652</v>
      </c>
      <c r="AU508" s="160" t="s">
        <v>85</v>
      </c>
      <c r="AV508" s="13" t="s">
        <v>85</v>
      </c>
      <c r="AW508" s="13" t="s">
        <v>3</v>
      </c>
      <c r="AX508" s="13" t="s">
        <v>19</v>
      </c>
      <c r="AY508" s="160" t="s">
        <v>140</v>
      </c>
    </row>
    <row r="509" spans="1:65" s="2" customFormat="1" ht="24.2" customHeight="1">
      <c r="A509" s="27"/>
      <c r="B509" s="133"/>
      <c r="C509" s="134" t="s">
        <v>1447</v>
      </c>
      <c r="D509" s="134" t="s">
        <v>142</v>
      </c>
      <c r="E509" s="135" t="s">
        <v>1448</v>
      </c>
      <c r="F509" s="136" t="s">
        <v>1449</v>
      </c>
      <c r="G509" s="137" t="s">
        <v>217</v>
      </c>
      <c r="H509" s="138">
        <v>100</v>
      </c>
      <c r="I509" s="139">
        <v>201</v>
      </c>
      <c r="J509" s="139">
        <f>ROUND(I509*H509,2)</f>
        <v>20100</v>
      </c>
      <c r="K509" s="136" t="s">
        <v>146</v>
      </c>
      <c r="L509" s="28"/>
      <c r="M509" s="140" t="s">
        <v>1</v>
      </c>
      <c r="N509" s="141" t="s">
        <v>44</v>
      </c>
      <c r="O509" s="142">
        <v>0.12</v>
      </c>
      <c r="P509" s="142">
        <f>O509*H509</f>
        <v>12</v>
      </c>
      <c r="Q509" s="142">
        <v>1.1E-4</v>
      </c>
      <c r="R509" s="142">
        <f>Q509*H509</f>
        <v>1.1000000000000001E-2</v>
      </c>
      <c r="S509" s="142">
        <v>0</v>
      </c>
      <c r="T509" s="143">
        <f>S509*H509</f>
        <v>0</v>
      </c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R509" s="144" t="s">
        <v>202</v>
      </c>
      <c r="AT509" s="144" t="s">
        <v>142</v>
      </c>
      <c r="AU509" s="144" t="s">
        <v>85</v>
      </c>
      <c r="AY509" s="15" t="s">
        <v>140</v>
      </c>
      <c r="BE509" s="145">
        <f>IF(N509="základní",J509,0)</f>
        <v>20100</v>
      </c>
      <c r="BF509" s="145">
        <f>IF(N509="snížená",J509,0)</f>
        <v>0</v>
      </c>
      <c r="BG509" s="145">
        <f>IF(N509="zákl. přenesená",J509,0)</f>
        <v>0</v>
      </c>
      <c r="BH509" s="145">
        <f>IF(N509="sníž. přenesená",J509,0)</f>
        <v>0</v>
      </c>
      <c r="BI509" s="145">
        <f>IF(N509="nulová",J509,0)</f>
        <v>0</v>
      </c>
      <c r="BJ509" s="15" t="s">
        <v>19</v>
      </c>
      <c r="BK509" s="145">
        <f>ROUND(I509*H509,2)</f>
        <v>20100</v>
      </c>
      <c r="BL509" s="15" t="s">
        <v>202</v>
      </c>
      <c r="BM509" s="144" t="s">
        <v>1450</v>
      </c>
    </row>
    <row r="510" spans="1:65" s="2" customFormat="1" ht="49.15" customHeight="1">
      <c r="A510" s="27"/>
      <c r="B510" s="133"/>
      <c r="C510" s="134" t="s">
        <v>1451</v>
      </c>
      <c r="D510" s="134" t="s">
        <v>142</v>
      </c>
      <c r="E510" s="135" t="s">
        <v>1452</v>
      </c>
      <c r="F510" s="136" t="s">
        <v>1453</v>
      </c>
      <c r="G510" s="137" t="s">
        <v>287</v>
      </c>
      <c r="H510" s="138">
        <v>2</v>
      </c>
      <c r="I510" s="139">
        <v>1170</v>
      </c>
      <c r="J510" s="139">
        <f>ROUND(I510*H510,2)</f>
        <v>2340</v>
      </c>
      <c r="K510" s="136" t="s">
        <v>146</v>
      </c>
      <c r="L510" s="28"/>
      <c r="M510" s="140" t="s">
        <v>1</v>
      </c>
      <c r="N510" s="141" t="s">
        <v>44</v>
      </c>
      <c r="O510" s="142">
        <v>1.5669999999999999</v>
      </c>
      <c r="P510" s="142">
        <f>O510*H510</f>
        <v>3.1339999999999999</v>
      </c>
      <c r="Q510" s="142">
        <v>0</v>
      </c>
      <c r="R510" s="142">
        <f>Q510*H510</f>
        <v>0</v>
      </c>
      <c r="S510" s="142">
        <v>0</v>
      </c>
      <c r="T510" s="143">
        <f>S510*H510</f>
        <v>0</v>
      </c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R510" s="144" t="s">
        <v>202</v>
      </c>
      <c r="AT510" s="144" t="s">
        <v>142</v>
      </c>
      <c r="AU510" s="144" t="s">
        <v>85</v>
      </c>
      <c r="AY510" s="15" t="s">
        <v>140</v>
      </c>
      <c r="BE510" s="145">
        <f>IF(N510="základní",J510,0)</f>
        <v>2340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5" t="s">
        <v>19</v>
      </c>
      <c r="BK510" s="145">
        <f>ROUND(I510*H510,2)</f>
        <v>2340</v>
      </c>
      <c r="BL510" s="15" t="s">
        <v>202</v>
      </c>
      <c r="BM510" s="144" t="s">
        <v>1454</v>
      </c>
    </row>
    <row r="511" spans="1:65" s="2" customFormat="1" ht="55.5" customHeight="1">
      <c r="A511" s="27"/>
      <c r="B511" s="133"/>
      <c r="C511" s="134" t="s">
        <v>1455</v>
      </c>
      <c r="D511" s="134" t="s">
        <v>142</v>
      </c>
      <c r="E511" s="135" t="s">
        <v>1456</v>
      </c>
      <c r="F511" s="136" t="s">
        <v>1457</v>
      </c>
      <c r="G511" s="137" t="s">
        <v>287</v>
      </c>
      <c r="H511" s="138">
        <v>2</v>
      </c>
      <c r="I511" s="139">
        <v>622</v>
      </c>
      <c r="J511" s="139">
        <f>ROUND(I511*H511,2)</f>
        <v>1244</v>
      </c>
      <c r="K511" s="136" t="s">
        <v>146</v>
      </c>
      <c r="L511" s="28"/>
      <c r="M511" s="140" t="s">
        <v>1</v>
      </c>
      <c r="N511" s="141" t="s">
        <v>44</v>
      </c>
      <c r="O511" s="142">
        <v>1.36</v>
      </c>
      <c r="P511" s="142">
        <f>O511*H511</f>
        <v>2.72</v>
      </c>
      <c r="Q511" s="142">
        <v>0</v>
      </c>
      <c r="R511" s="142">
        <f>Q511*H511</f>
        <v>0</v>
      </c>
      <c r="S511" s="142">
        <v>0</v>
      </c>
      <c r="T511" s="143">
        <f>S511*H511</f>
        <v>0</v>
      </c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R511" s="144" t="s">
        <v>202</v>
      </c>
      <c r="AT511" s="144" t="s">
        <v>142</v>
      </c>
      <c r="AU511" s="144" t="s">
        <v>85</v>
      </c>
      <c r="AY511" s="15" t="s">
        <v>140</v>
      </c>
      <c r="BE511" s="145">
        <f>IF(N511="základní",J511,0)</f>
        <v>1244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5" t="s">
        <v>19</v>
      </c>
      <c r="BK511" s="145">
        <f>ROUND(I511*H511,2)</f>
        <v>1244</v>
      </c>
      <c r="BL511" s="15" t="s">
        <v>202</v>
      </c>
      <c r="BM511" s="144" t="s">
        <v>1458</v>
      </c>
    </row>
    <row r="512" spans="1:65" s="12" customFormat="1" ht="22.9" customHeight="1">
      <c r="B512" s="121"/>
      <c r="D512" s="122" t="s">
        <v>78</v>
      </c>
      <c r="E512" s="131" t="s">
        <v>1459</v>
      </c>
      <c r="F512" s="131" t="s">
        <v>1460</v>
      </c>
      <c r="J512" s="132">
        <f>BK512</f>
        <v>19383</v>
      </c>
      <c r="L512" s="121"/>
      <c r="M512" s="125"/>
      <c r="N512" s="126"/>
      <c r="O512" s="126"/>
      <c r="P512" s="127">
        <f>SUM(P513:P515)</f>
        <v>21.187999999999999</v>
      </c>
      <c r="Q512" s="126"/>
      <c r="R512" s="127">
        <f>SUM(R513:R515)</f>
        <v>7.2800000000000004E-2</v>
      </c>
      <c r="S512" s="126"/>
      <c r="T512" s="128">
        <f>SUM(T513:T515)</f>
        <v>0</v>
      </c>
      <c r="AR512" s="122" t="s">
        <v>85</v>
      </c>
      <c r="AT512" s="129" t="s">
        <v>78</v>
      </c>
      <c r="AU512" s="129" t="s">
        <v>19</v>
      </c>
      <c r="AY512" s="122" t="s">
        <v>140</v>
      </c>
      <c r="BK512" s="130">
        <f>SUM(BK513:BK515)</f>
        <v>19383</v>
      </c>
    </row>
    <row r="513" spans="1:65" s="2" customFormat="1" ht="24.2" customHeight="1">
      <c r="A513" s="27"/>
      <c r="B513" s="133"/>
      <c r="C513" s="134" t="s">
        <v>1461</v>
      </c>
      <c r="D513" s="134" t="s">
        <v>142</v>
      </c>
      <c r="E513" s="135" t="s">
        <v>1462</v>
      </c>
      <c r="F513" s="136" t="s">
        <v>1463</v>
      </c>
      <c r="G513" s="137" t="s">
        <v>217</v>
      </c>
      <c r="H513" s="138">
        <v>45</v>
      </c>
      <c r="I513" s="139">
        <v>91</v>
      </c>
      <c r="J513" s="139">
        <f>ROUND(I513*H513,2)</f>
        <v>4095</v>
      </c>
      <c r="K513" s="136" t="s">
        <v>146</v>
      </c>
      <c r="L513" s="28"/>
      <c r="M513" s="140" t="s">
        <v>1</v>
      </c>
      <c r="N513" s="141" t="s">
        <v>44</v>
      </c>
      <c r="O513" s="142">
        <v>0.21199999999999999</v>
      </c>
      <c r="P513" s="142">
        <f>O513*H513</f>
        <v>9.5399999999999991</v>
      </c>
      <c r="Q513" s="142">
        <v>0</v>
      </c>
      <c r="R513" s="142">
        <f>Q513*H513</f>
        <v>0</v>
      </c>
      <c r="S513" s="142">
        <v>0</v>
      </c>
      <c r="T513" s="143">
        <f>S513*H513</f>
        <v>0</v>
      </c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R513" s="144" t="s">
        <v>202</v>
      </c>
      <c r="AT513" s="144" t="s">
        <v>142</v>
      </c>
      <c r="AU513" s="144" t="s">
        <v>85</v>
      </c>
      <c r="AY513" s="15" t="s">
        <v>140</v>
      </c>
      <c r="BE513" s="145">
        <f>IF(N513="základní",J513,0)</f>
        <v>4095</v>
      </c>
      <c r="BF513" s="145">
        <f>IF(N513="snížená",J513,0)</f>
        <v>0</v>
      </c>
      <c r="BG513" s="145">
        <f>IF(N513="zákl. přenesená",J513,0)</f>
        <v>0</v>
      </c>
      <c r="BH513" s="145">
        <f>IF(N513="sníž. přenesená",J513,0)</f>
        <v>0</v>
      </c>
      <c r="BI513" s="145">
        <f>IF(N513="nulová",J513,0)</f>
        <v>0</v>
      </c>
      <c r="BJ513" s="15" t="s">
        <v>19</v>
      </c>
      <c r="BK513" s="145">
        <f>ROUND(I513*H513,2)</f>
        <v>4095</v>
      </c>
      <c r="BL513" s="15" t="s">
        <v>202</v>
      </c>
      <c r="BM513" s="144" t="s">
        <v>1464</v>
      </c>
    </row>
    <row r="514" spans="1:65" s="2" customFormat="1" ht="16.5" customHeight="1">
      <c r="A514" s="27"/>
      <c r="B514" s="133"/>
      <c r="C514" s="134" t="s">
        <v>1465</v>
      </c>
      <c r="D514" s="134" t="s">
        <v>142</v>
      </c>
      <c r="E514" s="135" t="s">
        <v>1466</v>
      </c>
      <c r="F514" s="136" t="s">
        <v>1467</v>
      </c>
      <c r="G514" s="137" t="s">
        <v>170</v>
      </c>
      <c r="H514" s="138">
        <v>112</v>
      </c>
      <c r="I514" s="139">
        <v>44.6</v>
      </c>
      <c r="J514" s="139">
        <f>ROUND(I514*H514,2)</f>
        <v>4995.2</v>
      </c>
      <c r="K514" s="136" t="s">
        <v>146</v>
      </c>
      <c r="L514" s="28"/>
      <c r="M514" s="140" t="s">
        <v>1</v>
      </c>
      <c r="N514" s="141" t="s">
        <v>44</v>
      </c>
      <c r="O514" s="142">
        <v>0.104</v>
      </c>
      <c r="P514" s="142">
        <f>O514*H514</f>
        <v>11.648</v>
      </c>
      <c r="Q514" s="142">
        <v>0</v>
      </c>
      <c r="R514" s="142">
        <f>Q514*H514</f>
        <v>0</v>
      </c>
      <c r="S514" s="142">
        <v>0</v>
      </c>
      <c r="T514" s="143">
        <f>S514*H514</f>
        <v>0</v>
      </c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R514" s="144" t="s">
        <v>202</v>
      </c>
      <c r="AT514" s="144" t="s">
        <v>142</v>
      </c>
      <c r="AU514" s="144" t="s">
        <v>85</v>
      </c>
      <c r="AY514" s="15" t="s">
        <v>140</v>
      </c>
      <c r="BE514" s="145">
        <f>IF(N514="základní",J514,0)</f>
        <v>4995.2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5" t="s">
        <v>19</v>
      </c>
      <c r="BK514" s="145">
        <f>ROUND(I514*H514,2)</f>
        <v>4995.2</v>
      </c>
      <c r="BL514" s="15" t="s">
        <v>202</v>
      </c>
      <c r="BM514" s="144" t="s">
        <v>1468</v>
      </c>
    </row>
    <row r="515" spans="1:65" s="2" customFormat="1" ht="16.5" customHeight="1">
      <c r="A515" s="27"/>
      <c r="B515" s="133"/>
      <c r="C515" s="146" t="s">
        <v>1469</v>
      </c>
      <c r="D515" s="146" t="s">
        <v>406</v>
      </c>
      <c r="E515" s="147" t="s">
        <v>1470</v>
      </c>
      <c r="F515" s="148" t="s">
        <v>1471</v>
      </c>
      <c r="G515" s="149" t="s">
        <v>217</v>
      </c>
      <c r="H515" s="150">
        <v>112</v>
      </c>
      <c r="I515" s="151">
        <v>91.9</v>
      </c>
      <c r="J515" s="151">
        <f>ROUND(I515*H515,2)</f>
        <v>10292.799999999999</v>
      </c>
      <c r="K515" s="148" t="s">
        <v>146</v>
      </c>
      <c r="L515" s="152"/>
      <c r="M515" s="153" t="s">
        <v>1</v>
      </c>
      <c r="N515" s="154" t="s">
        <v>44</v>
      </c>
      <c r="O515" s="142">
        <v>0</v>
      </c>
      <c r="P515" s="142">
        <f>O515*H515</f>
        <v>0</v>
      </c>
      <c r="Q515" s="142">
        <v>6.4999999999999997E-4</v>
      </c>
      <c r="R515" s="142">
        <f>Q515*H515</f>
        <v>7.2800000000000004E-2</v>
      </c>
      <c r="S515" s="142">
        <v>0</v>
      </c>
      <c r="T515" s="143">
        <f>S515*H515</f>
        <v>0</v>
      </c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R515" s="144" t="s">
        <v>268</v>
      </c>
      <c r="AT515" s="144" t="s">
        <v>406</v>
      </c>
      <c r="AU515" s="144" t="s">
        <v>85</v>
      </c>
      <c r="AY515" s="15" t="s">
        <v>140</v>
      </c>
      <c r="BE515" s="145">
        <f>IF(N515="základní",J515,0)</f>
        <v>10292.799999999999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5" t="s">
        <v>19</v>
      </c>
      <c r="BK515" s="145">
        <f>ROUND(I515*H515,2)</f>
        <v>10292.799999999999</v>
      </c>
      <c r="BL515" s="15" t="s">
        <v>202</v>
      </c>
      <c r="BM515" s="144" t="s">
        <v>1472</v>
      </c>
    </row>
    <row r="516" spans="1:65" s="12" customFormat="1" ht="22.9" customHeight="1">
      <c r="B516" s="121"/>
      <c r="D516" s="122" t="s">
        <v>78</v>
      </c>
      <c r="E516" s="131" t="s">
        <v>1473</v>
      </c>
      <c r="F516" s="131" t="s">
        <v>1474</v>
      </c>
      <c r="J516" s="132">
        <f>BK516</f>
        <v>3861389</v>
      </c>
      <c r="L516" s="121"/>
      <c r="M516" s="125"/>
      <c r="N516" s="126"/>
      <c r="O516" s="126"/>
      <c r="P516" s="127">
        <f>SUM(P517:P554)</f>
        <v>4640.3599999999997</v>
      </c>
      <c r="Q516" s="126"/>
      <c r="R516" s="127">
        <f>SUM(R517:R554)</f>
        <v>20.280432999999995</v>
      </c>
      <c r="S516" s="126"/>
      <c r="T516" s="128">
        <f>SUM(T517:T554)</f>
        <v>33.489999999999995</v>
      </c>
      <c r="AR516" s="122" t="s">
        <v>85</v>
      </c>
      <c r="AT516" s="129" t="s">
        <v>78</v>
      </c>
      <c r="AU516" s="129" t="s">
        <v>19</v>
      </c>
      <c r="AY516" s="122" t="s">
        <v>140</v>
      </c>
      <c r="BK516" s="130">
        <f>SUM(BK517:BK554)</f>
        <v>3861389</v>
      </c>
    </row>
    <row r="517" spans="1:65" s="2" customFormat="1" ht="24.2" customHeight="1">
      <c r="A517" s="27"/>
      <c r="B517" s="133"/>
      <c r="C517" s="134" t="s">
        <v>1475</v>
      </c>
      <c r="D517" s="134" t="s">
        <v>142</v>
      </c>
      <c r="E517" s="135" t="s">
        <v>1476</v>
      </c>
      <c r="F517" s="136" t="s">
        <v>1477</v>
      </c>
      <c r="G517" s="137" t="s">
        <v>828</v>
      </c>
      <c r="H517" s="138">
        <v>1500</v>
      </c>
      <c r="I517" s="139">
        <v>42.1</v>
      </c>
      <c r="J517" s="139">
        <f>ROUND(I517*H517,2)</f>
        <v>63150</v>
      </c>
      <c r="K517" s="136" t="s">
        <v>146</v>
      </c>
      <c r="L517" s="28"/>
      <c r="M517" s="140" t="s">
        <v>1</v>
      </c>
      <c r="N517" s="141" t="s">
        <v>44</v>
      </c>
      <c r="O517" s="142">
        <v>2.4E-2</v>
      </c>
      <c r="P517" s="142">
        <f>O517*H517</f>
        <v>36</v>
      </c>
      <c r="Q517" s="142">
        <v>4.6999999999999997E-5</v>
      </c>
      <c r="R517" s="142">
        <f>Q517*H517</f>
        <v>7.0499999999999993E-2</v>
      </c>
      <c r="S517" s="142">
        <v>0</v>
      </c>
      <c r="T517" s="143">
        <f>S517*H517</f>
        <v>0</v>
      </c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R517" s="144" t="s">
        <v>202</v>
      </c>
      <c r="AT517" s="144" t="s">
        <v>142</v>
      </c>
      <c r="AU517" s="144" t="s">
        <v>85</v>
      </c>
      <c r="AY517" s="15" t="s">
        <v>140</v>
      </c>
      <c r="BE517" s="145">
        <f>IF(N517="základní",J517,0)</f>
        <v>63150</v>
      </c>
      <c r="BF517" s="145">
        <f>IF(N517="snížená",J517,0)</f>
        <v>0</v>
      </c>
      <c r="BG517" s="145">
        <f>IF(N517="zákl. přenesená",J517,0)</f>
        <v>0</v>
      </c>
      <c r="BH517" s="145">
        <f>IF(N517="sníž. přenesená",J517,0)</f>
        <v>0</v>
      </c>
      <c r="BI517" s="145">
        <f>IF(N517="nulová",J517,0)</f>
        <v>0</v>
      </c>
      <c r="BJ517" s="15" t="s">
        <v>19</v>
      </c>
      <c r="BK517" s="145">
        <f>ROUND(I517*H517,2)</f>
        <v>63150</v>
      </c>
      <c r="BL517" s="15" t="s">
        <v>202</v>
      </c>
      <c r="BM517" s="144" t="s">
        <v>1478</v>
      </c>
    </row>
    <row r="518" spans="1:65" s="2" customFormat="1" ht="24.2" customHeight="1">
      <c r="A518" s="27"/>
      <c r="B518" s="133"/>
      <c r="C518" s="146" t="s">
        <v>1479</v>
      </c>
      <c r="D518" s="146" t="s">
        <v>406</v>
      </c>
      <c r="E518" s="147" t="s">
        <v>1480</v>
      </c>
      <c r="F518" s="148" t="s">
        <v>1481</v>
      </c>
      <c r="G518" s="149" t="s">
        <v>170</v>
      </c>
      <c r="H518" s="150">
        <v>375</v>
      </c>
      <c r="I518" s="151">
        <v>1630</v>
      </c>
      <c r="J518" s="151">
        <f>ROUND(I518*H518,2)</f>
        <v>611250</v>
      </c>
      <c r="K518" s="148" t="s">
        <v>146</v>
      </c>
      <c r="L518" s="152"/>
      <c r="M518" s="153" t="s">
        <v>1</v>
      </c>
      <c r="N518" s="154" t="s">
        <v>44</v>
      </c>
      <c r="O518" s="142">
        <v>0</v>
      </c>
      <c r="P518" s="142">
        <f>O518*H518</f>
        <v>0</v>
      </c>
      <c r="Q518" s="142">
        <v>2.3E-2</v>
      </c>
      <c r="R518" s="142">
        <f>Q518*H518</f>
        <v>8.625</v>
      </c>
      <c r="S518" s="142">
        <v>0</v>
      </c>
      <c r="T518" s="143">
        <f>S518*H518</f>
        <v>0</v>
      </c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R518" s="144" t="s">
        <v>268</v>
      </c>
      <c r="AT518" s="144" t="s">
        <v>406</v>
      </c>
      <c r="AU518" s="144" t="s">
        <v>85</v>
      </c>
      <c r="AY518" s="15" t="s">
        <v>140</v>
      </c>
      <c r="BE518" s="145">
        <f>IF(N518="základní",J518,0)</f>
        <v>611250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5" t="s">
        <v>19</v>
      </c>
      <c r="BK518" s="145">
        <f>ROUND(I518*H518,2)</f>
        <v>611250</v>
      </c>
      <c r="BL518" s="15" t="s">
        <v>202</v>
      </c>
      <c r="BM518" s="144" t="s">
        <v>1482</v>
      </c>
    </row>
    <row r="519" spans="1:65" s="13" customFormat="1">
      <c r="B519" s="159"/>
      <c r="D519" s="155" t="s">
        <v>652</v>
      </c>
      <c r="F519" s="161" t="s">
        <v>1483</v>
      </c>
      <c r="H519" s="162">
        <v>375</v>
      </c>
      <c r="L519" s="159"/>
      <c r="M519" s="163"/>
      <c r="N519" s="164"/>
      <c r="O519" s="164"/>
      <c r="P519" s="164"/>
      <c r="Q519" s="164"/>
      <c r="R519" s="164"/>
      <c r="S519" s="164"/>
      <c r="T519" s="165"/>
      <c r="AT519" s="160" t="s">
        <v>652</v>
      </c>
      <c r="AU519" s="160" t="s">
        <v>85</v>
      </c>
      <c r="AV519" s="13" t="s">
        <v>85</v>
      </c>
      <c r="AW519" s="13" t="s">
        <v>3</v>
      </c>
      <c r="AX519" s="13" t="s">
        <v>19</v>
      </c>
      <c r="AY519" s="160" t="s">
        <v>140</v>
      </c>
    </row>
    <row r="520" spans="1:65" s="2" customFormat="1" ht="37.9" customHeight="1">
      <c r="A520" s="27"/>
      <c r="B520" s="133"/>
      <c r="C520" s="134" t="s">
        <v>1484</v>
      </c>
      <c r="D520" s="134" t="s">
        <v>142</v>
      </c>
      <c r="E520" s="135" t="s">
        <v>1485</v>
      </c>
      <c r="F520" s="136" t="s">
        <v>1486</v>
      </c>
      <c r="G520" s="137" t="s">
        <v>145</v>
      </c>
      <c r="H520" s="138">
        <v>80</v>
      </c>
      <c r="I520" s="139">
        <v>761</v>
      </c>
      <c r="J520" s="139">
        <f>ROUND(I520*H520,2)</f>
        <v>60880</v>
      </c>
      <c r="K520" s="136" t="s">
        <v>146</v>
      </c>
      <c r="L520" s="28"/>
      <c r="M520" s="140" t="s">
        <v>1</v>
      </c>
      <c r="N520" s="141" t="s">
        <v>44</v>
      </c>
      <c r="O520" s="142">
        <v>0.82499999999999996</v>
      </c>
      <c r="P520" s="142">
        <f>O520*H520</f>
        <v>66</v>
      </c>
      <c r="Q520" s="142">
        <v>4.9319999999999995E-4</v>
      </c>
      <c r="R520" s="142">
        <f>Q520*H520</f>
        <v>3.9455999999999998E-2</v>
      </c>
      <c r="S520" s="142">
        <v>0</v>
      </c>
      <c r="T520" s="143">
        <f>S520*H520</f>
        <v>0</v>
      </c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R520" s="144" t="s">
        <v>202</v>
      </c>
      <c r="AT520" s="144" t="s">
        <v>142</v>
      </c>
      <c r="AU520" s="144" t="s">
        <v>85</v>
      </c>
      <c r="AY520" s="15" t="s">
        <v>140</v>
      </c>
      <c r="BE520" s="145">
        <f>IF(N520="základní",J520,0)</f>
        <v>60880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5" t="s">
        <v>19</v>
      </c>
      <c r="BK520" s="145">
        <f>ROUND(I520*H520,2)</f>
        <v>60880</v>
      </c>
      <c r="BL520" s="15" t="s">
        <v>202</v>
      </c>
      <c r="BM520" s="144" t="s">
        <v>1487</v>
      </c>
    </row>
    <row r="521" spans="1:65" s="2" customFormat="1" ht="24.2" customHeight="1">
      <c r="A521" s="27"/>
      <c r="B521" s="133"/>
      <c r="C521" s="134" t="s">
        <v>1488</v>
      </c>
      <c r="D521" s="134" t="s">
        <v>142</v>
      </c>
      <c r="E521" s="135" t="s">
        <v>1489</v>
      </c>
      <c r="F521" s="136" t="s">
        <v>1490</v>
      </c>
      <c r="G521" s="137" t="s">
        <v>217</v>
      </c>
      <c r="H521" s="138">
        <v>310</v>
      </c>
      <c r="I521" s="139">
        <v>117</v>
      </c>
      <c r="J521" s="139">
        <f>ROUND(I521*H521,2)</f>
        <v>36270</v>
      </c>
      <c r="K521" s="136" t="s">
        <v>146</v>
      </c>
      <c r="L521" s="28"/>
      <c r="M521" s="140" t="s">
        <v>1</v>
      </c>
      <c r="N521" s="141" t="s">
        <v>44</v>
      </c>
      <c r="O521" s="142">
        <v>0.2</v>
      </c>
      <c r="P521" s="142">
        <f>O521*H521</f>
        <v>62</v>
      </c>
      <c r="Q521" s="142">
        <v>0</v>
      </c>
      <c r="R521" s="142">
        <f>Q521*H521</f>
        <v>0</v>
      </c>
      <c r="S521" s="142">
        <v>0</v>
      </c>
      <c r="T521" s="143">
        <f>S521*H521</f>
        <v>0</v>
      </c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R521" s="144" t="s">
        <v>202</v>
      </c>
      <c r="AT521" s="144" t="s">
        <v>142</v>
      </c>
      <c r="AU521" s="144" t="s">
        <v>85</v>
      </c>
      <c r="AY521" s="15" t="s">
        <v>140</v>
      </c>
      <c r="BE521" s="145">
        <f>IF(N521="základní",J521,0)</f>
        <v>36270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5" t="s">
        <v>19</v>
      </c>
      <c r="BK521" s="145">
        <f>ROUND(I521*H521,2)</f>
        <v>36270</v>
      </c>
      <c r="BL521" s="15" t="s">
        <v>202</v>
      </c>
      <c r="BM521" s="144" t="s">
        <v>1491</v>
      </c>
    </row>
    <row r="522" spans="1:65" s="2" customFormat="1" ht="21.75" customHeight="1">
      <c r="A522" s="27"/>
      <c r="B522" s="133"/>
      <c r="C522" s="146" t="s">
        <v>1492</v>
      </c>
      <c r="D522" s="146" t="s">
        <v>406</v>
      </c>
      <c r="E522" s="147" t="s">
        <v>1493</v>
      </c>
      <c r="F522" s="148" t="s">
        <v>1494</v>
      </c>
      <c r="G522" s="149" t="s">
        <v>145</v>
      </c>
      <c r="H522" s="150">
        <v>80</v>
      </c>
      <c r="I522" s="151">
        <v>3460</v>
      </c>
      <c r="J522" s="151">
        <f>ROUND(I522*H522,2)</f>
        <v>276800</v>
      </c>
      <c r="K522" s="148" t="s">
        <v>146</v>
      </c>
      <c r="L522" s="152"/>
      <c r="M522" s="153" t="s">
        <v>1</v>
      </c>
      <c r="N522" s="154" t="s">
        <v>44</v>
      </c>
      <c r="O522" s="142">
        <v>0</v>
      </c>
      <c r="P522" s="142">
        <f>O522*H522</f>
        <v>0</v>
      </c>
      <c r="Q522" s="142">
        <v>1.61E-2</v>
      </c>
      <c r="R522" s="142">
        <f>Q522*H522</f>
        <v>1.288</v>
      </c>
      <c r="S522" s="142">
        <v>0</v>
      </c>
      <c r="T522" s="143">
        <f>S522*H522</f>
        <v>0</v>
      </c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R522" s="144" t="s">
        <v>268</v>
      </c>
      <c r="AT522" s="144" t="s">
        <v>406</v>
      </c>
      <c r="AU522" s="144" t="s">
        <v>85</v>
      </c>
      <c r="AY522" s="15" t="s">
        <v>140</v>
      </c>
      <c r="BE522" s="145">
        <f>IF(N522="základní",J522,0)</f>
        <v>276800</v>
      </c>
      <c r="BF522" s="145">
        <f>IF(N522="snížená",J522,0)</f>
        <v>0</v>
      </c>
      <c r="BG522" s="145">
        <f>IF(N522="zákl. přenesená",J522,0)</f>
        <v>0</v>
      </c>
      <c r="BH522" s="145">
        <f>IF(N522="sníž. přenesená",J522,0)</f>
        <v>0</v>
      </c>
      <c r="BI522" s="145">
        <f>IF(N522="nulová",J522,0)</f>
        <v>0</v>
      </c>
      <c r="BJ522" s="15" t="s">
        <v>19</v>
      </c>
      <c r="BK522" s="145">
        <f>ROUND(I522*H522,2)</f>
        <v>276800</v>
      </c>
      <c r="BL522" s="15" t="s">
        <v>202</v>
      </c>
      <c r="BM522" s="144" t="s">
        <v>1495</v>
      </c>
    </row>
    <row r="523" spans="1:65" s="2" customFormat="1" ht="16.5" customHeight="1">
      <c r="A523" s="27"/>
      <c r="B523" s="133"/>
      <c r="C523" s="134" t="s">
        <v>1496</v>
      </c>
      <c r="D523" s="134" t="s">
        <v>142</v>
      </c>
      <c r="E523" s="135" t="s">
        <v>1497</v>
      </c>
      <c r="F523" s="136" t="s">
        <v>1498</v>
      </c>
      <c r="G523" s="137" t="s">
        <v>217</v>
      </c>
      <c r="H523" s="138">
        <v>20</v>
      </c>
      <c r="I523" s="139">
        <v>348</v>
      </c>
      <c r="J523" s="139">
        <f>ROUND(I523*H523,2)</f>
        <v>6960</v>
      </c>
      <c r="K523" s="136" t="s">
        <v>146</v>
      </c>
      <c r="L523" s="28"/>
      <c r="M523" s="140" t="s">
        <v>1</v>
      </c>
      <c r="N523" s="141" t="s">
        <v>44</v>
      </c>
      <c r="O523" s="142">
        <v>0.4</v>
      </c>
      <c r="P523" s="142">
        <f>O523*H523</f>
        <v>8</v>
      </c>
      <c r="Q523" s="142">
        <v>2.3499999999999999E-4</v>
      </c>
      <c r="R523" s="142">
        <f>Q523*H523</f>
        <v>4.7000000000000002E-3</v>
      </c>
      <c r="S523" s="142">
        <v>0</v>
      </c>
      <c r="T523" s="143">
        <f>S523*H523</f>
        <v>0</v>
      </c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R523" s="144" t="s">
        <v>202</v>
      </c>
      <c r="AT523" s="144" t="s">
        <v>142</v>
      </c>
      <c r="AU523" s="144" t="s">
        <v>85</v>
      </c>
      <c r="AY523" s="15" t="s">
        <v>140</v>
      </c>
      <c r="BE523" s="145">
        <f>IF(N523="základní",J523,0)</f>
        <v>6960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5" t="s">
        <v>19</v>
      </c>
      <c r="BK523" s="145">
        <f>ROUND(I523*H523,2)</f>
        <v>6960</v>
      </c>
      <c r="BL523" s="15" t="s">
        <v>202</v>
      </c>
      <c r="BM523" s="144" t="s">
        <v>1499</v>
      </c>
    </row>
    <row r="524" spans="1:65" s="2" customFormat="1" ht="29.25">
      <c r="A524" s="27"/>
      <c r="B524" s="28"/>
      <c r="C524" s="27"/>
      <c r="D524" s="155" t="s">
        <v>410</v>
      </c>
      <c r="E524" s="27"/>
      <c r="F524" s="156" t="s">
        <v>465</v>
      </c>
      <c r="G524" s="27"/>
      <c r="H524" s="27"/>
      <c r="I524" s="27"/>
      <c r="J524" s="27"/>
      <c r="K524" s="27"/>
      <c r="L524" s="28"/>
      <c r="M524" s="157"/>
      <c r="N524" s="158"/>
      <c r="O524" s="53"/>
      <c r="P524" s="53"/>
      <c r="Q524" s="53"/>
      <c r="R524" s="53"/>
      <c r="S524" s="53"/>
      <c r="T524" s="54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T524" s="15" t="s">
        <v>410</v>
      </c>
      <c r="AU524" s="15" t="s">
        <v>85</v>
      </c>
    </row>
    <row r="525" spans="1:65" s="2" customFormat="1" ht="78" customHeight="1">
      <c r="A525" s="27"/>
      <c r="B525" s="133"/>
      <c r="C525" s="134" t="s">
        <v>1500</v>
      </c>
      <c r="D525" s="134" t="s">
        <v>142</v>
      </c>
      <c r="E525" s="135" t="s">
        <v>1501</v>
      </c>
      <c r="F525" s="136" t="s">
        <v>1502</v>
      </c>
      <c r="G525" s="137" t="s">
        <v>828</v>
      </c>
      <c r="H525" s="138">
        <v>250</v>
      </c>
      <c r="I525" s="139">
        <v>24.2</v>
      </c>
      <c r="J525" s="139">
        <f t="shared" ref="J525:J538" si="140">ROUND(I525*H525,2)</f>
        <v>6050</v>
      </c>
      <c r="K525" s="136" t="s">
        <v>146</v>
      </c>
      <c r="L525" s="28"/>
      <c r="M525" s="140" t="s">
        <v>1</v>
      </c>
      <c r="N525" s="141" t="s">
        <v>44</v>
      </c>
      <c r="O525" s="142">
        <v>5.2999999999999999E-2</v>
      </c>
      <c r="P525" s="142">
        <f t="shared" ref="P525:P538" si="141">O525*H525</f>
        <v>13.25</v>
      </c>
      <c r="Q525" s="142">
        <v>0</v>
      </c>
      <c r="R525" s="142">
        <f t="shared" ref="R525:R538" si="142">Q525*H525</f>
        <v>0</v>
      </c>
      <c r="S525" s="142">
        <v>1E-3</v>
      </c>
      <c r="T525" s="143">
        <f t="shared" ref="T525:T538" si="143">S525*H525</f>
        <v>0.25</v>
      </c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R525" s="144" t="s">
        <v>202</v>
      </c>
      <c r="AT525" s="144" t="s">
        <v>142</v>
      </c>
      <c r="AU525" s="144" t="s">
        <v>85</v>
      </c>
      <c r="AY525" s="15" t="s">
        <v>140</v>
      </c>
      <c r="BE525" s="145">
        <f t="shared" ref="BE525:BE538" si="144">IF(N525="základní",J525,0)</f>
        <v>6050</v>
      </c>
      <c r="BF525" s="145">
        <f t="shared" ref="BF525:BF538" si="145">IF(N525="snížená",J525,0)</f>
        <v>0</v>
      </c>
      <c r="BG525" s="145">
        <f t="shared" ref="BG525:BG538" si="146">IF(N525="zákl. přenesená",J525,0)</f>
        <v>0</v>
      </c>
      <c r="BH525" s="145">
        <f t="shared" ref="BH525:BH538" si="147">IF(N525="sníž. přenesená",J525,0)</f>
        <v>0</v>
      </c>
      <c r="BI525" s="145">
        <f t="shared" ref="BI525:BI538" si="148">IF(N525="nulová",J525,0)</f>
        <v>0</v>
      </c>
      <c r="BJ525" s="15" t="s">
        <v>19</v>
      </c>
      <c r="BK525" s="145">
        <f t="shared" ref="BK525:BK538" si="149">ROUND(I525*H525,2)</f>
        <v>6050</v>
      </c>
      <c r="BL525" s="15" t="s">
        <v>202</v>
      </c>
      <c r="BM525" s="144" t="s">
        <v>1503</v>
      </c>
    </row>
    <row r="526" spans="1:65" s="2" customFormat="1" ht="78" customHeight="1">
      <c r="A526" s="27"/>
      <c r="B526" s="133"/>
      <c r="C526" s="134" t="s">
        <v>1504</v>
      </c>
      <c r="D526" s="134" t="s">
        <v>142</v>
      </c>
      <c r="E526" s="135" t="s">
        <v>1505</v>
      </c>
      <c r="F526" s="136" t="s">
        <v>1506</v>
      </c>
      <c r="G526" s="137" t="s">
        <v>828</v>
      </c>
      <c r="H526" s="138">
        <v>2700</v>
      </c>
      <c r="I526" s="139">
        <v>20.6</v>
      </c>
      <c r="J526" s="139">
        <f t="shared" si="140"/>
        <v>55620</v>
      </c>
      <c r="K526" s="136" t="s">
        <v>146</v>
      </c>
      <c r="L526" s="28"/>
      <c r="M526" s="140" t="s">
        <v>1</v>
      </c>
      <c r="N526" s="141" t="s">
        <v>44</v>
      </c>
      <c r="O526" s="142">
        <v>4.4999999999999998E-2</v>
      </c>
      <c r="P526" s="142">
        <f t="shared" si="141"/>
        <v>121.5</v>
      </c>
      <c r="Q526" s="142">
        <v>0</v>
      </c>
      <c r="R526" s="142">
        <f t="shared" si="142"/>
        <v>0</v>
      </c>
      <c r="S526" s="142">
        <v>1E-3</v>
      </c>
      <c r="T526" s="143">
        <f t="shared" si="143"/>
        <v>2.7</v>
      </c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R526" s="144" t="s">
        <v>202</v>
      </c>
      <c r="AT526" s="144" t="s">
        <v>142</v>
      </c>
      <c r="AU526" s="144" t="s">
        <v>85</v>
      </c>
      <c r="AY526" s="15" t="s">
        <v>140</v>
      </c>
      <c r="BE526" s="145">
        <f t="shared" si="144"/>
        <v>55620</v>
      </c>
      <c r="BF526" s="145">
        <f t="shared" si="145"/>
        <v>0</v>
      </c>
      <c r="BG526" s="145">
        <f t="shared" si="146"/>
        <v>0</v>
      </c>
      <c r="BH526" s="145">
        <f t="shared" si="147"/>
        <v>0</v>
      </c>
      <c r="BI526" s="145">
        <f t="shared" si="148"/>
        <v>0</v>
      </c>
      <c r="BJ526" s="15" t="s">
        <v>19</v>
      </c>
      <c r="BK526" s="145">
        <f t="shared" si="149"/>
        <v>55620</v>
      </c>
      <c r="BL526" s="15" t="s">
        <v>202</v>
      </c>
      <c r="BM526" s="144" t="s">
        <v>1507</v>
      </c>
    </row>
    <row r="527" spans="1:65" s="2" customFormat="1" ht="78" customHeight="1">
      <c r="A527" s="27"/>
      <c r="B527" s="133"/>
      <c r="C527" s="134" t="s">
        <v>1508</v>
      </c>
      <c r="D527" s="134" t="s">
        <v>142</v>
      </c>
      <c r="E527" s="135" t="s">
        <v>1509</v>
      </c>
      <c r="F527" s="136" t="s">
        <v>1510</v>
      </c>
      <c r="G527" s="137" t="s">
        <v>828</v>
      </c>
      <c r="H527" s="138">
        <v>250</v>
      </c>
      <c r="I527" s="139">
        <v>78.8</v>
      </c>
      <c r="J527" s="139">
        <f t="shared" si="140"/>
        <v>19700</v>
      </c>
      <c r="K527" s="136" t="s">
        <v>146</v>
      </c>
      <c r="L527" s="28"/>
      <c r="M527" s="140" t="s">
        <v>1</v>
      </c>
      <c r="N527" s="141" t="s">
        <v>44</v>
      </c>
      <c r="O527" s="142">
        <v>0.185</v>
      </c>
      <c r="P527" s="142">
        <f t="shared" si="141"/>
        <v>46.25</v>
      </c>
      <c r="Q527" s="142">
        <v>0</v>
      </c>
      <c r="R527" s="142">
        <f t="shared" si="142"/>
        <v>0</v>
      </c>
      <c r="S527" s="142">
        <v>0</v>
      </c>
      <c r="T527" s="143">
        <f t="shared" si="143"/>
        <v>0</v>
      </c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R527" s="144" t="s">
        <v>202</v>
      </c>
      <c r="AT527" s="144" t="s">
        <v>142</v>
      </c>
      <c r="AU527" s="144" t="s">
        <v>85</v>
      </c>
      <c r="AY527" s="15" t="s">
        <v>140</v>
      </c>
      <c r="BE527" s="145">
        <f t="shared" si="144"/>
        <v>19700</v>
      </c>
      <c r="BF527" s="145">
        <f t="shared" si="145"/>
        <v>0</v>
      </c>
      <c r="BG527" s="145">
        <f t="shared" si="146"/>
        <v>0</v>
      </c>
      <c r="BH527" s="145">
        <f t="shared" si="147"/>
        <v>0</v>
      </c>
      <c r="BI527" s="145">
        <f t="shared" si="148"/>
        <v>0</v>
      </c>
      <c r="BJ527" s="15" t="s">
        <v>19</v>
      </c>
      <c r="BK527" s="145">
        <f t="shared" si="149"/>
        <v>19700</v>
      </c>
      <c r="BL527" s="15" t="s">
        <v>202</v>
      </c>
      <c r="BM527" s="144" t="s">
        <v>1511</v>
      </c>
    </row>
    <row r="528" spans="1:65" s="2" customFormat="1" ht="78" customHeight="1">
      <c r="A528" s="27"/>
      <c r="B528" s="133"/>
      <c r="C528" s="134" t="s">
        <v>1512</v>
      </c>
      <c r="D528" s="134" t="s">
        <v>142</v>
      </c>
      <c r="E528" s="135" t="s">
        <v>1513</v>
      </c>
      <c r="F528" s="136" t="s">
        <v>1514</v>
      </c>
      <c r="G528" s="137" t="s">
        <v>828</v>
      </c>
      <c r="H528" s="138">
        <v>2700</v>
      </c>
      <c r="I528" s="139">
        <v>72.8</v>
      </c>
      <c r="J528" s="139">
        <f t="shared" si="140"/>
        <v>196560</v>
      </c>
      <c r="K528" s="136" t="s">
        <v>146</v>
      </c>
      <c r="L528" s="28"/>
      <c r="M528" s="140" t="s">
        <v>1</v>
      </c>
      <c r="N528" s="141" t="s">
        <v>44</v>
      </c>
      <c r="O528" s="142">
        <v>0.17100000000000001</v>
      </c>
      <c r="P528" s="142">
        <f t="shared" si="141"/>
        <v>461.70000000000005</v>
      </c>
      <c r="Q528" s="142">
        <v>0</v>
      </c>
      <c r="R528" s="142">
        <f t="shared" si="142"/>
        <v>0</v>
      </c>
      <c r="S528" s="142">
        <v>0</v>
      </c>
      <c r="T528" s="143">
        <f t="shared" si="143"/>
        <v>0</v>
      </c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R528" s="144" t="s">
        <v>202</v>
      </c>
      <c r="AT528" s="144" t="s">
        <v>142</v>
      </c>
      <c r="AU528" s="144" t="s">
        <v>85</v>
      </c>
      <c r="AY528" s="15" t="s">
        <v>140</v>
      </c>
      <c r="BE528" s="145">
        <f t="shared" si="144"/>
        <v>196560</v>
      </c>
      <c r="BF528" s="145">
        <f t="shared" si="145"/>
        <v>0</v>
      </c>
      <c r="BG528" s="145">
        <f t="shared" si="146"/>
        <v>0</v>
      </c>
      <c r="BH528" s="145">
        <f t="shared" si="147"/>
        <v>0</v>
      </c>
      <c r="BI528" s="145">
        <f t="shared" si="148"/>
        <v>0</v>
      </c>
      <c r="BJ528" s="15" t="s">
        <v>19</v>
      </c>
      <c r="BK528" s="145">
        <f t="shared" si="149"/>
        <v>196560</v>
      </c>
      <c r="BL528" s="15" t="s">
        <v>202</v>
      </c>
      <c r="BM528" s="144" t="s">
        <v>1515</v>
      </c>
    </row>
    <row r="529" spans="1:65" s="2" customFormat="1" ht="78" customHeight="1">
      <c r="A529" s="27"/>
      <c r="B529" s="133"/>
      <c r="C529" s="134" t="s">
        <v>1516</v>
      </c>
      <c r="D529" s="134" t="s">
        <v>142</v>
      </c>
      <c r="E529" s="135" t="s">
        <v>1517</v>
      </c>
      <c r="F529" s="136" t="s">
        <v>1518</v>
      </c>
      <c r="G529" s="137" t="s">
        <v>828</v>
      </c>
      <c r="H529" s="138">
        <v>250</v>
      </c>
      <c r="I529" s="139">
        <v>36.200000000000003</v>
      </c>
      <c r="J529" s="139">
        <f t="shared" si="140"/>
        <v>9050</v>
      </c>
      <c r="K529" s="136" t="s">
        <v>146</v>
      </c>
      <c r="L529" s="28"/>
      <c r="M529" s="140" t="s">
        <v>1</v>
      </c>
      <c r="N529" s="141" t="s">
        <v>44</v>
      </c>
      <c r="O529" s="142">
        <v>7.9000000000000001E-2</v>
      </c>
      <c r="P529" s="142">
        <f t="shared" si="141"/>
        <v>19.75</v>
      </c>
      <c r="Q529" s="142">
        <v>0</v>
      </c>
      <c r="R529" s="142">
        <f t="shared" si="142"/>
        <v>0</v>
      </c>
      <c r="S529" s="142">
        <v>0</v>
      </c>
      <c r="T529" s="143">
        <f t="shared" si="143"/>
        <v>0</v>
      </c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R529" s="144" t="s">
        <v>202</v>
      </c>
      <c r="AT529" s="144" t="s">
        <v>142</v>
      </c>
      <c r="AU529" s="144" t="s">
        <v>85</v>
      </c>
      <c r="AY529" s="15" t="s">
        <v>140</v>
      </c>
      <c r="BE529" s="145">
        <f t="shared" si="144"/>
        <v>9050</v>
      </c>
      <c r="BF529" s="145">
        <f t="shared" si="145"/>
        <v>0</v>
      </c>
      <c r="BG529" s="145">
        <f t="shared" si="146"/>
        <v>0</v>
      </c>
      <c r="BH529" s="145">
        <f t="shared" si="147"/>
        <v>0</v>
      </c>
      <c r="BI529" s="145">
        <f t="shared" si="148"/>
        <v>0</v>
      </c>
      <c r="BJ529" s="15" t="s">
        <v>19</v>
      </c>
      <c r="BK529" s="145">
        <f t="shared" si="149"/>
        <v>9050</v>
      </c>
      <c r="BL529" s="15" t="s">
        <v>202</v>
      </c>
      <c r="BM529" s="144" t="s">
        <v>1519</v>
      </c>
    </row>
    <row r="530" spans="1:65" s="2" customFormat="1" ht="78" customHeight="1">
      <c r="A530" s="27"/>
      <c r="B530" s="133"/>
      <c r="C530" s="134" t="s">
        <v>1520</v>
      </c>
      <c r="D530" s="134" t="s">
        <v>142</v>
      </c>
      <c r="E530" s="135" t="s">
        <v>1521</v>
      </c>
      <c r="F530" s="136" t="s">
        <v>1522</v>
      </c>
      <c r="G530" s="137" t="s">
        <v>828</v>
      </c>
      <c r="H530" s="138">
        <v>2700</v>
      </c>
      <c r="I530" s="139">
        <v>32.799999999999997</v>
      </c>
      <c r="J530" s="139">
        <f t="shared" si="140"/>
        <v>88560</v>
      </c>
      <c r="K530" s="136" t="s">
        <v>146</v>
      </c>
      <c r="L530" s="28"/>
      <c r="M530" s="140" t="s">
        <v>1</v>
      </c>
      <c r="N530" s="141" t="s">
        <v>44</v>
      </c>
      <c r="O530" s="142">
        <v>7.1999999999999995E-2</v>
      </c>
      <c r="P530" s="142">
        <f t="shared" si="141"/>
        <v>194.39999999999998</v>
      </c>
      <c r="Q530" s="142">
        <v>0</v>
      </c>
      <c r="R530" s="142">
        <f t="shared" si="142"/>
        <v>0</v>
      </c>
      <c r="S530" s="142">
        <v>0</v>
      </c>
      <c r="T530" s="143">
        <f t="shared" si="143"/>
        <v>0</v>
      </c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R530" s="144" t="s">
        <v>202</v>
      </c>
      <c r="AT530" s="144" t="s">
        <v>142</v>
      </c>
      <c r="AU530" s="144" t="s">
        <v>85</v>
      </c>
      <c r="AY530" s="15" t="s">
        <v>140</v>
      </c>
      <c r="BE530" s="145">
        <f t="shared" si="144"/>
        <v>88560</v>
      </c>
      <c r="BF530" s="145">
        <f t="shared" si="145"/>
        <v>0</v>
      </c>
      <c r="BG530" s="145">
        <f t="shared" si="146"/>
        <v>0</v>
      </c>
      <c r="BH530" s="145">
        <f t="shared" si="147"/>
        <v>0</v>
      </c>
      <c r="BI530" s="145">
        <f t="shared" si="148"/>
        <v>0</v>
      </c>
      <c r="BJ530" s="15" t="s">
        <v>19</v>
      </c>
      <c r="BK530" s="145">
        <f t="shared" si="149"/>
        <v>88560</v>
      </c>
      <c r="BL530" s="15" t="s">
        <v>202</v>
      </c>
      <c r="BM530" s="144" t="s">
        <v>1523</v>
      </c>
    </row>
    <row r="531" spans="1:65" s="2" customFormat="1" ht="24.2" customHeight="1">
      <c r="A531" s="27"/>
      <c r="B531" s="133"/>
      <c r="C531" s="146" t="s">
        <v>1524</v>
      </c>
      <c r="D531" s="146" t="s">
        <v>406</v>
      </c>
      <c r="E531" s="147" t="s">
        <v>1525</v>
      </c>
      <c r="F531" s="148" t="s">
        <v>1526</v>
      </c>
      <c r="G531" s="149" t="s">
        <v>287</v>
      </c>
      <c r="H531" s="150">
        <v>2.835</v>
      </c>
      <c r="I531" s="151">
        <v>57400</v>
      </c>
      <c r="J531" s="151">
        <f t="shared" si="140"/>
        <v>162729</v>
      </c>
      <c r="K531" s="148" t="s">
        <v>146</v>
      </c>
      <c r="L531" s="152"/>
      <c r="M531" s="153" t="s">
        <v>1</v>
      </c>
      <c r="N531" s="154" t="s">
        <v>44</v>
      </c>
      <c r="O531" s="142">
        <v>0</v>
      </c>
      <c r="P531" s="142">
        <f t="shared" si="141"/>
        <v>0</v>
      </c>
      <c r="Q531" s="142">
        <v>1</v>
      </c>
      <c r="R531" s="142">
        <f t="shared" si="142"/>
        <v>2.835</v>
      </c>
      <c r="S531" s="142">
        <v>0</v>
      </c>
      <c r="T531" s="143">
        <f t="shared" si="143"/>
        <v>0</v>
      </c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R531" s="144" t="s">
        <v>268</v>
      </c>
      <c r="AT531" s="144" t="s">
        <v>406</v>
      </c>
      <c r="AU531" s="144" t="s">
        <v>85</v>
      </c>
      <c r="AY531" s="15" t="s">
        <v>140</v>
      </c>
      <c r="BE531" s="145">
        <f t="shared" si="144"/>
        <v>162729</v>
      </c>
      <c r="BF531" s="145">
        <f t="shared" si="145"/>
        <v>0</v>
      </c>
      <c r="BG531" s="145">
        <f t="shared" si="146"/>
        <v>0</v>
      </c>
      <c r="BH531" s="145">
        <f t="shared" si="147"/>
        <v>0</v>
      </c>
      <c r="BI531" s="145">
        <f t="shared" si="148"/>
        <v>0</v>
      </c>
      <c r="BJ531" s="15" t="s">
        <v>19</v>
      </c>
      <c r="BK531" s="145">
        <f t="shared" si="149"/>
        <v>162729</v>
      </c>
      <c r="BL531" s="15" t="s">
        <v>202</v>
      </c>
      <c r="BM531" s="144" t="s">
        <v>1527</v>
      </c>
    </row>
    <row r="532" spans="1:65" s="2" customFormat="1" ht="16.5" customHeight="1">
      <c r="A532" s="27"/>
      <c r="B532" s="133"/>
      <c r="C532" s="134" t="s">
        <v>1528</v>
      </c>
      <c r="D532" s="134" t="s">
        <v>142</v>
      </c>
      <c r="E532" s="135" t="s">
        <v>1529</v>
      </c>
      <c r="F532" s="136" t="s">
        <v>1530</v>
      </c>
      <c r="G532" s="137" t="s">
        <v>145</v>
      </c>
      <c r="H532" s="138">
        <v>150</v>
      </c>
      <c r="I532" s="139">
        <v>590</v>
      </c>
      <c r="J532" s="139">
        <f t="shared" si="140"/>
        <v>88500</v>
      </c>
      <c r="K532" s="136" t="s">
        <v>146</v>
      </c>
      <c r="L532" s="28"/>
      <c r="M532" s="140" t="s">
        <v>1</v>
      </c>
      <c r="N532" s="141" t="s">
        <v>44</v>
      </c>
      <c r="O532" s="142">
        <v>1.56</v>
      </c>
      <c r="P532" s="142">
        <f t="shared" si="141"/>
        <v>234</v>
      </c>
      <c r="Q532" s="142">
        <v>3.6850000000000001E-4</v>
      </c>
      <c r="R532" s="142">
        <f t="shared" si="142"/>
        <v>5.5275000000000005E-2</v>
      </c>
      <c r="S532" s="142">
        <v>0.06</v>
      </c>
      <c r="T532" s="143">
        <f t="shared" si="143"/>
        <v>9</v>
      </c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R532" s="144" t="s">
        <v>202</v>
      </c>
      <c r="AT532" s="144" t="s">
        <v>142</v>
      </c>
      <c r="AU532" s="144" t="s">
        <v>85</v>
      </c>
      <c r="AY532" s="15" t="s">
        <v>140</v>
      </c>
      <c r="BE532" s="145">
        <f t="shared" si="144"/>
        <v>88500</v>
      </c>
      <c r="BF532" s="145">
        <f t="shared" si="145"/>
        <v>0</v>
      </c>
      <c r="BG532" s="145">
        <f t="shared" si="146"/>
        <v>0</v>
      </c>
      <c r="BH532" s="145">
        <f t="shared" si="147"/>
        <v>0</v>
      </c>
      <c r="BI532" s="145">
        <f t="shared" si="148"/>
        <v>0</v>
      </c>
      <c r="BJ532" s="15" t="s">
        <v>19</v>
      </c>
      <c r="BK532" s="145">
        <f t="shared" si="149"/>
        <v>88500</v>
      </c>
      <c r="BL532" s="15" t="s">
        <v>202</v>
      </c>
      <c r="BM532" s="144" t="s">
        <v>1531</v>
      </c>
    </row>
    <row r="533" spans="1:65" s="2" customFormat="1" ht="16.5" customHeight="1">
      <c r="A533" s="27"/>
      <c r="B533" s="133"/>
      <c r="C533" s="134" t="s">
        <v>1532</v>
      </c>
      <c r="D533" s="134" t="s">
        <v>142</v>
      </c>
      <c r="E533" s="135" t="s">
        <v>1533</v>
      </c>
      <c r="F533" s="136" t="s">
        <v>1534</v>
      </c>
      <c r="G533" s="137" t="s">
        <v>145</v>
      </c>
      <c r="H533" s="138">
        <v>180</v>
      </c>
      <c r="I533" s="139">
        <v>350</v>
      </c>
      <c r="J533" s="139">
        <f t="shared" si="140"/>
        <v>63000</v>
      </c>
      <c r="K533" s="136" t="s">
        <v>146</v>
      </c>
      <c r="L533" s="28"/>
      <c r="M533" s="140" t="s">
        <v>1</v>
      </c>
      <c r="N533" s="141" t="s">
        <v>44</v>
      </c>
      <c r="O533" s="142">
        <v>0.92</v>
      </c>
      <c r="P533" s="142">
        <f t="shared" si="141"/>
        <v>165.6</v>
      </c>
      <c r="Q533" s="142">
        <v>3.6850000000000001E-4</v>
      </c>
      <c r="R533" s="142">
        <f t="shared" si="142"/>
        <v>6.633E-2</v>
      </c>
      <c r="S533" s="142">
        <v>0.06</v>
      </c>
      <c r="T533" s="143">
        <f t="shared" si="143"/>
        <v>10.799999999999999</v>
      </c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R533" s="144" t="s">
        <v>202</v>
      </c>
      <c r="AT533" s="144" t="s">
        <v>142</v>
      </c>
      <c r="AU533" s="144" t="s">
        <v>85</v>
      </c>
      <c r="AY533" s="15" t="s">
        <v>140</v>
      </c>
      <c r="BE533" s="145">
        <f t="shared" si="144"/>
        <v>63000</v>
      </c>
      <c r="BF533" s="145">
        <f t="shared" si="145"/>
        <v>0</v>
      </c>
      <c r="BG533" s="145">
        <f t="shared" si="146"/>
        <v>0</v>
      </c>
      <c r="BH533" s="145">
        <f t="shared" si="147"/>
        <v>0</v>
      </c>
      <c r="BI533" s="145">
        <f t="shared" si="148"/>
        <v>0</v>
      </c>
      <c r="BJ533" s="15" t="s">
        <v>19</v>
      </c>
      <c r="BK533" s="145">
        <f t="shared" si="149"/>
        <v>63000</v>
      </c>
      <c r="BL533" s="15" t="s">
        <v>202</v>
      </c>
      <c r="BM533" s="144" t="s">
        <v>1535</v>
      </c>
    </row>
    <row r="534" spans="1:65" s="2" customFormat="1" ht="16.5" customHeight="1">
      <c r="A534" s="27"/>
      <c r="B534" s="133"/>
      <c r="C534" s="134" t="s">
        <v>1536</v>
      </c>
      <c r="D534" s="134" t="s">
        <v>142</v>
      </c>
      <c r="E534" s="135" t="s">
        <v>1537</v>
      </c>
      <c r="F534" s="136" t="s">
        <v>1538</v>
      </c>
      <c r="G534" s="137" t="s">
        <v>145</v>
      </c>
      <c r="H534" s="138">
        <v>150</v>
      </c>
      <c r="I534" s="139">
        <v>1550</v>
      </c>
      <c r="J534" s="139">
        <f t="shared" si="140"/>
        <v>232500</v>
      </c>
      <c r="K534" s="136" t="s">
        <v>146</v>
      </c>
      <c r="L534" s="28"/>
      <c r="M534" s="140" t="s">
        <v>1</v>
      </c>
      <c r="N534" s="141" t="s">
        <v>44</v>
      </c>
      <c r="O534" s="142">
        <v>2.31</v>
      </c>
      <c r="P534" s="142">
        <f t="shared" si="141"/>
        <v>346.5</v>
      </c>
      <c r="Q534" s="142">
        <v>2.3960000000000001E-3</v>
      </c>
      <c r="R534" s="142">
        <f t="shared" si="142"/>
        <v>0.3594</v>
      </c>
      <c r="S534" s="142">
        <v>0</v>
      </c>
      <c r="T534" s="143">
        <f t="shared" si="143"/>
        <v>0</v>
      </c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R534" s="144" t="s">
        <v>202</v>
      </c>
      <c r="AT534" s="144" t="s">
        <v>142</v>
      </c>
      <c r="AU534" s="144" t="s">
        <v>85</v>
      </c>
      <c r="AY534" s="15" t="s">
        <v>140</v>
      </c>
      <c r="BE534" s="145">
        <f t="shared" si="144"/>
        <v>232500</v>
      </c>
      <c r="BF534" s="145">
        <f t="shared" si="145"/>
        <v>0</v>
      </c>
      <c r="BG534" s="145">
        <f t="shared" si="146"/>
        <v>0</v>
      </c>
      <c r="BH534" s="145">
        <f t="shared" si="147"/>
        <v>0</v>
      </c>
      <c r="BI534" s="145">
        <f t="shared" si="148"/>
        <v>0</v>
      </c>
      <c r="BJ534" s="15" t="s">
        <v>19</v>
      </c>
      <c r="BK534" s="145">
        <f t="shared" si="149"/>
        <v>232500</v>
      </c>
      <c r="BL534" s="15" t="s">
        <v>202</v>
      </c>
      <c r="BM534" s="144" t="s">
        <v>1539</v>
      </c>
    </row>
    <row r="535" spans="1:65" s="2" customFormat="1" ht="16.5" customHeight="1">
      <c r="A535" s="27"/>
      <c r="B535" s="133"/>
      <c r="C535" s="134" t="s">
        <v>1540</v>
      </c>
      <c r="D535" s="134" t="s">
        <v>142</v>
      </c>
      <c r="E535" s="135" t="s">
        <v>1541</v>
      </c>
      <c r="F535" s="136" t="s">
        <v>1542</v>
      </c>
      <c r="G535" s="137" t="s">
        <v>145</v>
      </c>
      <c r="H535" s="138">
        <v>180</v>
      </c>
      <c r="I535" s="139">
        <v>1330</v>
      </c>
      <c r="J535" s="139">
        <f t="shared" si="140"/>
        <v>239400</v>
      </c>
      <c r="K535" s="136" t="s">
        <v>146</v>
      </c>
      <c r="L535" s="28"/>
      <c r="M535" s="140" t="s">
        <v>1</v>
      </c>
      <c r="N535" s="141" t="s">
        <v>44</v>
      </c>
      <c r="O535" s="142">
        <v>2.17</v>
      </c>
      <c r="P535" s="142">
        <f t="shared" si="141"/>
        <v>390.59999999999997</v>
      </c>
      <c r="Q535" s="142">
        <v>7.7999999999999999E-4</v>
      </c>
      <c r="R535" s="142">
        <f t="shared" si="142"/>
        <v>0.1404</v>
      </c>
      <c r="S535" s="142">
        <v>0</v>
      </c>
      <c r="T535" s="143">
        <f t="shared" si="143"/>
        <v>0</v>
      </c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R535" s="144" t="s">
        <v>202</v>
      </c>
      <c r="AT535" s="144" t="s">
        <v>142</v>
      </c>
      <c r="AU535" s="144" t="s">
        <v>85</v>
      </c>
      <c r="AY535" s="15" t="s">
        <v>140</v>
      </c>
      <c r="BE535" s="145">
        <f t="shared" si="144"/>
        <v>239400</v>
      </c>
      <c r="BF535" s="145">
        <f t="shared" si="145"/>
        <v>0</v>
      </c>
      <c r="BG535" s="145">
        <f t="shared" si="146"/>
        <v>0</v>
      </c>
      <c r="BH535" s="145">
        <f t="shared" si="147"/>
        <v>0</v>
      </c>
      <c r="BI535" s="145">
        <f t="shared" si="148"/>
        <v>0</v>
      </c>
      <c r="BJ535" s="15" t="s">
        <v>19</v>
      </c>
      <c r="BK535" s="145">
        <f t="shared" si="149"/>
        <v>239400</v>
      </c>
      <c r="BL535" s="15" t="s">
        <v>202</v>
      </c>
      <c r="BM535" s="144" t="s">
        <v>1543</v>
      </c>
    </row>
    <row r="536" spans="1:65" s="2" customFormat="1" ht="16.5" customHeight="1">
      <c r="A536" s="27"/>
      <c r="B536" s="133"/>
      <c r="C536" s="134" t="s">
        <v>1544</v>
      </c>
      <c r="D536" s="134" t="s">
        <v>142</v>
      </c>
      <c r="E536" s="135" t="s">
        <v>1545</v>
      </c>
      <c r="F536" s="136" t="s">
        <v>1546</v>
      </c>
      <c r="G536" s="137" t="s">
        <v>145</v>
      </c>
      <c r="H536" s="138">
        <v>150</v>
      </c>
      <c r="I536" s="139">
        <v>1050</v>
      </c>
      <c r="J536" s="139">
        <f t="shared" si="140"/>
        <v>157500</v>
      </c>
      <c r="K536" s="136" t="s">
        <v>146</v>
      </c>
      <c r="L536" s="28"/>
      <c r="M536" s="140" t="s">
        <v>1</v>
      </c>
      <c r="N536" s="141" t="s">
        <v>44</v>
      </c>
      <c r="O536" s="142">
        <v>2.2999999999999998</v>
      </c>
      <c r="P536" s="142">
        <f t="shared" si="141"/>
        <v>345</v>
      </c>
      <c r="Q536" s="142">
        <v>6.0411999999999998E-4</v>
      </c>
      <c r="R536" s="142">
        <f t="shared" si="142"/>
        <v>9.0618000000000004E-2</v>
      </c>
      <c r="S536" s="142">
        <v>0</v>
      </c>
      <c r="T536" s="143">
        <f t="shared" si="143"/>
        <v>0</v>
      </c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R536" s="144" t="s">
        <v>202</v>
      </c>
      <c r="AT536" s="144" t="s">
        <v>142</v>
      </c>
      <c r="AU536" s="144" t="s">
        <v>85</v>
      </c>
      <c r="AY536" s="15" t="s">
        <v>140</v>
      </c>
      <c r="BE536" s="145">
        <f t="shared" si="144"/>
        <v>157500</v>
      </c>
      <c r="BF536" s="145">
        <f t="shared" si="145"/>
        <v>0</v>
      </c>
      <c r="BG536" s="145">
        <f t="shared" si="146"/>
        <v>0</v>
      </c>
      <c r="BH536" s="145">
        <f t="shared" si="147"/>
        <v>0</v>
      </c>
      <c r="BI536" s="145">
        <f t="shared" si="148"/>
        <v>0</v>
      </c>
      <c r="BJ536" s="15" t="s">
        <v>19</v>
      </c>
      <c r="BK536" s="145">
        <f t="shared" si="149"/>
        <v>157500</v>
      </c>
      <c r="BL536" s="15" t="s">
        <v>202</v>
      </c>
      <c r="BM536" s="144" t="s">
        <v>1547</v>
      </c>
    </row>
    <row r="537" spans="1:65" s="2" customFormat="1" ht="16.5" customHeight="1">
      <c r="A537" s="27"/>
      <c r="B537" s="133"/>
      <c r="C537" s="134" t="s">
        <v>1548</v>
      </c>
      <c r="D537" s="134" t="s">
        <v>142</v>
      </c>
      <c r="E537" s="135" t="s">
        <v>1549</v>
      </c>
      <c r="F537" s="136" t="s">
        <v>1550</v>
      </c>
      <c r="G537" s="137" t="s">
        <v>145</v>
      </c>
      <c r="H537" s="138">
        <v>180</v>
      </c>
      <c r="I537" s="139">
        <v>895</v>
      </c>
      <c r="J537" s="139">
        <f t="shared" si="140"/>
        <v>161100</v>
      </c>
      <c r="K537" s="136" t="s">
        <v>146</v>
      </c>
      <c r="L537" s="28"/>
      <c r="M537" s="140" t="s">
        <v>1</v>
      </c>
      <c r="N537" s="141" t="s">
        <v>44</v>
      </c>
      <c r="O537" s="142">
        <v>1.88</v>
      </c>
      <c r="P537" s="142">
        <f t="shared" si="141"/>
        <v>338.4</v>
      </c>
      <c r="Q537" s="142">
        <v>6.0411999999999998E-4</v>
      </c>
      <c r="R537" s="142">
        <f t="shared" si="142"/>
        <v>0.10874159999999999</v>
      </c>
      <c r="S537" s="142">
        <v>0</v>
      </c>
      <c r="T537" s="143">
        <f t="shared" si="143"/>
        <v>0</v>
      </c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R537" s="144" t="s">
        <v>202</v>
      </c>
      <c r="AT537" s="144" t="s">
        <v>142</v>
      </c>
      <c r="AU537" s="144" t="s">
        <v>85</v>
      </c>
      <c r="AY537" s="15" t="s">
        <v>140</v>
      </c>
      <c r="BE537" s="145">
        <f t="shared" si="144"/>
        <v>161100</v>
      </c>
      <c r="BF537" s="145">
        <f t="shared" si="145"/>
        <v>0</v>
      </c>
      <c r="BG537" s="145">
        <f t="shared" si="146"/>
        <v>0</v>
      </c>
      <c r="BH537" s="145">
        <f t="shared" si="147"/>
        <v>0</v>
      </c>
      <c r="BI537" s="145">
        <f t="shared" si="148"/>
        <v>0</v>
      </c>
      <c r="BJ537" s="15" t="s">
        <v>19</v>
      </c>
      <c r="BK537" s="145">
        <f t="shared" si="149"/>
        <v>161100</v>
      </c>
      <c r="BL537" s="15" t="s">
        <v>202</v>
      </c>
      <c r="BM537" s="144" t="s">
        <v>1551</v>
      </c>
    </row>
    <row r="538" spans="1:65" s="2" customFormat="1" ht="24.2" customHeight="1">
      <c r="A538" s="27"/>
      <c r="B538" s="133"/>
      <c r="C538" s="146" t="s">
        <v>1552</v>
      </c>
      <c r="D538" s="146" t="s">
        <v>406</v>
      </c>
      <c r="E538" s="147" t="s">
        <v>1553</v>
      </c>
      <c r="F538" s="148" t="s">
        <v>1554</v>
      </c>
      <c r="G538" s="149" t="s">
        <v>287</v>
      </c>
      <c r="H538" s="150">
        <v>4</v>
      </c>
      <c r="I538" s="151">
        <v>62500</v>
      </c>
      <c r="J538" s="151">
        <f t="shared" si="140"/>
        <v>250000</v>
      </c>
      <c r="K538" s="148" t="s">
        <v>146</v>
      </c>
      <c r="L538" s="152"/>
      <c r="M538" s="153" t="s">
        <v>1</v>
      </c>
      <c r="N538" s="154" t="s">
        <v>44</v>
      </c>
      <c r="O538" s="142">
        <v>0</v>
      </c>
      <c r="P538" s="142">
        <f t="shared" si="141"/>
        <v>0</v>
      </c>
      <c r="Q538" s="142">
        <v>1</v>
      </c>
      <c r="R538" s="142">
        <f t="shared" si="142"/>
        <v>4</v>
      </c>
      <c r="S538" s="142">
        <v>0</v>
      </c>
      <c r="T538" s="143">
        <f t="shared" si="143"/>
        <v>0</v>
      </c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R538" s="144" t="s">
        <v>268</v>
      </c>
      <c r="AT538" s="144" t="s">
        <v>406</v>
      </c>
      <c r="AU538" s="144" t="s">
        <v>85</v>
      </c>
      <c r="AY538" s="15" t="s">
        <v>140</v>
      </c>
      <c r="BE538" s="145">
        <f t="shared" si="144"/>
        <v>250000</v>
      </c>
      <c r="BF538" s="145">
        <f t="shared" si="145"/>
        <v>0</v>
      </c>
      <c r="BG538" s="145">
        <f t="shared" si="146"/>
        <v>0</v>
      </c>
      <c r="BH538" s="145">
        <f t="shared" si="147"/>
        <v>0</v>
      </c>
      <c r="BI538" s="145">
        <f t="shared" si="148"/>
        <v>0</v>
      </c>
      <c r="BJ538" s="15" t="s">
        <v>19</v>
      </c>
      <c r="BK538" s="145">
        <f t="shared" si="149"/>
        <v>250000</v>
      </c>
      <c r="BL538" s="15" t="s">
        <v>202</v>
      </c>
      <c r="BM538" s="144" t="s">
        <v>1555</v>
      </c>
    </row>
    <row r="539" spans="1:65" s="2" customFormat="1" ht="19.5">
      <c r="A539" s="27"/>
      <c r="B539" s="28"/>
      <c r="C539" s="27"/>
      <c r="D539" s="155" t="s">
        <v>410</v>
      </c>
      <c r="E539" s="27"/>
      <c r="F539" s="156" t="s">
        <v>1556</v>
      </c>
      <c r="G539" s="27"/>
      <c r="H539" s="27"/>
      <c r="I539" s="27"/>
      <c r="J539" s="27"/>
      <c r="K539" s="27"/>
      <c r="L539" s="28"/>
      <c r="M539" s="157"/>
      <c r="N539" s="158"/>
      <c r="O539" s="53"/>
      <c r="P539" s="53"/>
      <c r="Q539" s="53"/>
      <c r="R539" s="53"/>
      <c r="S539" s="53"/>
      <c r="T539" s="54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T539" s="15" t="s">
        <v>410</v>
      </c>
      <c r="AU539" s="15" t="s">
        <v>85</v>
      </c>
    </row>
    <row r="540" spans="1:65" s="2" customFormat="1" ht="24.2" customHeight="1">
      <c r="A540" s="27"/>
      <c r="B540" s="133"/>
      <c r="C540" s="134" t="s">
        <v>1557</v>
      </c>
      <c r="D540" s="134" t="s">
        <v>142</v>
      </c>
      <c r="E540" s="135" t="s">
        <v>1558</v>
      </c>
      <c r="F540" s="136" t="s">
        <v>1559</v>
      </c>
      <c r="G540" s="137" t="s">
        <v>145</v>
      </c>
      <c r="H540" s="138">
        <v>350</v>
      </c>
      <c r="I540" s="139">
        <v>790</v>
      </c>
      <c r="J540" s="139">
        <f t="shared" ref="J540:J549" si="150">ROUND(I540*H540,2)</f>
        <v>276500</v>
      </c>
      <c r="K540" s="136" t="s">
        <v>146</v>
      </c>
      <c r="L540" s="28"/>
      <c r="M540" s="140" t="s">
        <v>1</v>
      </c>
      <c r="N540" s="141" t="s">
        <v>44</v>
      </c>
      <c r="O540" s="142">
        <v>2.1</v>
      </c>
      <c r="P540" s="142">
        <f t="shared" ref="P540:P549" si="151">O540*H540</f>
        <v>735</v>
      </c>
      <c r="Q540" s="142">
        <v>0</v>
      </c>
      <c r="R540" s="142">
        <f t="shared" ref="R540:R549" si="152">Q540*H540</f>
        <v>0</v>
      </c>
      <c r="S540" s="142">
        <v>0</v>
      </c>
      <c r="T540" s="143">
        <f t="shared" ref="T540:T549" si="153">S540*H540</f>
        <v>0</v>
      </c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R540" s="144" t="s">
        <v>202</v>
      </c>
      <c r="AT540" s="144" t="s">
        <v>142</v>
      </c>
      <c r="AU540" s="144" t="s">
        <v>85</v>
      </c>
      <c r="AY540" s="15" t="s">
        <v>140</v>
      </c>
      <c r="BE540" s="145">
        <f t="shared" ref="BE540:BE549" si="154">IF(N540="základní",J540,0)</f>
        <v>276500</v>
      </c>
      <c r="BF540" s="145">
        <f t="shared" ref="BF540:BF549" si="155">IF(N540="snížená",J540,0)</f>
        <v>0</v>
      </c>
      <c r="BG540" s="145">
        <f t="shared" ref="BG540:BG549" si="156">IF(N540="zákl. přenesená",J540,0)</f>
        <v>0</v>
      </c>
      <c r="BH540" s="145">
        <f t="shared" ref="BH540:BH549" si="157">IF(N540="sníž. přenesená",J540,0)</f>
        <v>0</v>
      </c>
      <c r="BI540" s="145">
        <f t="shared" ref="BI540:BI549" si="158">IF(N540="nulová",J540,0)</f>
        <v>0</v>
      </c>
      <c r="BJ540" s="15" t="s">
        <v>19</v>
      </c>
      <c r="BK540" s="145">
        <f t="shared" ref="BK540:BK549" si="159">ROUND(I540*H540,2)</f>
        <v>276500</v>
      </c>
      <c r="BL540" s="15" t="s">
        <v>202</v>
      </c>
      <c r="BM540" s="144" t="s">
        <v>1560</v>
      </c>
    </row>
    <row r="541" spans="1:65" s="2" customFormat="1" ht="24.2" customHeight="1">
      <c r="A541" s="27"/>
      <c r="B541" s="133"/>
      <c r="C541" s="134" t="s">
        <v>1561</v>
      </c>
      <c r="D541" s="134" t="s">
        <v>142</v>
      </c>
      <c r="E541" s="135" t="s">
        <v>1562</v>
      </c>
      <c r="F541" s="136" t="s">
        <v>1563</v>
      </c>
      <c r="G541" s="137" t="s">
        <v>217</v>
      </c>
      <c r="H541" s="138">
        <v>170</v>
      </c>
      <c r="I541" s="139">
        <v>479</v>
      </c>
      <c r="J541" s="139">
        <f t="shared" si="150"/>
        <v>81430</v>
      </c>
      <c r="K541" s="136" t="s">
        <v>146</v>
      </c>
      <c r="L541" s="28"/>
      <c r="M541" s="140" t="s">
        <v>1</v>
      </c>
      <c r="N541" s="141" t="s">
        <v>44</v>
      </c>
      <c r="O541" s="142">
        <v>0.60699999999999998</v>
      </c>
      <c r="P541" s="142">
        <f t="shared" si="151"/>
        <v>103.19</v>
      </c>
      <c r="Q541" s="142">
        <v>8.3599999999999999E-5</v>
      </c>
      <c r="R541" s="142">
        <f t="shared" si="152"/>
        <v>1.4212000000000001E-2</v>
      </c>
      <c r="S541" s="142">
        <v>1.7999999999999999E-2</v>
      </c>
      <c r="T541" s="143">
        <f t="shared" si="153"/>
        <v>3.0599999999999996</v>
      </c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R541" s="144" t="s">
        <v>202</v>
      </c>
      <c r="AT541" s="144" t="s">
        <v>142</v>
      </c>
      <c r="AU541" s="144" t="s">
        <v>85</v>
      </c>
      <c r="AY541" s="15" t="s">
        <v>140</v>
      </c>
      <c r="BE541" s="145">
        <f t="shared" si="154"/>
        <v>81430</v>
      </c>
      <c r="BF541" s="145">
        <f t="shared" si="155"/>
        <v>0</v>
      </c>
      <c r="BG541" s="145">
        <f t="shared" si="156"/>
        <v>0</v>
      </c>
      <c r="BH541" s="145">
        <f t="shared" si="157"/>
        <v>0</v>
      </c>
      <c r="BI541" s="145">
        <f t="shared" si="158"/>
        <v>0</v>
      </c>
      <c r="BJ541" s="15" t="s">
        <v>19</v>
      </c>
      <c r="BK541" s="145">
        <f t="shared" si="159"/>
        <v>81430</v>
      </c>
      <c r="BL541" s="15" t="s">
        <v>202</v>
      </c>
      <c r="BM541" s="144" t="s">
        <v>1564</v>
      </c>
    </row>
    <row r="542" spans="1:65" s="2" customFormat="1" ht="24.2" customHeight="1">
      <c r="A542" s="27"/>
      <c r="B542" s="133"/>
      <c r="C542" s="134" t="s">
        <v>1565</v>
      </c>
      <c r="D542" s="134" t="s">
        <v>142</v>
      </c>
      <c r="E542" s="135" t="s">
        <v>1566</v>
      </c>
      <c r="F542" s="136" t="s">
        <v>1567</v>
      </c>
      <c r="G542" s="137" t="s">
        <v>217</v>
      </c>
      <c r="H542" s="138">
        <v>120</v>
      </c>
      <c r="I542" s="139">
        <v>2000</v>
      </c>
      <c r="J542" s="139">
        <f t="shared" si="150"/>
        <v>240000</v>
      </c>
      <c r="K542" s="136" t="s">
        <v>146</v>
      </c>
      <c r="L542" s="28"/>
      <c r="M542" s="140" t="s">
        <v>1</v>
      </c>
      <c r="N542" s="141" t="s">
        <v>44</v>
      </c>
      <c r="O542" s="142">
        <v>3.2549999999999999</v>
      </c>
      <c r="P542" s="142">
        <f t="shared" si="151"/>
        <v>390.59999999999997</v>
      </c>
      <c r="Q542" s="142">
        <v>1.17E-3</v>
      </c>
      <c r="R542" s="142">
        <f t="shared" si="152"/>
        <v>0.1404</v>
      </c>
      <c r="S542" s="142">
        <v>0</v>
      </c>
      <c r="T542" s="143">
        <f t="shared" si="153"/>
        <v>0</v>
      </c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R542" s="144" t="s">
        <v>147</v>
      </c>
      <c r="AT542" s="144" t="s">
        <v>142</v>
      </c>
      <c r="AU542" s="144" t="s">
        <v>85</v>
      </c>
      <c r="AY542" s="15" t="s">
        <v>140</v>
      </c>
      <c r="BE542" s="145">
        <f t="shared" si="154"/>
        <v>240000</v>
      </c>
      <c r="BF542" s="145">
        <f t="shared" si="155"/>
        <v>0</v>
      </c>
      <c r="BG542" s="145">
        <f t="shared" si="156"/>
        <v>0</v>
      </c>
      <c r="BH542" s="145">
        <f t="shared" si="157"/>
        <v>0</v>
      </c>
      <c r="BI542" s="145">
        <f t="shared" si="158"/>
        <v>0</v>
      </c>
      <c r="BJ542" s="15" t="s">
        <v>19</v>
      </c>
      <c r="BK542" s="145">
        <f t="shared" si="159"/>
        <v>240000</v>
      </c>
      <c r="BL542" s="15" t="s">
        <v>147</v>
      </c>
      <c r="BM542" s="144" t="s">
        <v>1568</v>
      </c>
    </row>
    <row r="543" spans="1:65" s="2" customFormat="1" ht="24.2" customHeight="1">
      <c r="A543" s="27"/>
      <c r="B543" s="133"/>
      <c r="C543" s="134" t="s">
        <v>1569</v>
      </c>
      <c r="D543" s="134" t="s">
        <v>142</v>
      </c>
      <c r="E543" s="135" t="s">
        <v>1570</v>
      </c>
      <c r="F543" s="136" t="s">
        <v>1571</v>
      </c>
      <c r="G543" s="137" t="s">
        <v>217</v>
      </c>
      <c r="H543" s="138">
        <v>120</v>
      </c>
      <c r="I543" s="139">
        <v>1510</v>
      </c>
      <c r="J543" s="139">
        <f t="shared" si="150"/>
        <v>181200</v>
      </c>
      <c r="K543" s="136" t="s">
        <v>146</v>
      </c>
      <c r="L543" s="28"/>
      <c r="M543" s="140" t="s">
        <v>1</v>
      </c>
      <c r="N543" s="141" t="s">
        <v>44</v>
      </c>
      <c r="O543" s="142">
        <v>1.327</v>
      </c>
      <c r="P543" s="142">
        <f t="shared" si="151"/>
        <v>159.24</v>
      </c>
      <c r="Q543" s="142">
        <v>5.8049999999999996E-4</v>
      </c>
      <c r="R543" s="142">
        <f t="shared" si="152"/>
        <v>6.966E-2</v>
      </c>
      <c r="S543" s="142">
        <v>0</v>
      </c>
      <c r="T543" s="143">
        <f t="shared" si="153"/>
        <v>0</v>
      </c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R543" s="144" t="s">
        <v>147</v>
      </c>
      <c r="AT543" s="144" t="s">
        <v>142</v>
      </c>
      <c r="AU543" s="144" t="s">
        <v>85</v>
      </c>
      <c r="AY543" s="15" t="s">
        <v>140</v>
      </c>
      <c r="BE543" s="145">
        <f t="shared" si="154"/>
        <v>181200</v>
      </c>
      <c r="BF543" s="145">
        <f t="shared" si="155"/>
        <v>0</v>
      </c>
      <c r="BG543" s="145">
        <f t="shared" si="156"/>
        <v>0</v>
      </c>
      <c r="BH543" s="145">
        <f t="shared" si="157"/>
        <v>0</v>
      </c>
      <c r="BI543" s="145">
        <f t="shared" si="158"/>
        <v>0</v>
      </c>
      <c r="BJ543" s="15" t="s">
        <v>19</v>
      </c>
      <c r="BK543" s="145">
        <f t="shared" si="159"/>
        <v>181200</v>
      </c>
      <c r="BL543" s="15" t="s">
        <v>147</v>
      </c>
      <c r="BM543" s="144" t="s">
        <v>1572</v>
      </c>
    </row>
    <row r="544" spans="1:65" s="2" customFormat="1" ht="33" customHeight="1">
      <c r="A544" s="27"/>
      <c r="B544" s="133"/>
      <c r="C544" s="134" t="s">
        <v>1573</v>
      </c>
      <c r="D544" s="134" t="s">
        <v>142</v>
      </c>
      <c r="E544" s="135" t="s">
        <v>1574</v>
      </c>
      <c r="F544" s="136" t="s">
        <v>1575</v>
      </c>
      <c r="G544" s="137" t="s">
        <v>828</v>
      </c>
      <c r="H544" s="138">
        <v>300</v>
      </c>
      <c r="I544" s="139">
        <v>44.3</v>
      </c>
      <c r="J544" s="139">
        <f t="shared" si="150"/>
        <v>13290</v>
      </c>
      <c r="K544" s="136" t="s">
        <v>146</v>
      </c>
      <c r="L544" s="28"/>
      <c r="M544" s="140" t="s">
        <v>1</v>
      </c>
      <c r="N544" s="141" t="s">
        <v>44</v>
      </c>
      <c r="O544" s="142">
        <v>0.104</v>
      </c>
      <c r="P544" s="142">
        <f t="shared" si="151"/>
        <v>31.2</v>
      </c>
      <c r="Q544" s="142">
        <v>0</v>
      </c>
      <c r="R544" s="142">
        <f t="shared" si="152"/>
        <v>0</v>
      </c>
      <c r="S544" s="142">
        <v>0</v>
      </c>
      <c r="T544" s="143">
        <f t="shared" si="153"/>
        <v>0</v>
      </c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R544" s="144" t="s">
        <v>202</v>
      </c>
      <c r="AT544" s="144" t="s">
        <v>142</v>
      </c>
      <c r="AU544" s="144" t="s">
        <v>85</v>
      </c>
      <c r="AY544" s="15" t="s">
        <v>140</v>
      </c>
      <c r="BE544" s="145">
        <f t="shared" si="154"/>
        <v>13290</v>
      </c>
      <c r="BF544" s="145">
        <f t="shared" si="155"/>
        <v>0</v>
      </c>
      <c r="BG544" s="145">
        <f t="shared" si="156"/>
        <v>0</v>
      </c>
      <c r="BH544" s="145">
        <f t="shared" si="157"/>
        <v>0</v>
      </c>
      <c r="BI544" s="145">
        <f t="shared" si="158"/>
        <v>0</v>
      </c>
      <c r="BJ544" s="15" t="s">
        <v>19</v>
      </c>
      <c r="BK544" s="145">
        <f t="shared" si="159"/>
        <v>13290</v>
      </c>
      <c r="BL544" s="15" t="s">
        <v>202</v>
      </c>
      <c r="BM544" s="144" t="s">
        <v>1576</v>
      </c>
    </row>
    <row r="545" spans="1:65" s="2" customFormat="1" ht="33" customHeight="1">
      <c r="A545" s="27"/>
      <c r="B545" s="133"/>
      <c r="C545" s="134" t="s">
        <v>1577</v>
      </c>
      <c r="D545" s="134" t="s">
        <v>142</v>
      </c>
      <c r="E545" s="135" t="s">
        <v>1578</v>
      </c>
      <c r="F545" s="136" t="s">
        <v>1579</v>
      </c>
      <c r="G545" s="137" t="s">
        <v>828</v>
      </c>
      <c r="H545" s="138">
        <v>300</v>
      </c>
      <c r="I545" s="139">
        <v>31.4</v>
      </c>
      <c r="J545" s="139">
        <f t="shared" si="150"/>
        <v>9420</v>
      </c>
      <c r="K545" s="136" t="s">
        <v>146</v>
      </c>
      <c r="L545" s="28"/>
      <c r="M545" s="140" t="s">
        <v>1</v>
      </c>
      <c r="N545" s="141" t="s">
        <v>44</v>
      </c>
      <c r="O545" s="142">
        <v>5.0999999999999997E-2</v>
      </c>
      <c r="P545" s="142">
        <f t="shared" si="151"/>
        <v>15.299999999999999</v>
      </c>
      <c r="Q545" s="142">
        <v>2.0000000000000002E-5</v>
      </c>
      <c r="R545" s="142">
        <f t="shared" si="152"/>
        <v>6.0000000000000001E-3</v>
      </c>
      <c r="S545" s="142">
        <v>0</v>
      </c>
      <c r="T545" s="143">
        <f t="shared" si="153"/>
        <v>0</v>
      </c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R545" s="144" t="s">
        <v>202</v>
      </c>
      <c r="AT545" s="144" t="s">
        <v>142</v>
      </c>
      <c r="AU545" s="144" t="s">
        <v>85</v>
      </c>
      <c r="AY545" s="15" t="s">
        <v>140</v>
      </c>
      <c r="BE545" s="145">
        <f t="shared" si="154"/>
        <v>9420</v>
      </c>
      <c r="BF545" s="145">
        <f t="shared" si="155"/>
        <v>0</v>
      </c>
      <c r="BG545" s="145">
        <f t="shared" si="156"/>
        <v>0</v>
      </c>
      <c r="BH545" s="145">
        <f t="shared" si="157"/>
        <v>0</v>
      </c>
      <c r="BI545" s="145">
        <f t="shared" si="158"/>
        <v>0</v>
      </c>
      <c r="BJ545" s="15" t="s">
        <v>19</v>
      </c>
      <c r="BK545" s="145">
        <f t="shared" si="159"/>
        <v>9420</v>
      </c>
      <c r="BL545" s="15" t="s">
        <v>202</v>
      </c>
      <c r="BM545" s="144" t="s">
        <v>1580</v>
      </c>
    </row>
    <row r="546" spans="1:65" s="2" customFormat="1" ht="33" customHeight="1">
      <c r="A546" s="27"/>
      <c r="B546" s="133"/>
      <c r="C546" s="134" t="s">
        <v>1581</v>
      </c>
      <c r="D546" s="134" t="s">
        <v>142</v>
      </c>
      <c r="E546" s="135" t="s">
        <v>1582</v>
      </c>
      <c r="F546" s="136" t="s">
        <v>1583</v>
      </c>
      <c r="G546" s="137" t="s">
        <v>828</v>
      </c>
      <c r="H546" s="138">
        <v>700</v>
      </c>
      <c r="I546" s="139">
        <v>38.799999999999997</v>
      </c>
      <c r="J546" s="139">
        <f t="shared" si="150"/>
        <v>27160</v>
      </c>
      <c r="K546" s="136" t="s">
        <v>146</v>
      </c>
      <c r="L546" s="28"/>
      <c r="M546" s="140" t="s">
        <v>1</v>
      </c>
      <c r="N546" s="141" t="s">
        <v>44</v>
      </c>
      <c r="O546" s="142">
        <v>9.0999999999999998E-2</v>
      </c>
      <c r="P546" s="142">
        <f t="shared" si="151"/>
        <v>63.699999999999996</v>
      </c>
      <c r="Q546" s="142">
        <v>0</v>
      </c>
      <c r="R546" s="142">
        <f t="shared" si="152"/>
        <v>0</v>
      </c>
      <c r="S546" s="142">
        <v>0</v>
      </c>
      <c r="T546" s="143">
        <f t="shared" si="153"/>
        <v>0</v>
      </c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R546" s="144" t="s">
        <v>202</v>
      </c>
      <c r="AT546" s="144" t="s">
        <v>142</v>
      </c>
      <c r="AU546" s="144" t="s">
        <v>85</v>
      </c>
      <c r="AY546" s="15" t="s">
        <v>140</v>
      </c>
      <c r="BE546" s="145">
        <f t="shared" si="154"/>
        <v>27160</v>
      </c>
      <c r="BF546" s="145">
        <f t="shared" si="155"/>
        <v>0</v>
      </c>
      <c r="BG546" s="145">
        <f t="shared" si="156"/>
        <v>0</v>
      </c>
      <c r="BH546" s="145">
        <f t="shared" si="157"/>
        <v>0</v>
      </c>
      <c r="BI546" s="145">
        <f t="shared" si="158"/>
        <v>0</v>
      </c>
      <c r="BJ546" s="15" t="s">
        <v>19</v>
      </c>
      <c r="BK546" s="145">
        <f t="shared" si="159"/>
        <v>27160</v>
      </c>
      <c r="BL546" s="15" t="s">
        <v>202</v>
      </c>
      <c r="BM546" s="144" t="s">
        <v>1584</v>
      </c>
    </row>
    <row r="547" spans="1:65" s="2" customFormat="1" ht="33" customHeight="1">
      <c r="A547" s="27"/>
      <c r="B547" s="133"/>
      <c r="C547" s="134" t="s">
        <v>1585</v>
      </c>
      <c r="D547" s="134" t="s">
        <v>142</v>
      </c>
      <c r="E547" s="135" t="s">
        <v>1586</v>
      </c>
      <c r="F547" s="136" t="s">
        <v>1587</v>
      </c>
      <c r="G547" s="137" t="s">
        <v>828</v>
      </c>
      <c r="H547" s="138">
        <v>700</v>
      </c>
      <c r="I547" s="139">
        <v>27.7</v>
      </c>
      <c r="J547" s="139">
        <f t="shared" si="150"/>
        <v>19390</v>
      </c>
      <c r="K547" s="136" t="s">
        <v>146</v>
      </c>
      <c r="L547" s="28"/>
      <c r="M547" s="140" t="s">
        <v>1</v>
      </c>
      <c r="N547" s="141" t="s">
        <v>44</v>
      </c>
      <c r="O547" s="142">
        <v>4.4999999999999998E-2</v>
      </c>
      <c r="P547" s="142">
        <f t="shared" si="151"/>
        <v>31.5</v>
      </c>
      <c r="Q547" s="142">
        <v>1.7159999999999998E-5</v>
      </c>
      <c r="R547" s="142">
        <f t="shared" si="152"/>
        <v>1.2011999999999998E-2</v>
      </c>
      <c r="S547" s="142">
        <v>0</v>
      </c>
      <c r="T547" s="143">
        <f t="shared" si="153"/>
        <v>0</v>
      </c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R547" s="144" t="s">
        <v>202</v>
      </c>
      <c r="AT547" s="144" t="s">
        <v>142</v>
      </c>
      <c r="AU547" s="144" t="s">
        <v>85</v>
      </c>
      <c r="AY547" s="15" t="s">
        <v>140</v>
      </c>
      <c r="BE547" s="145">
        <f t="shared" si="154"/>
        <v>19390</v>
      </c>
      <c r="BF547" s="145">
        <f t="shared" si="155"/>
        <v>0</v>
      </c>
      <c r="BG547" s="145">
        <f t="shared" si="156"/>
        <v>0</v>
      </c>
      <c r="BH547" s="145">
        <f t="shared" si="157"/>
        <v>0</v>
      </c>
      <c r="BI547" s="145">
        <f t="shared" si="158"/>
        <v>0</v>
      </c>
      <c r="BJ547" s="15" t="s">
        <v>19</v>
      </c>
      <c r="BK547" s="145">
        <f t="shared" si="159"/>
        <v>19390</v>
      </c>
      <c r="BL547" s="15" t="s">
        <v>202</v>
      </c>
      <c r="BM547" s="144" t="s">
        <v>1588</v>
      </c>
    </row>
    <row r="548" spans="1:65" s="2" customFormat="1" ht="24.2" customHeight="1">
      <c r="A548" s="27"/>
      <c r="B548" s="133"/>
      <c r="C548" s="146" t="s">
        <v>1589</v>
      </c>
      <c r="D548" s="146" t="s">
        <v>406</v>
      </c>
      <c r="E548" s="147" t="s">
        <v>1590</v>
      </c>
      <c r="F548" s="148" t="s">
        <v>1591</v>
      </c>
      <c r="G548" s="149" t="s">
        <v>287</v>
      </c>
      <c r="H548" s="150">
        <v>1</v>
      </c>
      <c r="I548" s="151">
        <v>58500</v>
      </c>
      <c r="J548" s="151">
        <f t="shared" si="150"/>
        <v>58500</v>
      </c>
      <c r="K548" s="148" t="s">
        <v>146</v>
      </c>
      <c r="L548" s="152"/>
      <c r="M548" s="153" t="s">
        <v>1</v>
      </c>
      <c r="N548" s="154" t="s">
        <v>44</v>
      </c>
      <c r="O548" s="142">
        <v>0</v>
      </c>
      <c r="P548" s="142">
        <f t="shared" si="151"/>
        <v>0</v>
      </c>
      <c r="Q548" s="142">
        <v>1</v>
      </c>
      <c r="R548" s="142">
        <f t="shared" si="152"/>
        <v>1</v>
      </c>
      <c r="S548" s="142">
        <v>0</v>
      </c>
      <c r="T548" s="143">
        <f t="shared" si="153"/>
        <v>0</v>
      </c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R548" s="144" t="s">
        <v>268</v>
      </c>
      <c r="AT548" s="144" t="s">
        <v>406</v>
      </c>
      <c r="AU548" s="144" t="s">
        <v>85</v>
      </c>
      <c r="AY548" s="15" t="s">
        <v>140</v>
      </c>
      <c r="BE548" s="145">
        <f t="shared" si="154"/>
        <v>58500</v>
      </c>
      <c r="BF548" s="145">
        <f t="shared" si="155"/>
        <v>0</v>
      </c>
      <c r="BG548" s="145">
        <f t="shared" si="156"/>
        <v>0</v>
      </c>
      <c r="BH548" s="145">
        <f t="shared" si="157"/>
        <v>0</v>
      </c>
      <c r="BI548" s="145">
        <f t="shared" si="158"/>
        <v>0</v>
      </c>
      <c r="BJ548" s="15" t="s">
        <v>19</v>
      </c>
      <c r="BK548" s="145">
        <f t="shared" si="159"/>
        <v>58500</v>
      </c>
      <c r="BL548" s="15" t="s">
        <v>202</v>
      </c>
      <c r="BM548" s="144" t="s">
        <v>1592</v>
      </c>
    </row>
    <row r="549" spans="1:65" s="2" customFormat="1" ht="37.9" customHeight="1">
      <c r="A549" s="27"/>
      <c r="B549" s="133"/>
      <c r="C549" s="134" t="s">
        <v>1593</v>
      </c>
      <c r="D549" s="134" t="s">
        <v>142</v>
      </c>
      <c r="E549" s="135" t="s">
        <v>1594</v>
      </c>
      <c r="F549" s="136" t="s">
        <v>1595</v>
      </c>
      <c r="G549" s="137" t="s">
        <v>217</v>
      </c>
      <c r="H549" s="138">
        <v>120</v>
      </c>
      <c r="I549" s="139">
        <v>372</v>
      </c>
      <c r="J549" s="139">
        <f t="shared" si="150"/>
        <v>44640</v>
      </c>
      <c r="K549" s="136" t="s">
        <v>146</v>
      </c>
      <c r="L549" s="28"/>
      <c r="M549" s="140" t="s">
        <v>1</v>
      </c>
      <c r="N549" s="141" t="s">
        <v>44</v>
      </c>
      <c r="O549" s="142">
        <v>0.97299999999999998</v>
      </c>
      <c r="P549" s="142">
        <f t="shared" si="151"/>
        <v>116.75999999999999</v>
      </c>
      <c r="Q549" s="142">
        <v>0</v>
      </c>
      <c r="R549" s="142">
        <f t="shared" si="152"/>
        <v>0</v>
      </c>
      <c r="S549" s="142">
        <v>6.4000000000000001E-2</v>
      </c>
      <c r="T549" s="143">
        <f t="shared" si="153"/>
        <v>7.68</v>
      </c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R549" s="144" t="s">
        <v>147</v>
      </c>
      <c r="AT549" s="144" t="s">
        <v>142</v>
      </c>
      <c r="AU549" s="144" t="s">
        <v>85</v>
      </c>
      <c r="AY549" s="15" t="s">
        <v>140</v>
      </c>
      <c r="BE549" s="145">
        <f t="shared" si="154"/>
        <v>44640</v>
      </c>
      <c r="BF549" s="145">
        <f t="shared" si="155"/>
        <v>0</v>
      </c>
      <c r="BG549" s="145">
        <f t="shared" si="156"/>
        <v>0</v>
      </c>
      <c r="BH549" s="145">
        <f t="shared" si="157"/>
        <v>0</v>
      </c>
      <c r="BI549" s="145">
        <f t="shared" si="158"/>
        <v>0</v>
      </c>
      <c r="BJ549" s="15" t="s">
        <v>19</v>
      </c>
      <c r="BK549" s="145">
        <f t="shared" si="159"/>
        <v>44640</v>
      </c>
      <c r="BL549" s="15" t="s">
        <v>147</v>
      </c>
      <c r="BM549" s="144" t="s">
        <v>1596</v>
      </c>
    </row>
    <row r="550" spans="1:65" s="2" customFormat="1" ht="29.25">
      <c r="A550" s="27"/>
      <c r="B550" s="28"/>
      <c r="C550" s="27"/>
      <c r="D550" s="155" t="s">
        <v>410</v>
      </c>
      <c r="E550" s="27"/>
      <c r="F550" s="156" t="s">
        <v>1597</v>
      </c>
      <c r="G550" s="27"/>
      <c r="H550" s="27"/>
      <c r="I550" s="27"/>
      <c r="J550" s="27"/>
      <c r="K550" s="27"/>
      <c r="L550" s="28"/>
      <c r="M550" s="157"/>
      <c r="N550" s="158"/>
      <c r="O550" s="53"/>
      <c r="P550" s="53"/>
      <c r="Q550" s="53"/>
      <c r="R550" s="53"/>
      <c r="S550" s="53"/>
      <c r="T550" s="54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T550" s="15" t="s">
        <v>410</v>
      </c>
      <c r="AU550" s="15" t="s">
        <v>85</v>
      </c>
    </row>
    <row r="551" spans="1:65" s="2" customFormat="1" ht="37.9" customHeight="1">
      <c r="A551" s="27"/>
      <c r="B551" s="133"/>
      <c r="C551" s="134" t="s">
        <v>1598</v>
      </c>
      <c r="D551" s="134" t="s">
        <v>142</v>
      </c>
      <c r="E551" s="135" t="s">
        <v>1599</v>
      </c>
      <c r="F551" s="136" t="s">
        <v>1600</v>
      </c>
      <c r="G551" s="137" t="s">
        <v>217</v>
      </c>
      <c r="H551" s="138">
        <v>20</v>
      </c>
      <c r="I551" s="139">
        <v>2800</v>
      </c>
      <c r="J551" s="139">
        <f>ROUND(I551*H551,2)</f>
        <v>56000</v>
      </c>
      <c r="K551" s="136" t="s">
        <v>146</v>
      </c>
      <c r="L551" s="28"/>
      <c r="M551" s="140" t="s">
        <v>1</v>
      </c>
      <c r="N551" s="141" t="s">
        <v>44</v>
      </c>
      <c r="O551" s="142">
        <v>1.8520000000000001</v>
      </c>
      <c r="P551" s="142">
        <f>O551*H551</f>
        <v>37.04</v>
      </c>
      <c r="Q551" s="142">
        <v>5.4244399999999998E-2</v>
      </c>
      <c r="R551" s="142">
        <f>Q551*H551</f>
        <v>1.0848879999999999</v>
      </c>
      <c r="S551" s="142">
        <v>0</v>
      </c>
      <c r="T551" s="143">
        <f>S551*H551</f>
        <v>0</v>
      </c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R551" s="144" t="s">
        <v>147</v>
      </c>
      <c r="AT551" s="144" t="s">
        <v>142</v>
      </c>
      <c r="AU551" s="144" t="s">
        <v>85</v>
      </c>
      <c r="AY551" s="15" t="s">
        <v>140</v>
      </c>
      <c r="BE551" s="145">
        <f>IF(N551="základní",J551,0)</f>
        <v>56000</v>
      </c>
      <c r="BF551" s="145">
        <f>IF(N551="snížená",J551,0)</f>
        <v>0</v>
      </c>
      <c r="BG551" s="145">
        <f>IF(N551="zákl. přenesená",J551,0)</f>
        <v>0</v>
      </c>
      <c r="BH551" s="145">
        <f>IF(N551="sníž. přenesená",J551,0)</f>
        <v>0</v>
      </c>
      <c r="BI551" s="145">
        <f>IF(N551="nulová",J551,0)</f>
        <v>0</v>
      </c>
      <c r="BJ551" s="15" t="s">
        <v>19</v>
      </c>
      <c r="BK551" s="145">
        <f>ROUND(I551*H551,2)</f>
        <v>56000</v>
      </c>
      <c r="BL551" s="15" t="s">
        <v>147</v>
      </c>
      <c r="BM551" s="144" t="s">
        <v>1601</v>
      </c>
    </row>
    <row r="552" spans="1:65" s="2" customFormat="1" ht="29.25">
      <c r="A552" s="27"/>
      <c r="B552" s="28"/>
      <c r="C552" s="27"/>
      <c r="D552" s="155" t="s">
        <v>410</v>
      </c>
      <c r="E552" s="27"/>
      <c r="F552" s="156" t="s">
        <v>1597</v>
      </c>
      <c r="G552" s="27"/>
      <c r="H552" s="27"/>
      <c r="I552" s="27"/>
      <c r="J552" s="27"/>
      <c r="K552" s="27"/>
      <c r="L552" s="28"/>
      <c r="M552" s="157"/>
      <c r="N552" s="158"/>
      <c r="O552" s="53"/>
      <c r="P552" s="53"/>
      <c r="Q552" s="53"/>
      <c r="R552" s="53"/>
      <c r="S552" s="53"/>
      <c r="T552" s="54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T552" s="15" t="s">
        <v>410</v>
      </c>
      <c r="AU552" s="15" t="s">
        <v>85</v>
      </c>
    </row>
    <row r="553" spans="1:65" s="2" customFormat="1" ht="37.9" customHeight="1">
      <c r="A553" s="27"/>
      <c r="B553" s="133"/>
      <c r="C553" s="134" t="s">
        <v>1602</v>
      </c>
      <c r="D553" s="134" t="s">
        <v>142</v>
      </c>
      <c r="E553" s="135" t="s">
        <v>1603</v>
      </c>
      <c r="F553" s="136" t="s">
        <v>1604</v>
      </c>
      <c r="G553" s="137" t="s">
        <v>217</v>
      </c>
      <c r="H553" s="138">
        <v>120</v>
      </c>
      <c r="I553" s="139">
        <v>569</v>
      </c>
      <c r="J553" s="139">
        <f>ROUND(I553*H553,2)</f>
        <v>68280</v>
      </c>
      <c r="K553" s="136" t="s">
        <v>146</v>
      </c>
      <c r="L553" s="28"/>
      <c r="M553" s="140" t="s">
        <v>1</v>
      </c>
      <c r="N553" s="141" t="s">
        <v>44</v>
      </c>
      <c r="O553" s="142">
        <v>0.89900000000000002</v>
      </c>
      <c r="P553" s="142">
        <f>O553*H553</f>
        <v>107.88</v>
      </c>
      <c r="Q553" s="142">
        <v>2.2486699999999999E-3</v>
      </c>
      <c r="R553" s="142">
        <f>Q553*H553</f>
        <v>0.26984039999999998</v>
      </c>
      <c r="S553" s="142">
        <v>0</v>
      </c>
      <c r="T553" s="143">
        <f>S553*H553</f>
        <v>0</v>
      </c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R553" s="144" t="s">
        <v>147</v>
      </c>
      <c r="AT553" s="144" t="s">
        <v>142</v>
      </c>
      <c r="AU553" s="144" t="s">
        <v>85</v>
      </c>
      <c r="AY553" s="15" t="s">
        <v>140</v>
      </c>
      <c r="BE553" s="145">
        <f>IF(N553="základní",J553,0)</f>
        <v>68280</v>
      </c>
      <c r="BF553" s="145">
        <f>IF(N553="snížená",J553,0)</f>
        <v>0</v>
      </c>
      <c r="BG553" s="145">
        <f>IF(N553="zákl. přenesená",J553,0)</f>
        <v>0</v>
      </c>
      <c r="BH553" s="145">
        <f>IF(N553="sníž. přenesená",J553,0)</f>
        <v>0</v>
      </c>
      <c r="BI553" s="145">
        <f>IF(N553="nulová",J553,0)</f>
        <v>0</v>
      </c>
      <c r="BJ553" s="15" t="s">
        <v>19</v>
      </c>
      <c r="BK553" s="145">
        <f>ROUND(I553*H553,2)</f>
        <v>68280</v>
      </c>
      <c r="BL553" s="15" t="s">
        <v>147</v>
      </c>
      <c r="BM553" s="144" t="s">
        <v>1605</v>
      </c>
    </row>
    <row r="554" spans="1:65" s="2" customFormat="1" ht="29.25">
      <c r="A554" s="27"/>
      <c r="B554" s="28"/>
      <c r="C554" s="27"/>
      <c r="D554" s="155" t="s">
        <v>410</v>
      </c>
      <c r="E554" s="27"/>
      <c r="F554" s="156" t="s">
        <v>1597</v>
      </c>
      <c r="G554" s="27"/>
      <c r="H554" s="27"/>
      <c r="I554" s="27"/>
      <c r="J554" s="27"/>
      <c r="K554" s="27"/>
      <c r="L554" s="28"/>
      <c r="M554" s="157"/>
      <c r="N554" s="158"/>
      <c r="O554" s="53"/>
      <c r="P554" s="53"/>
      <c r="Q554" s="53"/>
      <c r="R554" s="53"/>
      <c r="S554" s="53"/>
      <c r="T554" s="54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T554" s="15" t="s">
        <v>410</v>
      </c>
      <c r="AU554" s="15" t="s">
        <v>85</v>
      </c>
    </row>
    <row r="555" spans="1:65" s="12" customFormat="1" ht="22.9" customHeight="1">
      <c r="B555" s="121"/>
      <c r="D555" s="122" t="s">
        <v>78</v>
      </c>
      <c r="E555" s="131" t="s">
        <v>1606</v>
      </c>
      <c r="F555" s="131" t="s">
        <v>1607</v>
      </c>
      <c r="J555" s="132">
        <f>BK555</f>
        <v>22724.799999999999</v>
      </c>
      <c r="L555" s="121"/>
      <c r="M555" s="125"/>
      <c r="N555" s="126"/>
      <c r="O555" s="126"/>
      <c r="P555" s="127">
        <f>SUM(P556:P563)</f>
        <v>21.730000000000004</v>
      </c>
      <c r="Q555" s="126"/>
      <c r="R555" s="127">
        <f>SUM(R556:R563)</f>
        <v>0.25525799999999998</v>
      </c>
      <c r="S555" s="126"/>
      <c r="T555" s="128">
        <f>SUM(T556:T563)</f>
        <v>0.8528</v>
      </c>
      <c r="AR555" s="122" t="s">
        <v>85</v>
      </c>
      <c r="AT555" s="129" t="s">
        <v>78</v>
      </c>
      <c r="AU555" s="129" t="s">
        <v>19</v>
      </c>
      <c r="AY555" s="122" t="s">
        <v>140</v>
      </c>
      <c r="BK555" s="130">
        <f>SUM(BK556:BK563)</f>
        <v>22724.799999999999</v>
      </c>
    </row>
    <row r="556" spans="1:65" s="2" customFormat="1" ht="21.75" customHeight="1">
      <c r="A556" s="27"/>
      <c r="B556" s="133"/>
      <c r="C556" s="134" t="s">
        <v>1608</v>
      </c>
      <c r="D556" s="134" t="s">
        <v>142</v>
      </c>
      <c r="E556" s="135" t="s">
        <v>1609</v>
      </c>
      <c r="F556" s="136" t="s">
        <v>1610</v>
      </c>
      <c r="G556" s="137" t="s">
        <v>145</v>
      </c>
      <c r="H556" s="138">
        <v>30</v>
      </c>
      <c r="I556" s="139">
        <v>82.4</v>
      </c>
      <c r="J556" s="139">
        <f>ROUND(I556*H556,2)</f>
        <v>2472</v>
      </c>
      <c r="K556" s="136" t="s">
        <v>146</v>
      </c>
      <c r="L556" s="28"/>
      <c r="M556" s="140" t="s">
        <v>1</v>
      </c>
      <c r="N556" s="141" t="s">
        <v>44</v>
      </c>
      <c r="O556" s="142">
        <v>0.192</v>
      </c>
      <c r="P556" s="142">
        <f>O556*H556</f>
        <v>5.76</v>
      </c>
      <c r="Q556" s="142">
        <v>0</v>
      </c>
      <c r="R556" s="142">
        <f>Q556*H556</f>
        <v>0</v>
      </c>
      <c r="S556" s="142">
        <v>2.7199999999999998E-2</v>
      </c>
      <c r="T556" s="143">
        <f>S556*H556</f>
        <v>0.81599999999999995</v>
      </c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R556" s="144" t="s">
        <v>202</v>
      </c>
      <c r="AT556" s="144" t="s">
        <v>142</v>
      </c>
      <c r="AU556" s="144" t="s">
        <v>85</v>
      </c>
      <c r="AY556" s="15" t="s">
        <v>140</v>
      </c>
      <c r="BE556" s="145">
        <f>IF(N556="základní",J556,0)</f>
        <v>2472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5" t="s">
        <v>19</v>
      </c>
      <c r="BK556" s="145">
        <f>ROUND(I556*H556,2)</f>
        <v>2472</v>
      </c>
      <c r="BL556" s="15" t="s">
        <v>202</v>
      </c>
      <c r="BM556" s="144" t="s">
        <v>1611</v>
      </c>
    </row>
    <row r="557" spans="1:65" s="2" customFormat="1" ht="24.2" customHeight="1">
      <c r="A557" s="27"/>
      <c r="B557" s="133"/>
      <c r="C557" s="134" t="s">
        <v>1612</v>
      </c>
      <c r="D557" s="134" t="s">
        <v>142</v>
      </c>
      <c r="E557" s="135" t="s">
        <v>1613</v>
      </c>
      <c r="F557" s="136" t="s">
        <v>1614</v>
      </c>
      <c r="G557" s="137" t="s">
        <v>170</v>
      </c>
      <c r="H557" s="138">
        <v>40</v>
      </c>
      <c r="I557" s="139">
        <v>60.7</v>
      </c>
      <c r="J557" s="139">
        <f>ROUND(I557*H557,2)</f>
        <v>2428</v>
      </c>
      <c r="K557" s="136" t="s">
        <v>146</v>
      </c>
      <c r="L557" s="28"/>
      <c r="M557" s="140" t="s">
        <v>1</v>
      </c>
      <c r="N557" s="141" t="s">
        <v>44</v>
      </c>
      <c r="O557" s="142">
        <v>0.105</v>
      </c>
      <c r="P557" s="142">
        <f>O557*H557</f>
        <v>4.2</v>
      </c>
      <c r="Q557" s="142">
        <v>2.3645E-4</v>
      </c>
      <c r="R557" s="142">
        <f>Q557*H557</f>
        <v>9.4579999999999994E-3</v>
      </c>
      <c r="S557" s="142">
        <v>9.2000000000000003E-4</v>
      </c>
      <c r="T557" s="143">
        <f>S557*H557</f>
        <v>3.6799999999999999E-2</v>
      </c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R557" s="144" t="s">
        <v>202</v>
      </c>
      <c r="AT557" s="144" t="s">
        <v>142</v>
      </c>
      <c r="AU557" s="144" t="s">
        <v>85</v>
      </c>
      <c r="AY557" s="15" t="s">
        <v>140</v>
      </c>
      <c r="BE557" s="145">
        <f>IF(N557="základní",J557,0)</f>
        <v>2428</v>
      </c>
      <c r="BF557" s="145">
        <f>IF(N557="snížená",J557,0)</f>
        <v>0</v>
      </c>
      <c r="BG557" s="145">
        <f>IF(N557="zákl. přenesená",J557,0)</f>
        <v>0</v>
      </c>
      <c r="BH557" s="145">
        <f>IF(N557="sníž. přenesená",J557,0)</f>
        <v>0</v>
      </c>
      <c r="BI557" s="145">
        <f>IF(N557="nulová",J557,0)</f>
        <v>0</v>
      </c>
      <c r="BJ557" s="15" t="s">
        <v>19</v>
      </c>
      <c r="BK557" s="145">
        <f>ROUND(I557*H557,2)</f>
        <v>2428</v>
      </c>
      <c r="BL557" s="15" t="s">
        <v>202</v>
      </c>
      <c r="BM557" s="144" t="s">
        <v>1615</v>
      </c>
    </row>
    <row r="558" spans="1:65" s="2" customFormat="1" ht="24.2" customHeight="1">
      <c r="A558" s="27"/>
      <c r="B558" s="133"/>
      <c r="C558" s="146" t="s">
        <v>1616</v>
      </c>
      <c r="D558" s="146" t="s">
        <v>406</v>
      </c>
      <c r="E558" s="147" t="s">
        <v>1617</v>
      </c>
      <c r="F558" s="148" t="s">
        <v>1618</v>
      </c>
      <c r="G558" s="149" t="s">
        <v>145</v>
      </c>
      <c r="H558" s="150">
        <v>4</v>
      </c>
      <c r="I558" s="151">
        <v>544</v>
      </c>
      <c r="J558" s="151">
        <f>ROUND(I558*H558,2)</f>
        <v>2176</v>
      </c>
      <c r="K558" s="148" t="s">
        <v>146</v>
      </c>
      <c r="L558" s="152"/>
      <c r="M558" s="153" t="s">
        <v>1</v>
      </c>
      <c r="N558" s="154" t="s">
        <v>44</v>
      </c>
      <c r="O558" s="142">
        <v>0</v>
      </c>
      <c r="P558" s="142">
        <f>O558*H558</f>
        <v>0</v>
      </c>
      <c r="Q558" s="142">
        <v>1.17E-2</v>
      </c>
      <c r="R558" s="142">
        <f>Q558*H558</f>
        <v>4.6800000000000001E-2</v>
      </c>
      <c r="S558" s="142">
        <v>0</v>
      </c>
      <c r="T558" s="143">
        <f>S558*H558</f>
        <v>0</v>
      </c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R558" s="144" t="s">
        <v>268</v>
      </c>
      <c r="AT558" s="144" t="s">
        <v>406</v>
      </c>
      <c r="AU558" s="144" t="s">
        <v>85</v>
      </c>
      <c r="AY558" s="15" t="s">
        <v>140</v>
      </c>
      <c r="BE558" s="145">
        <f>IF(N558="základní",J558,0)</f>
        <v>2176</v>
      </c>
      <c r="BF558" s="145">
        <f>IF(N558="snížená",J558,0)</f>
        <v>0</v>
      </c>
      <c r="BG558" s="145">
        <f>IF(N558="zákl. přenesená",J558,0)</f>
        <v>0</v>
      </c>
      <c r="BH558" s="145">
        <f>IF(N558="sníž. přenesená",J558,0)</f>
        <v>0</v>
      </c>
      <c r="BI558" s="145">
        <f>IF(N558="nulová",J558,0)</f>
        <v>0</v>
      </c>
      <c r="BJ558" s="15" t="s">
        <v>19</v>
      </c>
      <c r="BK558" s="145">
        <f>ROUND(I558*H558,2)</f>
        <v>2176</v>
      </c>
      <c r="BL558" s="15" t="s">
        <v>202</v>
      </c>
      <c r="BM558" s="144" t="s">
        <v>1619</v>
      </c>
    </row>
    <row r="559" spans="1:65" s="2" customFormat="1" ht="19.5">
      <c r="A559" s="27"/>
      <c r="B559" s="28"/>
      <c r="C559" s="27"/>
      <c r="D559" s="155" t="s">
        <v>410</v>
      </c>
      <c r="E559" s="27"/>
      <c r="F559" s="156" t="s">
        <v>1620</v>
      </c>
      <c r="G559" s="27"/>
      <c r="H559" s="27"/>
      <c r="I559" s="27"/>
      <c r="J559" s="27"/>
      <c r="K559" s="27"/>
      <c r="L559" s="28"/>
      <c r="M559" s="157"/>
      <c r="N559" s="158"/>
      <c r="O559" s="53"/>
      <c r="P559" s="53"/>
      <c r="Q559" s="53"/>
      <c r="R559" s="53"/>
      <c r="S559" s="53"/>
      <c r="T559" s="54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T559" s="15" t="s">
        <v>410</v>
      </c>
      <c r="AU559" s="15" t="s">
        <v>85</v>
      </c>
    </row>
    <row r="560" spans="1:65" s="13" customFormat="1">
      <c r="B560" s="159"/>
      <c r="D560" s="155" t="s">
        <v>652</v>
      </c>
      <c r="F560" s="161" t="s">
        <v>1621</v>
      </c>
      <c r="H560" s="162">
        <v>4</v>
      </c>
      <c r="L560" s="159"/>
      <c r="M560" s="163"/>
      <c r="N560" s="164"/>
      <c r="O560" s="164"/>
      <c r="P560" s="164"/>
      <c r="Q560" s="164"/>
      <c r="R560" s="164"/>
      <c r="S560" s="164"/>
      <c r="T560" s="165"/>
      <c r="AT560" s="160" t="s">
        <v>652</v>
      </c>
      <c r="AU560" s="160" t="s">
        <v>85</v>
      </c>
      <c r="AV560" s="13" t="s">
        <v>85</v>
      </c>
      <c r="AW560" s="13" t="s">
        <v>3</v>
      </c>
      <c r="AX560" s="13" t="s">
        <v>19</v>
      </c>
      <c r="AY560" s="160" t="s">
        <v>140</v>
      </c>
    </row>
    <row r="561" spans="1:65" s="2" customFormat="1" ht="37.9" customHeight="1">
      <c r="A561" s="27"/>
      <c r="B561" s="133"/>
      <c r="C561" s="134" t="s">
        <v>1622</v>
      </c>
      <c r="D561" s="134" t="s">
        <v>142</v>
      </c>
      <c r="E561" s="135" t="s">
        <v>1623</v>
      </c>
      <c r="F561" s="136" t="s">
        <v>1624</v>
      </c>
      <c r="G561" s="137" t="s">
        <v>145</v>
      </c>
      <c r="H561" s="138">
        <v>10</v>
      </c>
      <c r="I561" s="139">
        <v>564</v>
      </c>
      <c r="J561" s="139">
        <f>ROUND(I561*H561,2)</f>
        <v>5640</v>
      </c>
      <c r="K561" s="136" t="s">
        <v>146</v>
      </c>
      <c r="L561" s="28"/>
      <c r="M561" s="140" t="s">
        <v>1</v>
      </c>
      <c r="N561" s="141" t="s">
        <v>44</v>
      </c>
      <c r="O561" s="142">
        <v>0.60499999999999998</v>
      </c>
      <c r="P561" s="142">
        <f>O561*H561</f>
        <v>6.05</v>
      </c>
      <c r="Q561" s="142">
        <v>7.3000000000000001E-3</v>
      </c>
      <c r="R561" s="142">
        <f>Q561*H561</f>
        <v>7.2999999999999995E-2</v>
      </c>
      <c r="S561" s="142">
        <v>0</v>
      </c>
      <c r="T561" s="143">
        <f>S561*H561</f>
        <v>0</v>
      </c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R561" s="144" t="s">
        <v>147</v>
      </c>
      <c r="AT561" s="144" t="s">
        <v>142</v>
      </c>
      <c r="AU561" s="144" t="s">
        <v>85</v>
      </c>
      <c r="AY561" s="15" t="s">
        <v>140</v>
      </c>
      <c r="BE561" s="145">
        <f>IF(N561="základní",J561,0)</f>
        <v>5640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5" t="s">
        <v>19</v>
      </c>
      <c r="BK561" s="145">
        <f>ROUND(I561*H561,2)</f>
        <v>5640</v>
      </c>
      <c r="BL561" s="15" t="s">
        <v>147</v>
      </c>
      <c r="BM561" s="144" t="s">
        <v>1625</v>
      </c>
    </row>
    <row r="562" spans="1:65" s="2" customFormat="1" ht="16.5" customHeight="1">
      <c r="A562" s="27"/>
      <c r="B562" s="133"/>
      <c r="C562" s="146" t="s">
        <v>1626</v>
      </c>
      <c r="D562" s="146" t="s">
        <v>406</v>
      </c>
      <c r="E562" s="147" t="s">
        <v>1627</v>
      </c>
      <c r="F562" s="148" t="s">
        <v>1628</v>
      </c>
      <c r="G562" s="149" t="s">
        <v>145</v>
      </c>
      <c r="H562" s="150">
        <v>10</v>
      </c>
      <c r="I562" s="151">
        <v>637</v>
      </c>
      <c r="J562" s="151">
        <f>ROUND(I562*H562,2)</f>
        <v>6370</v>
      </c>
      <c r="K562" s="148" t="s">
        <v>146</v>
      </c>
      <c r="L562" s="152"/>
      <c r="M562" s="153" t="s">
        <v>1</v>
      </c>
      <c r="N562" s="154" t="s">
        <v>44</v>
      </c>
      <c r="O562" s="142">
        <v>0</v>
      </c>
      <c r="P562" s="142">
        <f>O562*H562</f>
        <v>0</v>
      </c>
      <c r="Q562" s="142">
        <v>1.26E-2</v>
      </c>
      <c r="R562" s="142">
        <f>Q562*H562</f>
        <v>0.126</v>
      </c>
      <c r="S562" s="142">
        <v>0</v>
      </c>
      <c r="T562" s="143">
        <f>S562*H562</f>
        <v>0</v>
      </c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R562" s="144" t="s">
        <v>268</v>
      </c>
      <c r="AT562" s="144" t="s">
        <v>406</v>
      </c>
      <c r="AU562" s="144" t="s">
        <v>85</v>
      </c>
      <c r="AY562" s="15" t="s">
        <v>140</v>
      </c>
      <c r="BE562" s="145">
        <f>IF(N562="základní",J562,0)</f>
        <v>6370</v>
      </c>
      <c r="BF562" s="145">
        <f>IF(N562="snížená",J562,0)</f>
        <v>0</v>
      </c>
      <c r="BG562" s="145">
        <f>IF(N562="zákl. přenesená",J562,0)</f>
        <v>0</v>
      </c>
      <c r="BH562" s="145">
        <f>IF(N562="sníž. přenesená",J562,0)</f>
        <v>0</v>
      </c>
      <c r="BI562" s="145">
        <f>IF(N562="nulová",J562,0)</f>
        <v>0</v>
      </c>
      <c r="BJ562" s="15" t="s">
        <v>19</v>
      </c>
      <c r="BK562" s="145">
        <f>ROUND(I562*H562,2)</f>
        <v>6370</v>
      </c>
      <c r="BL562" s="15" t="s">
        <v>202</v>
      </c>
      <c r="BM562" s="144" t="s">
        <v>1629</v>
      </c>
    </row>
    <row r="563" spans="1:65" s="2" customFormat="1" ht="33" customHeight="1">
      <c r="A563" s="27"/>
      <c r="B563" s="133"/>
      <c r="C563" s="134" t="s">
        <v>1630</v>
      </c>
      <c r="D563" s="134" t="s">
        <v>142</v>
      </c>
      <c r="E563" s="135" t="s">
        <v>1631</v>
      </c>
      <c r="F563" s="136" t="s">
        <v>1632</v>
      </c>
      <c r="G563" s="137" t="s">
        <v>145</v>
      </c>
      <c r="H563" s="138">
        <v>44</v>
      </c>
      <c r="I563" s="139">
        <v>82.7</v>
      </c>
      <c r="J563" s="139">
        <f>ROUND(I563*H563,2)</f>
        <v>3638.8</v>
      </c>
      <c r="K563" s="136" t="s">
        <v>146</v>
      </c>
      <c r="L563" s="28"/>
      <c r="M563" s="140" t="s">
        <v>1</v>
      </c>
      <c r="N563" s="141" t="s">
        <v>44</v>
      </c>
      <c r="O563" s="142">
        <v>0.13</v>
      </c>
      <c r="P563" s="142">
        <f>O563*H563</f>
        <v>5.7200000000000006</v>
      </c>
      <c r="Q563" s="142">
        <v>0</v>
      </c>
      <c r="R563" s="142">
        <f>Q563*H563</f>
        <v>0</v>
      </c>
      <c r="S563" s="142">
        <v>0</v>
      </c>
      <c r="T563" s="143">
        <f>S563*H563</f>
        <v>0</v>
      </c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R563" s="144" t="s">
        <v>202</v>
      </c>
      <c r="AT563" s="144" t="s">
        <v>142</v>
      </c>
      <c r="AU563" s="144" t="s">
        <v>85</v>
      </c>
      <c r="AY563" s="15" t="s">
        <v>140</v>
      </c>
      <c r="BE563" s="145">
        <f>IF(N563="základní",J563,0)</f>
        <v>3638.8</v>
      </c>
      <c r="BF563" s="145">
        <f>IF(N563="snížená",J563,0)</f>
        <v>0</v>
      </c>
      <c r="BG563" s="145">
        <f>IF(N563="zákl. přenesená",J563,0)</f>
        <v>0</v>
      </c>
      <c r="BH563" s="145">
        <f>IF(N563="sníž. přenesená",J563,0)</f>
        <v>0</v>
      </c>
      <c r="BI563" s="145">
        <f>IF(N563="nulová",J563,0)</f>
        <v>0</v>
      </c>
      <c r="BJ563" s="15" t="s">
        <v>19</v>
      </c>
      <c r="BK563" s="145">
        <f>ROUND(I563*H563,2)</f>
        <v>3638.8</v>
      </c>
      <c r="BL563" s="15" t="s">
        <v>202</v>
      </c>
      <c r="BM563" s="144" t="s">
        <v>1633</v>
      </c>
    </row>
    <row r="564" spans="1:65" s="12" customFormat="1" ht="22.9" customHeight="1">
      <c r="B564" s="121"/>
      <c r="D564" s="122" t="s">
        <v>78</v>
      </c>
      <c r="E564" s="131" t="s">
        <v>1634</v>
      </c>
      <c r="F564" s="131" t="s">
        <v>1635</v>
      </c>
      <c r="J564" s="132">
        <f>BK564</f>
        <v>33661.5</v>
      </c>
      <c r="L564" s="121"/>
      <c r="M564" s="125"/>
      <c r="N564" s="126"/>
      <c r="O564" s="126"/>
      <c r="P564" s="127">
        <f>SUM(P565:P576)</f>
        <v>35.143000000000001</v>
      </c>
      <c r="Q564" s="126"/>
      <c r="R564" s="127">
        <f>SUM(R565:R576)</f>
        <v>4.608723E-2</v>
      </c>
      <c r="S564" s="126"/>
      <c r="T564" s="128">
        <f>SUM(T565:T576)</f>
        <v>0</v>
      </c>
      <c r="AR564" s="122" t="s">
        <v>85</v>
      </c>
      <c r="AT564" s="129" t="s">
        <v>78</v>
      </c>
      <c r="AU564" s="129" t="s">
        <v>19</v>
      </c>
      <c r="AY564" s="122" t="s">
        <v>140</v>
      </c>
      <c r="BK564" s="130">
        <f>SUM(BK565:BK576)</f>
        <v>33661.5</v>
      </c>
    </row>
    <row r="565" spans="1:65" s="2" customFormat="1" ht="24.2" customHeight="1">
      <c r="A565" s="27"/>
      <c r="B565" s="133"/>
      <c r="C565" s="134" t="s">
        <v>1636</v>
      </c>
      <c r="D565" s="134" t="s">
        <v>142</v>
      </c>
      <c r="E565" s="135" t="s">
        <v>1637</v>
      </c>
      <c r="F565" s="136" t="s">
        <v>1638</v>
      </c>
      <c r="G565" s="137" t="s">
        <v>217</v>
      </c>
      <c r="H565" s="138">
        <v>50</v>
      </c>
      <c r="I565" s="139">
        <v>274</v>
      </c>
      <c r="J565" s="139">
        <f t="shared" ref="J565:J571" si="160">ROUND(I565*H565,2)</f>
        <v>13700</v>
      </c>
      <c r="K565" s="136" t="s">
        <v>146</v>
      </c>
      <c r="L565" s="28"/>
      <c r="M565" s="140" t="s">
        <v>1</v>
      </c>
      <c r="N565" s="141" t="s">
        <v>44</v>
      </c>
      <c r="O565" s="142">
        <v>0.30399999999999999</v>
      </c>
      <c r="P565" s="142">
        <f t="shared" ref="P565:P571" si="161">O565*H565</f>
        <v>15.2</v>
      </c>
      <c r="Q565" s="142">
        <v>2.14E-4</v>
      </c>
      <c r="R565" s="142">
        <f t="shared" ref="R565:R571" si="162">Q565*H565</f>
        <v>1.0699999999999999E-2</v>
      </c>
      <c r="S565" s="142">
        <v>0</v>
      </c>
      <c r="T565" s="143">
        <f t="shared" ref="T565:T571" si="163">S565*H565</f>
        <v>0</v>
      </c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R565" s="144" t="s">
        <v>147</v>
      </c>
      <c r="AT565" s="144" t="s">
        <v>142</v>
      </c>
      <c r="AU565" s="144" t="s">
        <v>85</v>
      </c>
      <c r="AY565" s="15" t="s">
        <v>140</v>
      </c>
      <c r="BE565" s="145">
        <f t="shared" ref="BE565:BE571" si="164">IF(N565="základní",J565,0)</f>
        <v>13700</v>
      </c>
      <c r="BF565" s="145">
        <f t="shared" ref="BF565:BF571" si="165">IF(N565="snížená",J565,0)</f>
        <v>0</v>
      </c>
      <c r="BG565" s="145">
        <f t="shared" ref="BG565:BG571" si="166">IF(N565="zákl. přenesená",J565,0)</f>
        <v>0</v>
      </c>
      <c r="BH565" s="145">
        <f t="shared" ref="BH565:BH571" si="167">IF(N565="sníž. přenesená",J565,0)</f>
        <v>0</v>
      </c>
      <c r="BI565" s="145">
        <f t="shared" ref="BI565:BI571" si="168">IF(N565="nulová",J565,0)</f>
        <v>0</v>
      </c>
      <c r="BJ565" s="15" t="s">
        <v>19</v>
      </c>
      <c r="BK565" s="145">
        <f t="shared" ref="BK565:BK571" si="169">ROUND(I565*H565,2)</f>
        <v>13700</v>
      </c>
      <c r="BL565" s="15" t="s">
        <v>147</v>
      </c>
      <c r="BM565" s="144" t="s">
        <v>1639</v>
      </c>
    </row>
    <row r="566" spans="1:65" s="2" customFormat="1" ht="49.15" customHeight="1">
      <c r="A566" s="27"/>
      <c r="B566" s="133"/>
      <c r="C566" s="134" t="s">
        <v>1640</v>
      </c>
      <c r="D566" s="134" t="s">
        <v>142</v>
      </c>
      <c r="E566" s="135" t="s">
        <v>1641</v>
      </c>
      <c r="F566" s="136" t="s">
        <v>1642</v>
      </c>
      <c r="G566" s="137" t="s">
        <v>145</v>
      </c>
      <c r="H566" s="138">
        <v>1</v>
      </c>
      <c r="I566" s="139">
        <v>69.900000000000006</v>
      </c>
      <c r="J566" s="139">
        <f t="shared" si="160"/>
        <v>69.900000000000006</v>
      </c>
      <c r="K566" s="136" t="s">
        <v>146</v>
      </c>
      <c r="L566" s="28"/>
      <c r="M566" s="140" t="s">
        <v>1</v>
      </c>
      <c r="N566" s="141" t="s">
        <v>44</v>
      </c>
      <c r="O566" s="142">
        <v>8.5999999999999993E-2</v>
      </c>
      <c r="P566" s="142">
        <f t="shared" si="161"/>
        <v>8.5999999999999993E-2</v>
      </c>
      <c r="Q566" s="142">
        <v>1.3999999999999999E-4</v>
      </c>
      <c r="R566" s="142">
        <f t="shared" si="162"/>
        <v>1.3999999999999999E-4</v>
      </c>
      <c r="S566" s="142">
        <v>0</v>
      </c>
      <c r="T566" s="143">
        <f t="shared" si="163"/>
        <v>0</v>
      </c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R566" s="144" t="s">
        <v>202</v>
      </c>
      <c r="AT566" s="144" t="s">
        <v>142</v>
      </c>
      <c r="AU566" s="144" t="s">
        <v>85</v>
      </c>
      <c r="AY566" s="15" t="s">
        <v>140</v>
      </c>
      <c r="BE566" s="145">
        <f t="shared" si="164"/>
        <v>69.900000000000006</v>
      </c>
      <c r="BF566" s="145">
        <f t="shared" si="165"/>
        <v>0</v>
      </c>
      <c r="BG566" s="145">
        <f t="shared" si="166"/>
        <v>0</v>
      </c>
      <c r="BH566" s="145">
        <f t="shared" si="167"/>
        <v>0</v>
      </c>
      <c r="BI566" s="145">
        <f t="shared" si="168"/>
        <v>0</v>
      </c>
      <c r="BJ566" s="15" t="s">
        <v>19</v>
      </c>
      <c r="BK566" s="145">
        <f t="shared" si="169"/>
        <v>69.900000000000006</v>
      </c>
      <c r="BL566" s="15" t="s">
        <v>202</v>
      </c>
      <c r="BM566" s="144" t="s">
        <v>1643</v>
      </c>
    </row>
    <row r="567" spans="1:65" s="2" customFormat="1" ht="24.2" customHeight="1">
      <c r="A567" s="27"/>
      <c r="B567" s="133"/>
      <c r="C567" s="134" t="s">
        <v>1644</v>
      </c>
      <c r="D567" s="134" t="s">
        <v>142</v>
      </c>
      <c r="E567" s="135" t="s">
        <v>1645</v>
      </c>
      <c r="F567" s="136" t="s">
        <v>1646</v>
      </c>
      <c r="G567" s="137" t="s">
        <v>145</v>
      </c>
      <c r="H567" s="138">
        <v>1</v>
      </c>
      <c r="I567" s="139">
        <v>124</v>
      </c>
      <c r="J567" s="139">
        <f t="shared" si="160"/>
        <v>124</v>
      </c>
      <c r="K567" s="136" t="s">
        <v>146</v>
      </c>
      <c r="L567" s="28"/>
      <c r="M567" s="140" t="s">
        <v>1</v>
      </c>
      <c r="N567" s="141" t="s">
        <v>44</v>
      </c>
      <c r="O567" s="142">
        <v>0.184</v>
      </c>
      <c r="P567" s="142">
        <f t="shared" si="161"/>
        <v>0.184</v>
      </c>
      <c r="Q567" s="142">
        <v>1.4375E-4</v>
      </c>
      <c r="R567" s="142">
        <f t="shared" si="162"/>
        <v>1.4375E-4</v>
      </c>
      <c r="S567" s="142">
        <v>0</v>
      </c>
      <c r="T567" s="143">
        <f t="shared" si="163"/>
        <v>0</v>
      </c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R567" s="144" t="s">
        <v>397</v>
      </c>
      <c r="AT567" s="144" t="s">
        <v>142</v>
      </c>
      <c r="AU567" s="144" t="s">
        <v>85</v>
      </c>
      <c r="AY567" s="15" t="s">
        <v>140</v>
      </c>
      <c r="BE567" s="145">
        <f t="shared" si="164"/>
        <v>124</v>
      </c>
      <c r="BF567" s="145">
        <f t="shared" si="165"/>
        <v>0</v>
      </c>
      <c r="BG567" s="145">
        <f t="shared" si="166"/>
        <v>0</v>
      </c>
      <c r="BH567" s="145">
        <f t="shared" si="167"/>
        <v>0</v>
      </c>
      <c r="BI567" s="145">
        <f t="shared" si="168"/>
        <v>0</v>
      </c>
      <c r="BJ567" s="15" t="s">
        <v>19</v>
      </c>
      <c r="BK567" s="145">
        <f t="shared" si="169"/>
        <v>124</v>
      </c>
      <c r="BL567" s="15" t="s">
        <v>397</v>
      </c>
      <c r="BM567" s="144" t="s">
        <v>1647</v>
      </c>
    </row>
    <row r="568" spans="1:65" s="2" customFormat="1" ht="24.2" customHeight="1">
      <c r="A568" s="27"/>
      <c r="B568" s="133"/>
      <c r="C568" s="134" t="s">
        <v>1648</v>
      </c>
      <c r="D568" s="134" t="s">
        <v>142</v>
      </c>
      <c r="E568" s="135" t="s">
        <v>1649</v>
      </c>
      <c r="F568" s="136" t="s">
        <v>1650</v>
      </c>
      <c r="G568" s="137" t="s">
        <v>145</v>
      </c>
      <c r="H568" s="138">
        <v>1</v>
      </c>
      <c r="I568" s="139">
        <v>136</v>
      </c>
      <c r="J568" s="139">
        <f t="shared" si="160"/>
        <v>136</v>
      </c>
      <c r="K568" s="136" t="s">
        <v>146</v>
      </c>
      <c r="L568" s="28"/>
      <c r="M568" s="140" t="s">
        <v>1</v>
      </c>
      <c r="N568" s="141" t="s">
        <v>44</v>
      </c>
      <c r="O568" s="142">
        <v>0.17199999999999999</v>
      </c>
      <c r="P568" s="142">
        <f t="shared" si="161"/>
        <v>0.17199999999999999</v>
      </c>
      <c r="Q568" s="142">
        <v>8.5879999999999998E-5</v>
      </c>
      <c r="R568" s="142">
        <f t="shared" si="162"/>
        <v>8.5879999999999998E-5</v>
      </c>
      <c r="S568" s="142">
        <v>0</v>
      </c>
      <c r="T568" s="143">
        <f t="shared" si="163"/>
        <v>0</v>
      </c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R568" s="144" t="s">
        <v>202</v>
      </c>
      <c r="AT568" s="144" t="s">
        <v>142</v>
      </c>
      <c r="AU568" s="144" t="s">
        <v>85</v>
      </c>
      <c r="AY568" s="15" t="s">
        <v>140</v>
      </c>
      <c r="BE568" s="145">
        <f t="shared" si="164"/>
        <v>136</v>
      </c>
      <c r="BF568" s="145">
        <f t="shared" si="165"/>
        <v>0</v>
      </c>
      <c r="BG568" s="145">
        <f t="shared" si="166"/>
        <v>0</v>
      </c>
      <c r="BH568" s="145">
        <f t="shared" si="167"/>
        <v>0</v>
      </c>
      <c r="BI568" s="145">
        <f t="shared" si="168"/>
        <v>0</v>
      </c>
      <c r="BJ568" s="15" t="s">
        <v>19</v>
      </c>
      <c r="BK568" s="145">
        <f t="shared" si="169"/>
        <v>136</v>
      </c>
      <c r="BL568" s="15" t="s">
        <v>202</v>
      </c>
      <c r="BM568" s="144" t="s">
        <v>1651</v>
      </c>
    </row>
    <row r="569" spans="1:65" s="2" customFormat="1" ht="24.2" customHeight="1">
      <c r="A569" s="27"/>
      <c r="B569" s="133"/>
      <c r="C569" s="134" t="s">
        <v>1652</v>
      </c>
      <c r="D569" s="134" t="s">
        <v>142</v>
      </c>
      <c r="E569" s="135" t="s">
        <v>1653</v>
      </c>
      <c r="F569" s="136" t="s">
        <v>1654</v>
      </c>
      <c r="G569" s="137" t="s">
        <v>145</v>
      </c>
      <c r="H569" s="138">
        <v>1</v>
      </c>
      <c r="I569" s="139">
        <v>46.6</v>
      </c>
      <c r="J569" s="139">
        <f t="shared" si="160"/>
        <v>46.6</v>
      </c>
      <c r="K569" s="136" t="s">
        <v>146</v>
      </c>
      <c r="L569" s="28"/>
      <c r="M569" s="140" t="s">
        <v>1</v>
      </c>
      <c r="N569" s="141" t="s">
        <v>44</v>
      </c>
      <c r="O569" s="142">
        <v>0.09</v>
      </c>
      <c r="P569" s="142">
        <f t="shared" si="161"/>
        <v>0.09</v>
      </c>
      <c r="Q569" s="142">
        <v>8.0000000000000007E-5</v>
      </c>
      <c r="R569" s="142">
        <f t="shared" si="162"/>
        <v>8.0000000000000007E-5</v>
      </c>
      <c r="S569" s="142">
        <v>0</v>
      </c>
      <c r="T569" s="143">
        <f t="shared" si="163"/>
        <v>0</v>
      </c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R569" s="144" t="s">
        <v>202</v>
      </c>
      <c r="AT569" s="144" t="s">
        <v>142</v>
      </c>
      <c r="AU569" s="144" t="s">
        <v>85</v>
      </c>
      <c r="AY569" s="15" t="s">
        <v>140</v>
      </c>
      <c r="BE569" s="145">
        <f t="shared" si="164"/>
        <v>46.6</v>
      </c>
      <c r="BF569" s="145">
        <f t="shared" si="165"/>
        <v>0</v>
      </c>
      <c r="BG569" s="145">
        <f t="shared" si="166"/>
        <v>0</v>
      </c>
      <c r="BH569" s="145">
        <f t="shared" si="167"/>
        <v>0</v>
      </c>
      <c r="BI569" s="145">
        <f t="shared" si="168"/>
        <v>0</v>
      </c>
      <c r="BJ569" s="15" t="s">
        <v>19</v>
      </c>
      <c r="BK569" s="145">
        <f t="shared" si="169"/>
        <v>46.6</v>
      </c>
      <c r="BL569" s="15" t="s">
        <v>202</v>
      </c>
      <c r="BM569" s="144" t="s">
        <v>1655</v>
      </c>
    </row>
    <row r="570" spans="1:65" s="2" customFormat="1" ht="44.25" customHeight="1">
      <c r="A570" s="27"/>
      <c r="B570" s="133"/>
      <c r="C570" s="134" t="s">
        <v>1656</v>
      </c>
      <c r="D570" s="134" t="s">
        <v>142</v>
      </c>
      <c r="E570" s="135" t="s">
        <v>1657</v>
      </c>
      <c r="F570" s="136" t="s">
        <v>1658</v>
      </c>
      <c r="G570" s="137" t="s">
        <v>145</v>
      </c>
      <c r="H570" s="138">
        <v>1</v>
      </c>
      <c r="I570" s="139">
        <v>145</v>
      </c>
      <c r="J570" s="139">
        <f t="shared" si="160"/>
        <v>145</v>
      </c>
      <c r="K570" s="136" t="s">
        <v>146</v>
      </c>
      <c r="L570" s="28"/>
      <c r="M570" s="140" t="s">
        <v>1</v>
      </c>
      <c r="N570" s="141" t="s">
        <v>44</v>
      </c>
      <c r="O570" s="142">
        <v>0.21099999999999999</v>
      </c>
      <c r="P570" s="142">
        <f t="shared" si="161"/>
        <v>0.21099999999999999</v>
      </c>
      <c r="Q570" s="142">
        <v>5.3759999999999995E-4</v>
      </c>
      <c r="R570" s="142">
        <f t="shared" si="162"/>
        <v>5.3759999999999995E-4</v>
      </c>
      <c r="S570" s="142">
        <v>0</v>
      </c>
      <c r="T570" s="143">
        <f t="shared" si="163"/>
        <v>0</v>
      </c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R570" s="144" t="s">
        <v>202</v>
      </c>
      <c r="AT570" s="144" t="s">
        <v>142</v>
      </c>
      <c r="AU570" s="144" t="s">
        <v>85</v>
      </c>
      <c r="AY570" s="15" t="s">
        <v>140</v>
      </c>
      <c r="BE570" s="145">
        <f t="shared" si="164"/>
        <v>145</v>
      </c>
      <c r="BF570" s="145">
        <f t="shared" si="165"/>
        <v>0</v>
      </c>
      <c r="BG570" s="145">
        <f t="shared" si="166"/>
        <v>0</v>
      </c>
      <c r="BH570" s="145">
        <f t="shared" si="167"/>
        <v>0</v>
      </c>
      <c r="BI570" s="145">
        <f t="shared" si="168"/>
        <v>0</v>
      </c>
      <c r="BJ570" s="15" t="s">
        <v>19</v>
      </c>
      <c r="BK570" s="145">
        <f t="shared" si="169"/>
        <v>145</v>
      </c>
      <c r="BL570" s="15" t="s">
        <v>202</v>
      </c>
      <c r="BM570" s="144" t="s">
        <v>1659</v>
      </c>
    </row>
    <row r="571" spans="1:65" s="2" customFormat="1" ht="24.2" customHeight="1">
      <c r="A571" s="27"/>
      <c r="B571" s="133"/>
      <c r="C571" s="134" t="s">
        <v>1660</v>
      </c>
      <c r="D571" s="134" t="s">
        <v>142</v>
      </c>
      <c r="E571" s="135" t="s">
        <v>1661</v>
      </c>
      <c r="F571" s="136" t="s">
        <v>1662</v>
      </c>
      <c r="G571" s="137" t="s">
        <v>145</v>
      </c>
      <c r="H571" s="138">
        <v>80</v>
      </c>
      <c r="I571" s="139">
        <v>24.4</v>
      </c>
      <c r="J571" s="139">
        <f t="shared" si="160"/>
        <v>1952</v>
      </c>
      <c r="K571" s="136" t="s">
        <v>146</v>
      </c>
      <c r="L571" s="28"/>
      <c r="M571" s="140" t="s">
        <v>1</v>
      </c>
      <c r="N571" s="141" t="s">
        <v>44</v>
      </c>
      <c r="O571" s="142">
        <v>3.2000000000000001E-2</v>
      </c>
      <c r="P571" s="142">
        <f t="shared" si="161"/>
        <v>2.56</v>
      </c>
      <c r="Q571" s="142">
        <v>1E-4</v>
      </c>
      <c r="R571" s="142">
        <f t="shared" si="162"/>
        <v>8.0000000000000002E-3</v>
      </c>
      <c r="S571" s="142">
        <v>0</v>
      </c>
      <c r="T571" s="143">
        <f t="shared" si="163"/>
        <v>0</v>
      </c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R571" s="144" t="s">
        <v>202</v>
      </c>
      <c r="AT571" s="144" t="s">
        <v>142</v>
      </c>
      <c r="AU571" s="144" t="s">
        <v>85</v>
      </c>
      <c r="AY571" s="15" t="s">
        <v>140</v>
      </c>
      <c r="BE571" s="145">
        <f t="shared" si="164"/>
        <v>1952</v>
      </c>
      <c r="BF571" s="145">
        <f t="shared" si="165"/>
        <v>0</v>
      </c>
      <c r="BG571" s="145">
        <f t="shared" si="166"/>
        <v>0</v>
      </c>
      <c r="BH571" s="145">
        <f t="shared" si="167"/>
        <v>0</v>
      </c>
      <c r="BI571" s="145">
        <f t="shared" si="168"/>
        <v>0</v>
      </c>
      <c r="BJ571" s="15" t="s">
        <v>19</v>
      </c>
      <c r="BK571" s="145">
        <f t="shared" si="169"/>
        <v>1952</v>
      </c>
      <c r="BL571" s="15" t="s">
        <v>202</v>
      </c>
      <c r="BM571" s="144" t="s">
        <v>1663</v>
      </c>
    </row>
    <row r="572" spans="1:65" s="2" customFormat="1" ht="19.5">
      <c r="A572" s="27"/>
      <c r="B572" s="28"/>
      <c r="C572" s="27"/>
      <c r="D572" s="155" t="s">
        <v>410</v>
      </c>
      <c r="E572" s="27"/>
      <c r="F572" s="156" t="s">
        <v>1664</v>
      </c>
      <c r="G572" s="27"/>
      <c r="H572" s="27"/>
      <c r="I572" s="27"/>
      <c r="J572" s="27"/>
      <c r="K572" s="27"/>
      <c r="L572" s="28"/>
      <c r="M572" s="157"/>
      <c r="N572" s="158"/>
      <c r="O572" s="53"/>
      <c r="P572" s="53"/>
      <c r="Q572" s="53"/>
      <c r="R572" s="53"/>
      <c r="S572" s="53"/>
      <c r="T572" s="54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T572" s="15" t="s">
        <v>410</v>
      </c>
      <c r="AU572" s="15" t="s">
        <v>85</v>
      </c>
    </row>
    <row r="573" spans="1:65" s="2" customFormat="1" ht="37.9" customHeight="1">
      <c r="A573" s="27"/>
      <c r="B573" s="133"/>
      <c r="C573" s="134" t="s">
        <v>1665</v>
      </c>
      <c r="D573" s="134" t="s">
        <v>142</v>
      </c>
      <c r="E573" s="135" t="s">
        <v>1666</v>
      </c>
      <c r="F573" s="136" t="s">
        <v>1667</v>
      </c>
      <c r="G573" s="137" t="s">
        <v>217</v>
      </c>
      <c r="H573" s="138">
        <v>800</v>
      </c>
      <c r="I573" s="139">
        <v>5.66</v>
      </c>
      <c r="J573" s="139">
        <f>ROUND(I573*H573,2)</f>
        <v>4528</v>
      </c>
      <c r="K573" s="136" t="s">
        <v>1668</v>
      </c>
      <c r="L573" s="28"/>
      <c r="M573" s="140" t="s">
        <v>1</v>
      </c>
      <c r="N573" s="141" t="s">
        <v>44</v>
      </c>
      <c r="O573" s="142">
        <v>0.01</v>
      </c>
      <c r="P573" s="142">
        <f>O573*H573</f>
        <v>8</v>
      </c>
      <c r="Q573" s="142">
        <v>0</v>
      </c>
      <c r="R573" s="142">
        <f>Q573*H573</f>
        <v>0</v>
      </c>
      <c r="S573" s="142">
        <v>0</v>
      </c>
      <c r="T573" s="143">
        <f>S573*H573</f>
        <v>0</v>
      </c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R573" s="144" t="s">
        <v>147</v>
      </c>
      <c r="AT573" s="144" t="s">
        <v>142</v>
      </c>
      <c r="AU573" s="144" t="s">
        <v>85</v>
      </c>
      <c r="AY573" s="15" t="s">
        <v>140</v>
      </c>
      <c r="BE573" s="145">
        <f>IF(N573="základní",J573,0)</f>
        <v>4528</v>
      </c>
      <c r="BF573" s="145">
        <f>IF(N573="snížená",J573,0)</f>
        <v>0</v>
      </c>
      <c r="BG573" s="145">
        <f>IF(N573="zákl. přenesená",J573,0)</f>
        <v>0</v>
      </c>
      <c r="BH573" s="145">
        <f>IF(N573="sníž. přenesená",J573,0)</f>
        <v>0</v>
      </c>
      <c r="BI573" s="145">
        <f>IF(N573="nulová",J573,0)</f>
        <v>0</v>
      </c>
      <c r="BJ573" s="15" t="s">
        <v>19</v>
      </c>
      <c r="BK573" s="145">
        <f>ROUND(I573*H573,2)</f>
        <v>4528</v>
      </c>
      <c r="BL573" s="15" t="s">
        <v>147</v>
      </c>
      <c r="BM573" s="144" t="s">
        <v>1669</v>
      </c>
    </row>
    <row r="574" spans="1:65" s="2" customFormat="1" ht="19.5">
      <c r="A574" s="27"/>
      <c r="B574" s="28"/>
      <c r="C574" s="27"/>
      <c r="D574" s="155" t="s">
        <v>410</v>
      </c>
      <c r="E574" s="27"/>
      <c r="F574" s="156" t="s">
        <v>1664</v>
      </c>
      <c r="G574" s="27"/>
      <c r="H574" s="27"/>
      <c r="I574" s="27"/>
      <c r="J574" s="27"/>
      <c r="K574" s="27"/>
      <c r="L574" s="28"/>
      <c r="M574" s="157"/>
      <c r="N574" s="158"/>
      <c r="O574" s="53"/>
      <c r="P574" s="53"/>
      <c r="Q574" s="53"/>
      <c r="R574" s="53"/>
      <c r="S574" s="53"/>
      <c r="T574" s="54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T574" s="15" t="s">
        <v>410</v>
      </c>
      <c r="AU574" s="15" t="s">
        <v>85</v>
      </c>
    </row>
    <row r="575" spans="1:65" s="2" customFormat="1" ht="24.2" customHeight="1">
      <c r="A575" s="27"/>
      <c r="B575" s="133"/>
      <c r="C575" s="134" t="s">
        <v>1670</v>
      </c>
      <c r="D575" s="134" t="s">
        <v>142</v>
      </c>
      <c r="E575" s="135" t="s">
        <v>1671</v>
      </c>
      <c r="F575" s="136" t="s">
        <v>1672</v>
      </c>
      <c r="G575" s="137" t="s">
        <v>145</v>
      </c>
      <c r="H575" s="138">
        <v>80</v>
      </c>
      <c r="I575" s="139">
        <v>162</v>
      </c>
      <c r="J575" s="139">
        <f>ROUND(I575*H575,2)</f>
        <v>12960</v>
      </c>
      <c r="K575" s="136" t="s">
        <v>146</v>
      </c>
      <c r="L575" s="28"/>
      <c r="M575" s="140" t="s">
        <v>1</v>
      </c>
      <c r="N575" s="141" t="s">
        <v>44</v>
      </c>
      <c r="O575" s="142">
        <v>0.108</v>
      </c>
      <c r="P575" s="142">
        <f>O575*H575</f>
        <v>8.64</v>
      </c>
      <c r="Q575" s="142">
        <v>3.3E-4</v>
      </c>
      <c r="R575" s="142">
        <f>Q575*H575</f>
        <v>2.64E-2</v>
      </c>
      <c r="S575" s="142">
        <v>0</v>
      </c>
      <c r="T575" s="143">
        <f>S575*H575</f>
        <v>0</v>
      </c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R575" s="144" t="s">
        <v>202</v>
      </c>
      <c r="AT575" s="144" t="s">
        <v>142</v>
      </c>
      <c r="AU575" s="144" t="s">
        <v>85</v>
      </c>
      <c r="AY575" s="15" t="s">
        <v>140</v>
      </c>
      <c r="BE575" s="145">
        <f>IF(N575="základní",J575,0)</f>
        <v>12960</v>
      </c>
      <c r="BF575" s="145">
        <f>IF(N575="snížená",J575,0)</f>
        <v>0</v>
      </c>
      <c r="BG575" s="145">
        <f>IF(N575="zákl. přenesená",J575,0)</f>
        <v>0</v>
      </c>
      <c r="BH575" s="145">
        <f>IF(N575="sníž. přenesená",J575,0)</f>
        <v>0</v>
      </c>
      <c r="BI575" s="145">
        <f>IF(N575="nulová",J575,0)</f>
        <v>0</v>
      </c>
      <c r="BJ575" s="15" t="s">
        <v>19</v>
      </c>
      <c r="BK575" s="145">
        <f>ROUND(I575*H575,2)</f>
        <v>12960</v>
      </c>
      <c r="BL575" s="15" t="s">
        <v>202</v>
      </c>
      <c r="BM575" s="144" t="s">
        <v>1673</v>
      </c>
    </row>
    <row r="576" spans="1:65" s="2" customFormat="1" ht="29.25">
      <c r="A576" s="27"/>
      <c r="B576" s="28"/>
      <c r="C576" s="27"/>
      <c r="D576" s="155" t="s">
        <v>410</v>
      </c>
      <c r="E576" s="27"/>
      <c r="F576" s="156" t="s">
        <v>1674</v>
      </c>
      <c r="G576" s="27"/>
      <c r="H576" s="27"/>
      <c r="I576" s="27"/>
      <c r="J576" s="27"/>
      <c r="K576" s="27"/>
      <c r="L576" s="28"/>
      <c r="M576" s="157"/>
      <c r="N576" s="158"/>
      <c r="O576" s="53"/>
      <c r="P576" s="53"/>
      <c r="Q576" s="53"/>
      <c r="R576" s="53"/>
      <c r="S576" s="53"/>
      <c r="T576" s="54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T576" s="15" t="s">
        <v>410</v>
      </c>
      <c r="AU576" s="15" t="s">
        <v>85</v>
      </c>
    </row>
    <row r="577" spans="1:65" s="12" customFormat="1" ht="22.9" customHeight="1">
      <c r="B577" s="121"/>
      <c r="D577" s="122" t="s">
        <v>78</v>
      </c>
      <c r="E577" s="131" t="s">
        <v>1675</v>
      </c>
      <c r="F577" s="131" t="s">
        <v>1676</v>
      </c>
      <c r="J577" s="132">
        <f>BK577</f>
        <v>89928</v>
      </c>
      <c r="L577" s="121"/>
      <c r="M577" s="125"/>
      <c r="N577" s="126"/>
      <c r="O577" s="126"/>
      <c r="P577" s="127">
        <f>SUM(P578:P586)</f>
        <v>137.75</v>
      </c>
      <c r="Q577" s="126"/>
      <c r="R577" s="127">
        <f>SUM(R578:R586)</f>
        <v>0.62747799500000001</v>
      </c>
      <c r="S577" s="126"/>
      <c r="T577" s="128">
        <f>SUM(T578:T586)</f>
        <v>9.2999999999999999E-2</v>
      </c>
      <c r="AR577" s="122" t="s">
        <v>85</v>
      </c>
      <c r="AT577" s="129" t="s">
        <v>78</v>
      </c>
      <c r="AU577" s="129" t="s">
        <v>19</v>
      </c>
      <c r="AY577" s="122" t="s">
        <v>140</v>
      </c>
      <c r="BK577" s="130">
        <f>SUM(BK578:BK586)</f>
        <v>89928</v>
      </c>
    </row>
    <row r="578" spans="1:65" s="2" customFormat="1" ht="24.2" customHeight="1">
      <c r="A578" s="27"/>
      <c r="B578" s="133"/>
      <c r="C578" s="134" t="s">
        <v>1677</v>
      </c>
      <c r="D578" s="134" t="s">
        <v>142</v>
      </c>
      <c r="E578" s="135" t="s">
        <v>1678</v>
      </c>
      <c r="F578" s="136" t="s">
        <v>1679</v>
      </c>
      <c r="G578" s="137" t="s">
        <v>145</v>
      </c>
      <c r="H578" s="138">
        <v>100</v>
      </c>
      <c r="I578" s="139">
        <v>5.69</v>
      </c>
      <c r="J578" s="139">
        <f>ROUND(I578*H578,2)</f>
        <v>569</v>
      </c>
      <c r="K578" s="136" t="s">
        <v>146</v>
      </c>
      <c r="L578" s="28"/>
      <c r="M578" s="140" t="s">
        <v>1</v>
      </c>
      <c r="N578" s="141" t="s">
        <v>44</v>
      </c>
      <c r="O578" s="142">
        <v>1.2E-2</v>
      </c>
      <c r="P578" s="142">
        <f>O578*H578</f>
        <v>1.2</v>
      </c>
      <c r="Q578" s="142">
        <v>0</v>
      </c>
      <c r="R578" s="142">
        <f>Q578*H578</f>
        <v>0</v>
      </c>
      <c r="S578" s="142">
        <v>0</v>
      </c>
      <c r="T578" s="143">
        <f>S578*H578</f>
        <v>0</v>
      </c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R578" s="144" t="s">
        <v>202</v>
      </c>
      <c r="AT578" s="144" t="s">
        <v>142</v>
      </c>
      <c r="AU578" s="144" t="s">
        <v>85</v>
      </c>
      <c r="AY578" s="15" t="s">
        <v>140</v>
      </c>
      <c r="BE578" s="145">
        <f>IF(N578="základní",J578,0)</f>
        <v>569</v>
      </c>
      <c r="BF578" s="145">
        <f>IF(N578="snížená",J578,0)</f>
        <v>0</v>
      </c>
      <c r="BG578" s="145">
        <f>IF(N578="zákl. přenesená",J578,0)</f>
        <v>0</v>
      </c>
      <c r="BH578" s="145">
        <f>IF(N578="sníž. přenesená",J578,0)</f>
        <v>0</v>
      </c>
      <c r="BI578" s="145">
        <f>IF(N578="nulová",J578,0)</f>
        <v>0</v>
      </c>
      <c r="BJ578" s="15" t="s">
        <v>19</v>
      </c>
      <c r="BK578" s="145">
        <f>ROUND(I578*H578,2)</f>
        <v>569</v>
      </c>
      <c r="BL578" s="15" t="s">
        <v>202</v>
      </c>
      <c r="BM578" s="144" t="s">
        <v>1680</v>
      </c>
    </row>
    <row r="579" spans="1:65" s="2" customFormat="1" ht="16.5" customHeight="1">
      <c r="A579" s="27"/>
      <c r="B579" s="133"/>
      <c r="C579" s="134" t="s">
        <v>1681</v>
      </c>
      <c r="D579" s="134" t="s">
        <v>142</v>
      </c>
      <c r="E579" s="135" t="s">
        <v>1682</v>
      </c>
      <c r="F579" s="136" t="s">
        <v>1683</v>
      </c>
      <c r="G579" s="137" t="s">
        <v>145</v>
      </c>
      <c r="H579" s="138">
        <v>300</v>
      </c>
      <c r="I579" s="139">
        <v>35.1</v>
      </c>
      <c r="J579" s="139">
        <f>ROUND(I579*H579,2)</f>
        <v>10530</v>
      </c>
      <c r="K579" s="136" t="s">
        <v>146</v>
      </c>
      <c r="L579" s="28"/>
      <c r="M579" s="140" t="s">
        <v>1</v>
      </c>
      <c r="N579" s="141" t="s">
        <v>44</v>
      </c>
      <c r="O579" s="142">
        <v>7.3999999999999996E-2</v>
      </c>
      <c r="P579" s="142">
        <f>O579*H579</f>
        <v>22.2</v>
      </c>
      <c r="Q579" s="142">
        <v>1E-3</v>
      </c>
      <c r="R579" s="142">
        <f>Q579*H579</f>
        <v>0.3</v>
      </c>
      <c r="S579" s="142">
        <v>3.1E-4</v>
      </c>
      <c r="T579" s="143">
        <f>S579*H579</f>
        <v>9.2999999999999999E-2</v>
      </c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R579" s="144" t="s">
        <v>202</v>
      </c>
      <c r="AT579" s="144" t="s">
        <v>142</v>
      </c>
      <c r="AU579" s="144" t="s">
        <v>85</v>
      </c>
      <c r="AY579" s="15" t="s">
        <v>140</v>
      </c>
      <c r="BE579" s="145">
        <f>IF(N579="základní",J579,0)</f>
        <v>10530</v>
      </c>
      <c r="BF579" s="145">
        <f>IF(N579="snížená",J579,0)</f>
        <v>0</v>
      </c>
      <c r="BG579" s="145">
        <f>IF(N579="zákl. přenesená",J579,0)</f>
        <v>0</v>
      </c>
      <c r="BH579" s="145">
        <f>IF(N579="sníž. přenesená",J579,0)</f>
        <v>0</v>
      </c>
      <c r="BI579" s="145">
        <f>IF(N579="nulová",J579,0)</f>
        <v>0</v>
      </c>
      <c r="BJ579" s="15" t="s">
        <v>19</v>
      </c>
      <c r="BK579" s="145">
        <f>ROUND(I579*H579,2)</f>
        <v>10530</v>
      </c>
      <c r="BL579" s="15" t="s">
        <v>202</v>
      </c>
      <c r="BM579" s="144" t="s">
        <v>1684</v>
      </c>
    </row>
    <row r="580" spans="1:65" s="2" customFormat="1" ht="33" customHeight="1">
      <c r="A580" s="27"/>
      <c r="B580" s="133"/>
      <c r="C580" s="134" t="s">
        <v>1685</v>
      </c>
      <c r="D580" s="134" t="s">
        <v>142</v>
      </c>
      <c r="E580" s="135" t="s">
        <v>1686</v>
      </c>
      <c r="F580" s="136" t="s">
        <v>1687</v>
      </c>
      <c r="G580" s="137" t="s">
        <v>217</v>
      </c>
      <c r="H580" s="138">
        <v>50</v>
      </c>
      <c r="I580" s="139">
        <v>22.8</v>
      </c>
      <c r="J580" s="139">
        <f>ROUND(I580*H580,2)</f>
        <v>1140</v>
      </c>
      <c r="K580" s="136" t="s">
        <v>146</v>
      </c>
      <c r="L580" s="28"/>
      <c r="M580" s="140" t="s">
        <v>1</v>
      </c>
      <c r="N580" s="141" t="s">
        <v>44</v>
      </c>
      <c r="O580" s="142">
        <v>4.2999999999999997E-2</v>
      </c>
      <c r="P580" s="142">
        <f>O580*H580</f>
        <v>2.15</v>
      </c>
      <c r="Q580" s="142">
        <v>1.1559899999999999E-5</v>
      </c>
      <c r="R580" s="142">
        <f>Q580*H580</f>
        <v>5.7799499999999998E-4</v>
      </c>
      <c r="S580" s="142">
        <v>0</v>
      </c>
      <c r="T580" s="143">
        <f>S580*H580</f>
        <v>0</v>
      </c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R580" s="144" t="s">
        <v>202</v>
      </c>
      <c r="AT580" s="144" t="s">
        <v>142</v>
      </c>
      <c r="AU580" s="144" t="s">
        <v>85</v>
      </c>
      <c r="AY580" s="15" t="s">
        <v>140</v>
      </c>
      <c r="BE580" s="145">
        <f>IF(N580="základní",J580,0)</f>
        <v>1140</v>
      </c>
      <c r="BF580" s="145">
        <f>IF(N580="snížená",J580,0)</f>
        <v>0</v>
      </c>
      <c r="BG580" s="145">
        <f>IF(N580="zákl. přenesená",J580,0)</f>
        <v>0</v>
      </c>
      <c r="BH580" s="145">
        <f>IF(N580="sníž. přenesená",J580,0)</f>
        <v>0</v>
      </c>
      <c r="BI580" s="145">
        <f>IF(N580="nulová",J580,0)</f>
        <v>0</v>
      </c>
      <c r="BJ580" s="15" t="s">
        <v>19</v>
      </c>
      <c r="BK580" s="145">
        <f>ROUND(I580*H580,2)</f>
        <v>1140</v>
      </c>
      <c r="BL580" s="15" t="s">
        <v>202</v>
      </c>
      <c r="BM580" s="144" t="s">
        <v>1688</v>
      </c>
    </row>
    <row r="581" spans="1:65" s="2" customFormat="1" ht="24.2" customHeight="1">
      <c r="A581" s="27"/>
      <c r="B581" s="133"/>
      <c r="C581" s="134" t="s">
        <v>1689</v>
      </c>
      <c r="D581" s="134" t="s">
        <v>142</v>
      </c>
      <c r="E581" s="135" t="s">
        <v>1690</v>
      </c>
      <c r="F581" s="136" t="s">
        <v>1691</v>
      </c>
      <c r="G581" s="137" t="s">
        <v>145</v>
      </c>
      <c r="H581" s="138">
        <v>500</v>
      </c>
      <c r="I581" s="139">
        <v>5.69</v>
      </c>
      <c r="J581" s="139">
        <f>ROUND(I581*H581,2)</f>
        <v>2845</v>
      </c>
      <c r="K581" s="136" t="s">
        <v>146</v>
      </c>
      <c r="L581" s="28"/>
      <c r="M581" s="140" t="s">
        <v>1</v>
      </c>
      <c r="N581" s="141" t="s">
        <v>44</v>
      </c>
      <c r="O581" s="142">
        <v>1.2E-2</v>
      </c>
      <c r="P581" s="142">
        <f>O581*H581</f>
        <v>6</v>
      </c>
      <c r="Q581" s="142">
        <v>0</v>
      </c>
      <c r="R581" s="142">
        <f>Q581*H581</f>
        <v>0</v>
      </c>
      <c r="S581" s="142">
        <v>0</v>
      </c>
      <c r="T581" s="143">
        <f>S581*H581</f>
        <v>0</v>
      </c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R581" s="144" t="s">
        <v>202</v>
      </c>
      <c r="AT581" s="144" t="s">
        <v>142</v>
      </c>
      <c r="AU581" s="144" t="s">
        <v>85</v>
      </c>
      <c r="AY581" s="15" t="s">
        <v>140</v>
      </c>
      <c r="BE581" s="145">
        <f>IF(N581="základní",J581,0)</f>
        <v>2845</v>
      </c>
      <c r="BF581" s="145">
        <f>IF(N581="snížená",J581,0)</f>
        <v>0</v>
      </c>
      <c r="BG581" s="145">
        <f>IF(N581="zákl. přenesená",J581,0)</f>
        <v>0</v>
      </c>
      <c r="BH581" s="145">
        <f>IF(N581="sníž. přenesená",J581,0)</f>
        <v>0</v>
      </c>
      <c r="BI581" s="145">
        <f>IF(N581="nulová",J581,0)</f>
        <v>0</v>
      </c>
      <c r="BJ581" s="15" t="s">
        <v>19</v>
      </c>
      <c r="BK581" s="145">
        <f>ROUND(I581*H581,2)</f>
        <v>2845</v>
      </c>
      <c r="BL581" s="15" t="s">
        <v>202</v>
      </c>
      <c r="BM581" s="144" t="s">
        <v>1692</v>
      </c>
    </row>
    <row r="582" spans="1:65" s="2" customFormat="1" ht="16.5" customHeight="1">
      <c r="A582" s="27"/>
      <c r="B582" s="133"/>
      <c r="C582" s="146" t="s">
        <v>1693</v>
      </c>
      <c r="D582" s="146" t="s">
        <v>406</v>
      </c>
      <c r="E582" s="147" t="s">
        <v>1694</v>
      </c>
      <c r="F582" s="148" t="s">
        <v>1695</v>
      </c>
      <c r="G582" s="149" t="s">
        <v>145</v>
      </c>
      <c r="H582" s="150">
        <v>525</v>
      </c>
      <c r="I582" s="151">
        <v>0.8</v>
      </c>
      <c r="J582" s="151">
        <f>ROUND(I582*H582,2)</f>
        <v>420</v>
      </c>
      <c r="K582" s="148" t="s">
        <v>146</v>
      </c>
      <c r="L582" s="152"/>
      <c r="M582" s="153" t="s">
        <v>1</v>
      </c>
      <c r="N582" s="154" t="s">
        <v>44</v>
      </c>
      <c r="O582" s="142">
        <v>0</v>
      </c>
      <c r="P582" s="142">
        <f>O582*H582</f>
        <v>0</v>
      </c>
      <c r="Q582" s="142">
        <v>0</v>
      </c>
      <c r="R582" s="142">
        <f>Q582*H582</f>
        <v>0</v>
      </c>
      <c r="S582" s="142">
        <v>0</v>
      </c>
      <c r="T582" s="143">
        <f>S582*H582</f>
        <v>0</v>
      </c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R582" s="144" t="s">
        <v>268</v>
      </c>
      <c r="AT582" s="144" t="s">
        <v>406</v>
      </c>
      <c r="AU582" s="144" t="s">
        <v>85</v>
      </c>
      <c r="AY582" s="15" t="s">
        <v>140</v>
      </c>
      <c r="BE582" s="145">
        <f>IF(N582="základní",J582,0)</f>
        <v>420</v>
      </c>
      <c r="BF582" s="145">
        <f>IF(N582="snížená",J582,0)</f>
        <v>0</v>
      </c>
      <c r="BG582" s="145">
        <f>IF(N582="zákl. přenesená",J582,0)</f>
        <v>0</v>
      </c>
      <c r="BH582" s="145">
        <f>IF(N582="sníž. přenesená",J582,0)</f>
        <v>0</v>
      </c>
      <c r="BI582" s="145">
        <f>IF(N582="nulová",J582,0)</f>
        <v>0</v>
      </c>
      <c r="BJ582" s="15" t="s">
        <v>19</v>
      </c>
      <c r="BK582" s="145">
        <f>ROUND(I582*H582,2)</f>
        <v>420</v>
      </c>
      <c r="BL582" s="15" t="s">
        <v>202</v>
      </c>
      <c r="BM582" s="144" t="s">
        <v>1696</v>
      </c>
    </row>
    <row r="583" spans="1:65" s="2" customFormat="1" ht="19.5">
      <c r="A583" s="27"/>
      <c r="B583" s="28"/>
      <c r="C583" s="27"/>
      <c r="D583" s="155" t="s">
        <v>410</v>
      </c>
      <c r="E583" s="27"/>
      <c r="F583" s="156" t="s">
        <v>1697</v>
      </c>
      <c r="G583" s="27"/>
      <c r="H583" s="27"/>
      <c r="I583" s="27"/>
      <c r="J583" s="27"/>
      <c r="K583" s="27"/>
      <c r="L583" s="28"/>
      <c r="M583" s="157"/>
      <c r="N583" s="158"/>
      <c r="O583" s="53"/>
      <c r="P583" s="53"/>
      <c r="Q583" s="53"/>
      <c r="R583" s="53"/>
      <c r="S583" s="53"/>
      <c r="T583" s="54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T583" s="15" t="s">
        <v>410</v>
      </c>
      <c r="AU583" s="15" t="s">
        <v>85</v>
      </c>
    </row>
    <row r="584" spans="1:65" s="13" customFormat="1">
      <c r="B584" s="159"/>
      <c r="D584" s="155" t="s">
        <v>652</v>
      </c>
      <c r="F584" s="161" t="s">
        <v>1698</v>
      </c>
      <c r="H584" s="162">
        <v>525</v>
      </c>
      <c r="L584" s="159"/>
      <c r="M584" s="163"/>
      <c r="N584" s="164"/>
      <c r="O584" s="164"/>
      <c r="P584" s="164"/>
      <c r="Q584" s="164"/>
      <c r="R584" s="164"/>
      <c r="S584" s="164"/>
      <c r="T584" s="165"/>
      <c r="AT584" s="160" t="s">
        <v>652</v>
      </c>
      <c r="AU584" s="160" t="s">
        <v>85</v>
      </c>
      <c r="AV584" s="13" t="s">
        <v>85</v>
      </c>
      <c r="AW584" s="13" t="s">
        <v>3</v>
      </c>
      <c r="AX584" s="13" t="s">
        <v>19</v>
      </c>
      <c r="AY584" s="160" t="s">
        <v>140</v>
      </c>
    </row>
    <row r="585" spans="1:65" s="2" customFormat="1" ht="24.2" customHeight="1">
      <c r="A585" s="27"/>
      <c r="B585" s="133"/>
      <c r="C585" s="134" t="s">
        <v>1699</v>
      </c>
      <c r="D585" s="134" t="s">
        <v>142</v>
      </c>
      <c r="E585" s="135" t="s">
        <v>1700</v>
      </c>
      <c r="F585" s="136" t="s">
        <v>1701</v>
      </c>
      <c r="G585" s="137" t="s">
        <v>145</v>
      </c>
      <c r="H585" s="138">
        <v>200</v>
      </c>
      <c r="I585" s="139">
        <v>3.62</v>
      </c>
      <c r="J585" s="139">
        <f>ROUND(I585*H585,2)</f>
        <v>724</v>
      </c>
      <c r="K585" s="136" t="s">
        <v>146</v>
      </c>
      <c r="L585" s="28"/>
      <c r="M585" s="140" t="s">
        <v>1</v>
      </c>
      <c r="N585" s="141" t="s">
        <v>44</v>
      </c>
      <c r="O585" s="142">
        <v>6.0000000000000001E-3</v>
      </c>
      <c r="P585" s="142">
        <f>O585*H585</f>
        <v>1.2</v>
      </c>
      <c r="Q585" s="142">
        <v>6.9999999999999999E-6</v>
      </c>
      <c r="R585" s="142">
        <f>Q585*H585</f>
        <v>1.4E-3</v>
      </c>
      <c r="S585" s="142">
        <v>0</v>
      </c>
      <c r="T585" s="143">
        <f>S585*H585</f>
        <v>0</v>
      </c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R585" s="144" t="s">
        <v>202</v>
      </c>
      <c r="AT585" s="144" t="s">
        <v>142</v>
      </c>
      <c r="AU585" s="144" t="s">
        <v>85</v>
      </c>
      <c r="AY585" s="15" t="s">
        <v>140</v>
      </c>
      <c r="BE585" s="145">
        <f>IF(N585="základní",J585,0)</f>
        <v>724</v>
      </c>
      <c r="BF585" s="145">
        <f>IF(N585="snížená",J585,0)</f>
        <v>0</v>
      </c>
      <c r="BG585" s="145">
        <f>IF(N585="zákl. přenesená",J585,0)</f>
        <v>0</v>
      </c>
      <c r="BH585" s="145">
        <f>IF(N585="sníž. přenesená",J585,0)</f>
        <v>0</v>
      </c>
      <c r="BI585" s="145">
        <f>IF(N585="nulová",J585,0)</f>
        <v>0</v>
      </c>
      <c r="BJ585" s="15" t="s">
        <v>19</v>
      </c>
      <c r="BK585" s="145">
        <f>ROUND(I585*H585,2)</f>
        <v>724</v>
      </c>
      <c r="BL585" s="15" t="s">
        <v>202</v>
      </c>
      <c r="BM585" s="144" t="s">
        <v>1702</v>
      </c>
    </row>
    <row r="586" spans="1:65" s="2" customFormat="1" ht="24.2" customHeight="1">
      <c r="A586" s="27"/>
      <c r="B586" s="133"/>
      <c r="C586" s="134" t="s">
        <v>1703</v>
      </c>
      <c r="D586" s="134" t="s">
        <v>142</v>
      </c>
      <c r="E586" s="135" t="s">
        <v>1704</v>
      </c>
      <c r="F586" s="136" t="s">
        <v>1705</v>
      </c>
      <c r="G586" s="137" t="s">
        <v>145</v>
      </c>
      <c r="H586" s="138">
        <v>1000</v>
      </c>
      <c r="I586" s="139">
        <v>73.7</v>
      </c>
      <c r="J586" s="139">
        <f>ROUND(I586*H586,2)</f>
        <v>73700</v>
      </c>
      <c r="K586" s="136" t="s">
        <v>146</v>
      </c>
      <c r="L586" s="28"/>
      <c r="M586" s="140" t="s">
        <v>1</v>
      </c>
      <c r="N586" s="141" t="s">
        <v>44</v>
      </c>
      <c r="O586" s="142">
        <v>0.105</v>
      </c>
      <c r="P586" s="142">
        <f>O586*H586</f>
        <v>105</v>
      </c>
      <c r="Q586" s="142">
        <v>3.255E-4</v>
      </c>
      <c r="R586" s="142">
        <f>Q586*H586</f>
        <v>0.32550000000000001</v>
      </c>
      <c r="S586" s="142">
        <v>0</v>
      </c>
      <c r="T586" s="143">
        <f>S586*H586</f>
        <v>0</v>
      </c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R586" s="144" t="s">
        <v>147</v>
      </c>
      <c r="AT586" s="144" t="s">
        <v>142</v>
      </c>
      <c r="AU586" s="144" t="s">
        <v>85</v>
      </c>
      <c r="AY586" s="15" t="s">
        <v>140</v>
      </c>
      <c r="BE586" s="145">
        <f>IF(N586="základní",J586,0)</f>
        <v>73700</v>
      </c>
      <c r="BF586" s="145">
        <f>IF(N586="snížená",J586,0)</f>
        <v>0</v>
      </c>
      <c r="BG586" s="145">
        <f>IF(N586="zákl. přenesená",J586,0)</f>
        <v>0</v>
      </c>
      <c r="BH586" s="145">
        <f>IF(N586="sníž. přenesená",J586,0)</f>
        <v>0</v>
      </c>
      <c r="BI586" s="145">
        <f>IF(N586="nulová",J586,0)</f>
        <v>0</v>
      </c>
      <c r="BJ586" s="15" t="s">
        <v>19</v>
      </c>
      <c r="BK586" s="145">
        <f>ROUND(I586*H586,2)</f>
        <v>73700</v>
      </c>
      <c r="BL586" s="15" t="s">
        <v>147</v>
      </c>
      <c r="BM586" s="144" t="s">
        <v>1706</v>
      </c>
    </row>
    <row r="587" spans="1:65" s="12" customFormat="1" ht="22.9" customHeight="1">
      <c r="B587" s="121"/>
      <c r="D587" s="122" t="s">
        <v>78</v>
      </c>
      <c r="E587" s="131" t="s">
        <v>1707</v>
      </c>
      <c r="F587" s="131" t="s">
        <v>1708</v>
      </c>
      <c r="J587" s="132">
        <f>BK587</f>
        <v>323620</v>
      </c>
      <c r="L587" s="121"/>
      <c r="M587" s="125"/>
      <c r="N587" s="126"/>
      <c r="O587" s="126"/>
      <c r="P587" s="127">
        <f>SUM(P588:P590)</f>
        <v>104.8</v>
      </c>
      <c r="Q587" s="126"/>
      <c r="R587" s="127">
        <f>SUM(R588:R590)</f>
        <v>3.4419999999999997</v>
      </c>
      <c r="S587" s="126"/>
      <c r="T587" s="128">
        <f>SUM(T588:T590)</f>
        <v>1.4000000000000001</v>
      </c>
      <c r="AR587" s="122" t="s">
        <v>85</v>
      </c>
      <c r="AT587" s="129" t="s">
        <v>78</v>
      </c>
      <c r="AU587" s="129" t="s">
        <v>19</v>
      </c>
      <c r="AY587" s="122" t="s">
        <v>140</v>
      </c>
      <c r="BK587" s="130">
        <f>SUM(BK588:BK590)</f>
        <v>323620</v>
      </c>
    </row>
    <row r="588" spans="1:65" s="2" customFormat="1" ht="24.2" customHeight="1">
      <c r="A588" s="27"/>
      <c r="B588" s="133"/>
      <c r="C588" s="134" t="s">
        <v>1709</v>
      </c>
      <c r="D588" s="134" t="s">
        <v>142</v>
      </c>
      <c r="E588" s="135" t="s">
        <v>1710</v>
      </c>
      <c r="F588" s="136" t="s">
        <v>1711</v>
      </c>
      <c r="G588" s="137" t="s">
        <v>145</v>
      </c>
      <c r="H588" s="138">
        <v>100</v>
      </c>
      <c r="I588" s="139">
        <v>129</v>
      </c>
      <c r="J588" s="139">
        <f>ROUND(I588*H588,2)</f>
        <v>12900</v>
      </c>
      <c r="K588" s="136" t="s">
        <v>146</v>
      </c>
      <c r="L588" s="28"/>
      <c r="M588" s="140" t="s">
        <v>1</v>
      </c>
      <c r="N588" s="141" t="s">
        <v>44</v>
      </c>
      <c r="O588" s="142">
        <v>0.3</v>
      </c>
      <c r="P588" s="142">
        <f>O588*H588</f>
        <v>30</v>
      </c>
      <c r="Q588" s="142">
        <v>0</v>
      </c>
      <c r="R588" s="142">
        <f>Q588*H588</f>
        <v>0</v>
      </c>
      <c r="S588" s="142">
        <v>1.4E-2</v>
      </c>
      <c r="T588" s="143">
        <f>S588*H588</f>
        <v>1.4000000000000001</v>
      </c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R588" s="144" t="s">
        <v>202</v>
      </c>
      <c r="AT588" s="144" t="s">
        <v>142</v>
      </c>
      <c r="AU588" s="144" t="s">
        <v>85</v>
      </c>
      <c r="AY588" s="15" t="s">
        <v>140</v>
      </c>
      <c r="BE588" s="145">
        <f>IF(N588="základní",J588,0)</f>
        <v>12900</v>
      </c>
      <c r="BF588" s="145">
        <f>IF(N588="snížená",J588,0)</f>
        <v>0</v>
      </c>
      <c r="BG588" s="145">
        <f>IF(N588="zákl. přenesená",J588,0)</f>
        <v>0</v>
      </c>
      <c r="BH588" s="145">
        <f>IF(N588="sníž. přenesená",J588,0)</f>
        <v>0</v>
      </c>
      <c r="BI588" s="145">
        <f>IF(N588="nulová",J588,0)</f>
        <v>0</v>
      </c>
      <c r="BJ588" s="15" t="s">
        <v>19</v>
      </c>
      <c r="BK588" s="145">
        <f>ROUND(I588*H588,2)</f>
        <v>12900</v>
      </c>
      <c r="BL588" s="15" t="s">
        <v>202</v>
      </c>
      <c r="BM588" s="144" t="s">
        <v>1712</v>
      </c>
    </row>
    <row r="589" spans="1:65" s="2" customFormat="1" ht="24.2" customHeight="1">
      <c r="A589" s="27"/>
      <c r="B589" s="133"/>
      <c r="C589" s="134" t="s">
        <v>1713</v>
      </c>
      <c r="D589" s="134" t="s">
        <v>142</v>
      </c>
      <c r="E589" s="135" t="s">
        <v>1714</v>
      </c>
      <c r="F589" s="136" t="s">
        <v>1715</v>
      </c>
      <c r="G589" s="137" t="s">
        <v>145</v>
      </c>
      <c r="H589" s="138">
        <v>100</v>
      </c>
      <c r="I589" s="139">
        <v>17.2</v>
      </c>
      <c r="J589" s="139">
        <f>ROUND(I589*H589,2)</f>
        <v>1720</v>
      </c>
      <c r="K589" s="136" t="s">
        <v>146</v>
      </c>
      <c r="L589" s="28"/>
      <c r="M589" s="140" t="s">
        <v>1</v>
      </c>
      <c r="N589" s="141" t="s">
        <v>44</v>
      </c>
      <c r="O589" s="142">
        <v>0.04</v>
      </c>
      <c r="P589" s="142">
        <f>O589*H589</f>
        <v>4</v>
      </c>
      <c r="Q589" s="142">
        <v>0</v>
      </c>
      <c r="R589" s="142">
        <f>Q589*H589</f>
        <v>0</v>
      </c>
      <c r="S589" s="142">
        <v>0</v>
      </c>
      <c r="T589" s="143">
        <f>S589*H589</f>
        <v>0</v>
      </c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R589" s="144" t="s">
        <v>202</v>
      </c>
      <c r="AT589" s="144" t="s">
        <v>142</v>
      </c>
      <c r="AU589" s="144" t="s">
        <v>85</v>
      </c>
      <c r="AY589" s="15" t="s">
        <v>140</v>
      </c>
      <c r="BE589" s="145">
        <f>IF(N589="základní",J589,0)</f>
        <v>1720</v>
      </c>
      <c r="BF589" s="145">
        <f>IF(N589="snížená",J589,0)</f>
        <v>0</v>
      </c>
      <c r="BG589" s="145">
        <f>IF(N589="zákl. přenesená",J589,0)</f>
        <v>0</v>
      </c>
      <c r="BH589" s="145">
        <f>IF(N589="sníž. přenesená",J589,0)</f>
        <v>0</v>
      </c>
      <c r="BI589" s="145">
        <f>IF(N589="nulová",J589,0)</f>
        <v>0</v>
      </c>
      <c r="BJ589" s="15" t="s">
        <v>19</v>
      </c>
      <c r="BK589" s="145">
        <f>ROUND(I589*H589,2)</f>
        <v>1720</v>
      </c>
      <c r="BL589" s="15" t="s">
        <v>202</v>
      </c>
      <c r="BM589" s="144" t="s">
        <v>1716</v>
      </c>
    </row>
    <row r="590" spans="1:65" s="2" customFormat="1" ht="37.9" customHeight="1">
      <c r="A590" s="27"/>
      <c r="B590" s="133"/>
      <c r="C590" s="134" t="s">
        <v>1717</v>
      </c>
      <c r="D590" s="134" t="s">
        <v>142</v>
      </c>
      <c r="E590" s="135" t="s">
        <v>1718</v>
      </c>
      <c r="F590" s="136" t="s">
        <v>1719</v>
      </c>
      <c r="G590" s="137" t="s">
        <v>145</v>
      </c>
      <c r="H590" s="138">
        <v>100</v>
      </c>
      <c r="I590" s="139">
        <v>3090</v>
      </c>
      <c r="J590" s="139">
        <f>ROUND(I590*H590,2)</f>
        <v>309000</v>
      </c>
      <c r="K590" s="136" t="s">
        <v>146</v>
      </c>
      <c r="L590" s="28"/>
      <c r="M590" s="140" t="s">
        <v>1</v>
      </c>
      <c r="N590" s="141" t="s">
        <v>44</v>
      </c>
      <c r="O590" s="142">
        <v>0.70799999999999996</v>
      </c>
      <c r="P590" s="142">
        <f>O590*H590</f>
        <v>70.8</v>
      </c>
      <c r="Q590" s="142">
        <v>3.4419999999999999E-2</v>
      </c>
      <c r="R590" s="142">
        <f>Q590*H590</f>
        <v>3.4419999999999997</v>
      </c>
      <c r="S590" s="142">
        <v>0</v>
      </c>
      <c r="T590" s="143">
        <f>S590*H590</f>
        <v>0</v>
      </c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R590" s="144" t="s">
        <v>202</v>
      </c>
      <c r="AT590" s="144" t="s">
        <v>142</v>
      </c>
      <c r="AU590" s="144" t="s">
        <v>85</v>
      </c>
      <c r="AY590" s="15" t="s">
        <v>140</v>
      </c>
      <c r="BE590" s="145">
        <f>IF(N590="základní",J590,0)</f>
        <v>309000</v>
      </c>
      <c r="BF590" s="145">
        <f>IF(N590="snížená",J590,0)</f>
        <v>0</v>
      </c>
      <c r="BG590" s="145">
        <f>IF(N590="zákl. přenesená",J590,0)</f>
        <v>0</v>
      </c>
      <c r="BH590" s="145">
        <f>IF(N590="sníž. přenesená",J590,0)</f>
        <v>0</v>
      </c>
      <c r="BI590" s="145">
        <f>IF(N590="nulová",J590,0)</f>
        <v>0</v>
      </c>
      <c r="BJ590" s="15" t="s">
        <v>19</v>
      </c>
      <c r="BK590" s="145">
        <f>ROUND(I590*H590,2)</f>
        <v>309000</v>
      </c>
      <c r="BL590" s="15" t="s">
        <v>202</v>
      </c>
      <c r="BM590" s="144" t="s">
        <v>1720</v>
      </c>
    </row>
    <row r="591" spans="1:65" s="12" customFormat="1" ht="22.9" customHeight="1">
      <c r="B591" s="121"/>
      <c r="D591" s="122" t="s">
        <v>78</v>
      </c>
      <c r="E591" s="131" t="s">
        <v>1721</v>
      </c>
      <c r="F591" s="131" t="s">
        <v>1722</v>
      </c>
      <c r="J591" s="132">
        <f>BK591</f>
        <v>106132</v>
      </c>
      <c r="L591" s="121"/>
      <c r="M591" s="125"/>
      <c r="N591" s="126"/>
      <c r="O591" s="126"/>
      <c r="P591" s="127">
        <f>SUM(P592:P597)</f>
        <v>157.32</v>
      </c>
      <c r="Q591" s="126"/>
      <c r="R591" s="127">
        <f>SUM(R592:R597)</f>
        <v>9.2130000000000004E-2</v>
      </c>
      <c r="S591" s="126"/>
      <c r="T591" s="128">
        <f>SUM(T592:T597)</f>
        <v>0</v>
      </c>
      <c r="AR591" s="122" t="s">
        <v>85</v>
      </c>
      <c r="AT591" s="129" t="s">
        <v>78</v>
      </c>
      <c r="AU591" s="129" t="s">
        <v>19</v>
      </c>
      <c r="AY591" s="122" t="s">
        <v>140</v>
      </c>
      <c r="BK591" s="130">
        <f>SUM(BK592:BK597)</f>
        <v>106132</v>
      </c>
    </row>
    <row r="592" spans="1:65" s="2" customFormat="1" ht="44.25" customHeight="1">
      <c r="A592" s="27"/>
      <c r="B592" s="133"/>
      <c r="C592" s="134" t="s">
        <v>1723</v>
      </c>
      <c r="D592" s="134" t="s">
        <v>142</v>
      </c>
      <c r="E592" s="135" t="s">
        <v>1724</v>
      </c>
      <c r="F592" s="136" t="s">
        <v>1725</v>
      </c>
      <c r="G592" s="137" t="s">
        <v>145</v>
      </c>
      <c r="H592" s="138">
        <v>120</v>
      </c>
      <c r="I592" s="139">
        <v>98.6</v>
      </c>
      <c r="J592" s="139">
        <f>ROUND(I592*H592,2)</f>
        <v>11832</v>
      </c>
      <c r="K592" s="136" t="s">
        <v>146</v>
      </c>
      <c r="L592" s="28"/>
      <c r="M592" s="140" t="s">
        <v>1</v>
      </c>
      <c r="N592" s="141" t="s">
        <v>44</v>
      </c>
      <c r="O592" s="142">
        <v>0.20799999999999999</v>
      </c>
      <c r="P592" s="142">
        <f>O592*H592</f>
        <v>24.959999999999997</v>
      </c>
      <c r="Q592" s="142">
        <v>0</v>
      </c>
      <c r="R592" s="142">
        <f>Q592*H592</f>
        <v>0</v>
      </c>
      <c r="S592" s="142">
        <v>0</v>
      </c>
      <c r="T592" s="143">
        <f>S592*H592</f>
        <v>0</v>
      </c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R592" s="144" t="s">
        <v>202</v>
      </c>
      <c r="AT592" s="144" t="s">
        <v>142</v>
      </c>
      <c r="AU592" s="144" t="s">
        <v>85</v>
      </c>
      <c r="AY592" s="15" t="s">
        <v>140</v>
      </c>
      <c r="BE592" s="145">
        <f>IF(N592="základní",J592,0)</f>
        <v>11832</v>
      </c>
      <c r="BF592" s="145">
        <f>IF(N592="snížená",J592,0)</f>
        <v>0</v>
      </c>
      <c r="BG592" s="145">
        <f>IF(N592="zákl. přenesená",J592,0)</f>
        <v>0</v>
      </c>
      <c r="BH592" s="145">
        <f>IF(N592="sníž. přenesená",J592,0)</f>
        <v>0</v>
      </c>
      <c r="BI592" s="145">
        <f>IF(N592="nulová",J592,0)</f>
        <v>0</v>
      </c>
      <c r="BJ592" s="15" t="s">
        <v>19</v>
      </c>
      <c r="BK592" s="145">
        <f>ROUND(I592*H592,2)</f>
        <v>11832</v>
      </c>
      <c r="BL592" s="15" t="s">
        <v>202</v>
      </c>
      <c r="BM592" s="144" t="s">
        <v>1726</v>
      </c>
    </row>
    <row r="593" spans="1:65" s="2" customFormat="1" ht="37.9" customHeight="1">
      <c r="A593" s="27"/>
      <c r="B593" s="133"/>
      <c r="C593" s="134" t="s">
        <v>1727</v>
      </c>
      <c r="D593" s="134" t="s">
        <v>142</v>
      </c>
      <c r="E593" s="135" t="s">
        <v>1728</v>
      </c>
      <c r="F593" s="136" t="s">
        <v>1729</v>
      </c>
      <c r="G593" s="137" t="s">
        <v>145</v>
      </c>
      <c r="H593" s="138">
        <v>110</v>
      </c>
      <c r="I593" s="139">
        <v>150</v>
      </c>
      <c r="J593" s="139">
        <f>ROUND(I593*H593,2)</f>
        <v>16500</v>
      </c>
      <c r="K593" s="136" t="s">
        <v>146</v>
      </c>
      <c r="L593" s="28"/>
      <c r="M593" s="140" t="s">
        <v>1</v>
      </c>
      <c r="N593" s="141" t="s">
        <v>44</v>
      </c>
      <c r="O593" s="142">
        <v>0.317</v>
      </c>
      <c r="P593" s="142">
        <f>O593*H593</f>
        <v>34.869999999999997</v>
      </c>
      <c r="Q593" s="142">
        <v>0</v>
      </c>
      <c r="R593" s="142">
        <f>Q593*H593</f>
        <v>0</v>
      </c>
      <c r="S593" s="142">
        <v>0</v>
      </c>
      <c r="T593" s="143">
        <f>S593*H593</f>
        <v>0</v>
      </c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R593" s="144" t="s">
        <v>202</v>
      </c>
      <c r="AT593" s="144" t="s">
        <v>142</v>
      </c>
      <c r="AU593" s="144" t="s">
        <v>85</v>
      </c>
      <c r="AY593" s="15" t="s">
        <v>140</v>
      </c>
      <c r="BE593" s="145">
        <f>IF(N593="základní",J593,0)</f>
        <v>16500</v>
      </c>
      <c r="BF593" s="145">
        <f>IF(N593="snížená",J593,0)</f>
        <v>0</v>
      </c>
      <c r="BG593" s="145">
        <f>IF(N593="zákl. přenesená",J593,0)</f>
        <v>0</v>
      </c>
      <c r="BH593" s="145">
        <f>IF(N593="sníž. přenesená",J593,0)</f>
        <v>0</v>
      </c>
      <c r="BI593" s="145">
        <f>IF(N593="nulová",J593,0)</f>
        <v>0</v>
      </c>
      <c r="BJ593" s="15" t="s">
        <v>19</v>
      </c>
      <c r="BK593" s="145">
        <f>ROUND(I593*H593,2)</f>
        <v>16500</v>
      </c>
      <c r="BL593" s="15" t="s">
        <v>202</v>
      </c>
      <c r="BM593" s="144" t="s">
        <v>1730</v>
      </c>
    </row>
    <row r="594" spans="1:65" s="2" customFormat="1" ht="44.25" customHeight="1">
      <c r="A594" s="27"/>
      <c r="B594" s="133"/>
      <c r="C594" s="134" t="s">
        <v>1731</v>
      </c>
      <c r="D594" s="134" t="s">
        <v>142</v>
      </c>
      <c r="E594" s="135" t="s">
        <v>1732</v>
      </c>
      <c r="F594" s="136" t="s">
        <v>1733</v>
      </c>
      <c r="G594" s="137" t="s">
        <v>145</v>
      </c>
      <c r="H594" s="138">
        <v>230</v>
      </c>
      <c r="I594" s="139">
        <v>110</v>
      </c>
      <c r="J594" s="139">
        <f>ROUND(I594*H594,2)</f>
        <v>25300</v>
      </c>
      <c r="K594" s="136" t="s">
        <v>146</v>
      </c>
      <c r="L594" s="28"/>
      <c r="M594" s="140" t="s">
        <v>1</v>
      </c>
      <c r="N594" s="141" t="s">
        <v>44</v>
      </c>
      <c r="O594" s="142">
        <v>0.13300000000000001</v>
      </c>
      <c r="P594" s="142">
        <f>O594*H594</f>
        <v>30.590000000000003</v>
      </c>
      <c r="Q594" s="142">
        <v>1.56E-4</v>
      </c>
      <c r="R594" s="142">
        <f>Q594*H594</f>
        <v>3.5880000000000002E-2</v>
      </c>
      <c r="S594" s="142">
        <v>0</v>
      </c>
      <c r="T594" s="143">
        <f>S594*H594</f>
        <v>0</v>
      </c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R594" s="144" t="s">
        <v>202</v>
      </c>
      <c r="AT594" s="144" t="s">
        <v>142</v>
      </c>
      <c r="AU594" s="144" t="s">
        <v>85</v>
      </c>
      <c r="AY594" s="15" t="s">
        <v>140</v>
      </c>
      <c r="BE594" s="145">
        <f>IF(N594="základní",J594,0)</f>
        <v>25300</v>
      </c>
      <c r="BF594" s="145">
        <f>IF(N594="snížená",J594,0)</f>
        <v>0</v>
      </c>
      <c r="BG594" s="145">
        <f>IF(N594="zákl. přenesená",J594,0)</f>
        <v>0</v>
      </c>
      <c r="BH594" s="145">
        <f>IF(N594="sníž. přenesená",J594,0)</f>
        <v>0</v>
      </c>
      <c r="BI594" s="145">
        <f>IF(N594="nulová",J594,0)</f>
        <v>0</v>
      </c>
      <c r="BJ594" s="15" t="s">
        <v>19</v>
      </c>
      <c r="BK594" s="145">
        <f>ROUND(I594*H594,2)</f>
        <v>25300</v>
      </c>
      <c r="BL594" s="15" t="s">
        <v>202</v>
      </c>
      <c r="BM594" s="144" t="s">
        <v>1734</v>
      </c>
    </row>
    <row r="595" spans="1:65" s="2" customFormat="1" ht="39">
      <c r="A595" s="27"/>
      <c r="B595" s="28"/>
      <c r="C595" s="27"/>
      <c r="D595" s="155" t="s">
        <v>410</v>
      </c>
      <c r="E595" s="27"/>
      <c r="F595" s="156" t="s">
        <v>1735</v>
      </c>
      <c r="G595" s="27"/>
      <c r="H595" s="27"/>
      <c r="I595" s="27"/>
      <c r="J595" s="27"/>
      <c r="K595" s="27"/>
      <c r="L595" s="28"/>
      <c r="M595" s="157"/>
      <c r="N595" s="158"/>
      <c r="O595" s="53"/>
      <c r="P595" s="53"/>
      <c r="Q595" s="53"/>
      <c r="R595" s="53"/>
      <c r="S595" s="53"/>
      <c r="T595" s="54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T595" s="15" t="s">
        <v>410</v>
      </c>
      <c r="AU595" s="15" t="s">
        <v>85</v>
      </c>
    </row>
    <row r="596" spans="1:65" s="2" customFormat="1" ht="44.25" customHeight="1">
      <c r="A596" s="27"/>
      <c r="B596" s="133"/>
      <c r="C596" s="134" t="s">
        <v>1736</v>
      </c>
      <c r="D596" s="134" t="s">
        <v>142</v>
      </c>
      <c r="E596" s="135" t="s">
        <v>1737</v>
      </c>
      <c r="F596" s="136" t="s">
        <v>1738</v>
      </c>
      <c r="G596" s="137" t="s">
        <v>145</v>
      </c>
      <c r="H596" s="138">
        <v>300</v>
      </c>
      <c r="I596" s="139">
        <v>175</v>
      </c>
      <c r="J596" s="139">
        <f>ROUND(I596*H596,2)</f>
        <v>52500</v>
      </c>
      <c r="K596" s="136" t="s">
        <v>146</v>
      </c>
      <c r="L596" s="28"/>
      <c r="M596" s="140" t="s">
        <v>1</v>
      </c>
      <c r="N596" s="141" t="s">
        <v>44</v>
      </c>
      <c r="O596" s="142">
        <v>0.223</v>
      </c>
      <c r="P596" s="142">
        <f>O596*H596</f>
        <v>66.900000000000006</v>
      </c>
      <c r="Q596" s="142">
        <v>1.875E-4</v>
      </c>
      <c r="R596" s="142">
        <f>Q596*H596</f>
        <v>5.6250000000000001E-2</v>
      </c>
      <c r="S596" s="142">
        <v>0</v>
      </c>
      <c r="T596" s="143">
        <f>S596*H596</f>
        <v>0</v>
      </c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R596" s="144" t="s">
        <v>147</v>
      </c>
      <c r="AT596" s="144" t="s">
        <v>142</v>
      </c>
      <c r="AU596" s="144" t="s">
        <v>85</v>
      </c>
      <c r="AY596" s="15" t="s">
        <v>140</v>
      </c>
      <c r="BE596" s="145">
        <f>IF(N596="základní",J596,0)</f>
        <v>52500</v>
      </c>
      <c r="BF596" s="145">
        <f>IF(N596="snížená",J596,0)</f>
        <v>0</v>
      </c>
      <c r="BG596" s="145">
        <f>IF(N596="zákl. přenesená",J596,0)</f>
        <v>0</v>
      </c>
      <c r="BH596" s="145">
        <f>IF(N596="sníž. přenesená",J596,0)</f>
        <v>0</v>
      </c>
      <c r="BI596" s="145">
        <f>IF(N596="nulová",J596,0)</f>
        <v>0</v>
      </c>
      <c r="BJ596" s="15" t="s">
        <v>19</v>
      </c>
      <c r="BK596" s="145">
        <f>ROUND(I596*H596,2)</f>
        <v>52500</v>
      </c>
      <c r="BL596" s="15" t="s">
        <v>147</v>
      </c>
      <c r="BM596" s="144" t="s">
        <v>1739</v>
      </c>
    </row>
    <row r="597" spans="1:65" s="2" customFormat="1" ht="48.75">
      <c r="A597" s="27"/>
      <c r="B597" s="28"/>
      <c r="C597" s="27"/>
      <c r="D597" s="155" t="s">
        <v>410</v>
      </c>
      <c r="E597" s="27"/>
      <c r="F597" s="156" t="s">
        <v>1740</v>
      </c>
      <c r="G597" s="27"/>
      <c r="H597" s="27"/>
      <c r="I597" s="27"/>
      <c r="J597" s="27"/>
      <c r="K597" s="27"/>
      <c r="L597" s="28"/>
      <c r="M597" s="157"/>
      <c r="N597" s="158"/>
      <c r="O597" s="53"/>
      <c r="P597" s="53"/>
      <c r="Q597" s="53"/>
      <c r="R597" s="53"/>
      <c r="S597" s="53"/>
      <c r="T597" s="54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T597" s="15" t="s">
        <v>410</v>
      </c>
      <c r="AU597" s="15" t="s">
        <v>85</v>
      </c>
    </row>
    <row r="598" spans="1:65" s="12" customFormat="1" ht="25.9" customHeight="1">
      <c r="B598" s="121"/>
      <c r="D598" s="122" t="s">
        <v>78</v>
      </c>
      <c r="E598" s="123" t="s">
        <v>406</v>
      </c>
      <c r="F598" s="123" t="s">
        <v>1741</v>
      </c>
      <c r="J598" s="124">
        <f>BK598</f>
        <v>58100</v>
      </c>
      <c r="L598" s="121"/>
      <c r="M598" s="125"/>
      <c r="N598" s="126"/>
      <c r="O598" s="126"/>
      <c r="P598" s="127">
        <f>P599+P602</f>
        <v>53.54</v>
      </c>
      <c r="Q598" s="126"/>
      <c r="R598" s="127">
        <f>R599+R602</f>
        <v>1.58</v>
      </c>
      <c r="S598" s="126"/>
      <c r="T598" s="128">
        <f>T599+T602</f>
        <v>0</v>
      </c>
      <c r="AR598" s="122" t="s">
        <v>152</v>
      </c>
      <c r="AT598" s="129" t="s">
        <v>78</v>
      </c>
      <c r="AU598" s="129" t="s">
        <v>79</v>
      </c>
      <c r="AY598" s="122" t="s">
        <v>140</v>
      </c>
      <c r="BK598" s="130">
        <f>BK599+BK602</f>
        <v>58100</v>
      </c>
    </row>
    <row r="599" spans="1:65" s="12" customFormat="1" ht="22.9" customHeight="1">
      <c r="B599" s="121"/>
      <c r="D599" s="122" t="s">
        <v>78</v>
      </c>
      <c r="E599" s="131" t="s">
        <v>1742</v>
      </c>
      <c r="F599" s="131" t="s">
        <v>1743</v>
      </c>
      <c r="J599" s="132">
        <f>BK599</f>
        <v>15280</v>
      </c>
      <c r="L599" s="121"/>
      <c r="M599" s="125"/>
      <c r="N599" s="126"/>
      <c r="O599" s="126"/>
      <c r="P599" s="127">
        <f>SUM(P600:P601)</f>
        <v>13.600000000000001</v>
      </c>
      <c r="Q599" s="126"/>
      <c r="R599" s="127">
        <f>SUM(R600:R601)</f>
        <v>0</v>
      </c>
      <c r="S599" s="126"/>
      <c r="T599" s="128">
        <f>SUM(T600:T601)</f>
        <v>0</v>
      </c>
      <c r="AR599" s="122" t="s">
        <v>152</v>
      </c>
      <c r="AT599" s="129" t="s">
        <v>78</v>
      </c>
      <c r="AU599" s="129" t="s">
        <v>19</v>
      </c>
      <c r="AY599" s="122" t="s">
        <v>140</v>
      </c>
      <c r="BK599" s="130">
        <f>SUM(BK600:BK601)</f>
        <v>15280</v>
      </c>
    </row>
    <row r="600" spans="1:65" s="2" customFormat="1" ht="24.2" customHeight="1">
      <c r="A600" s="27"/>
      <c r="B600" s="133"/>
      <c r="C600" s="134" t="s">
        <v>1744</v>
      </c>
      <c r="D600" s="134" t="s">
        <v>142</v>
      </c>
      <c r="E600" s="135" t="s">
        <v>1745</v>
      </c>
      <c r="F600" s="136" t="s">
        <v>1746</v>
      </c>
      <c r="G600" s="137" t="s">
        <v>217</v>
      </c>
      <c r="H600" s="138">
        <v>200</v>
      </c>
      <c r="I600" s="139">
        <v>76.400000000000006</v>
      </c>
      <c r="J600" s="139">
        <f>ROUND(I600*H600,2)</f>
        <v>15280</v>
      </c>
      <c r="K600" s="136" t="s">
        <v>146</v>
      </c>
      <c r="L600" s="28"/>
      <c r="M600" s="140" t="s">
        <v>1</v>
      </c>
      <c r="N600" s="141" t="s">
        <v>44</v>
      </c>
      <c r="O600" s="142">
        <v>6.8000000000000005E-2</v>
      </c>
      <c r="P600" s="142">
        <f>O600*H600</f>
        <v>13.600000000000001</v>
      </c>
      <c r="Q600" s="142">
        <v>0</v>
      </c>
      <c r="R600" s="142">
        <f>Q600*H600</f>
        <v>0</v>
      </c>
      <c r="S600" s="142">
        <v>0</v>
      </c>
      <c r="T600" s="143">
        <f>S600*H600</f>
        <v>0</v>
      </c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R600" s="144" t="s">
        <v>397</v>
      </c>
      <c r="AT600" s="144" t="s">
        <v>142</v>
      </c>
      <c r="AU600" s="144" t="s">
        <v>85</v>
      </c>
      <c r="AY600" s="15" t="s">
        <v>140</v>
      </c>
      <c r="BE600" s="145">
        <f>IF(N600="základní",J600,0)</f>
        <v>15280</v>
      </c>
      <c r="BF600" s="145">
        <f>IF(N600="snížená",J600,0)</f>
        <v>0</v>
      </c>
      <c r="BG600" s="145">
        <f>IF(N600="zákl. přenesená",J600,0)</f>
        <v>0</v>
      </c>
      <c r="BH600" s="145">
        <f>IF(N600="sníž. přenesená",J600,0)</f>
        <v>0</v>
      </c>
      <c r="BI600" s="145">
        <f>IF(N600="nulová",J600,0)</f>
        <v>0</v>
      </c>
      <c r="BJ600" s="15" t="s">
        <v>19</v>
      </c>
      <c r="BK600" s="145">
        <f>ROUND(I600*H600,2)</f>
        <v>15280</v>
      </c>
      <c r="BL600" s="15" t="s">
        <v>397</v>
      </c>
      <c r="BM600" s="144" t="s">
        <v>1747</v>
      </c>
    </row>
    <row r="601" spans="1:65" s="2" customFormat="1" ht="29.25">
      <c r="A601" s="27"/>
      <c r="B601" s="28"/>
      <c r="C601" s="27"/>
      <c r="D601" s="155" t="s">
        <v>410</v>
      </c>
      <c r="E601" s="27"/>
      <c r="F601" s="156" t="s">
        <v>1748</v>
      </c>
      <c r="G601" s="27"/>
      <c r="H601" s="27"/>
      <c r="I601" s="27"/>
      <c r="J601" s="27"/>
      <c r="K601" s="27"/>
      <c r="L601" s="28"/>
      <c r="M601" s="157"/>
      <c r="N601" s="158"/>
      <c r="O601" s="53"/>
      <c r="P601" s="53"/>
      <c r="Q601" s="53"/>
      <c r="R601" s="53"/>
      <c r="S601" s="53"/>
      <c r="T601" s="54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T601" s="15" t="s">
        <v>410</v>
      </c>
      <c r="AU601" s="15" t="s">
        <v>85</v>
      </c>
    </row>
    <row r="602" spans="1:65" s="12" customFormat="1" ht="22.9" customHeight="1">
      <c r="B602" s="121"/>
      <c r="D602" s="122" t="s">
        <v>78</v>
      </c>
      <c r="E602" s="131" t="s">
        <v>1749</v>
      </c>
      <c r="F602" s="131" t="s">
        <v>1750</v>
      </c>
      <c r="J602" s="132">
        <f>BK602</f>
        <v>42820</v>
      </c>
      <c r="L602" s="121"/>
      <c r="M602" s="125"/>
      <c r="N602" s="126"/>
      <c r="O602" s="126"/>
      <c r="P602" s="127">
        <f>SUM(P603:P607)</f>
        <v>39.94</v>
      </c>
      <c r="Q602" s="126"/>
      <c r="R602" s="127">
        <f>SUM(R603:R607)</f>
        <v>1.58</v>
      </c>
      <c r="S602" s="126"/>
      <c r="T602" s="128">
        <f>SUM(T603:T607)</f>
        <v>0</v>
      </c>
      <c r="AR602" s="122" t="s">
        <v>152</v>
      </c>
      <c r="AT602" s="129" t="s">
        <v>78</v>
      </c>
      <c r="AU602" s="129" t="s">
        <v>19</v>
      </c>
      <c r="AY602" s="122" t="s">
        <v>140</v>
      </c>
      <c r="BK602" s="130">
        <f>SUM(BK603:BK607)</f>
        <v>42820</v>
      </c>
    </row>
    <row r="603" spans="1:65" s="2" customFormat="1" ht="24.2" customHeight="1">
      <c r="A603" s="27"/>
      <c r="B603" s="133"/>
      <c r="C603" s="134" t="s">
        <v>1751</v>
      </c>
      <c r="D603" s="134" t="s">
        <v>142</v>
      </c>
      <c r="E603" s="135" t="s">
        <v>1752</v>
      </c>
      <c r="F603" s="136" t="s">
        <v>1753</v>
      </c>
      <c r="G603" s="137" t="s">
        <v>1754</v>
      </c>
      <c r="H603" s="138">
        <v>5</v>
      </c>
      <c r="I603" s="139">
        <v>1620</v>
      </c>
      <c r="J603" s="139">
        <f>ROUND(I603*H603,2)</f>
        <v>8100</v>
      </c>
      <c r="K603" s="136" t="s">
        <v>146</v>
      </c>
      <c r="L603" s="28"/>
      <c r="M603" s="140" t="s">
        <v>1</v>
      </c>
      <c r="N603" s="141" t="s">
        <v>44</v>
      </c>
      <c r="O603" s="142">
        <v>4.0999999999999996</v>
      </c>
      <c r="P603" s="142">
        <f>O603*H603</f>
        <v>20.5</v>
      </c>
      <c r="Q603" s="142">
        <v>8.8000000000000005E-3</v>
      </c>
      <c r="R603" s="142">
        <f>Q603*H603</f>
        <v>4.4000000000000004E-2</v>
      </c>
      <c r="S603" s="142">
        <v>0</v>
      </c>
      <c r="T603" s="143">
        <f>S603*H603</f>
        <v>0</v>
      </c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R603" s="144" t="s">
        <v>397</v>
      </c>
      <c r="AT603" s="144" t="s">
        <v>142</v>
      </c>
      <c r="AU603" s="144" t="s">
        <v>85</v>
      </c>
      <c r="AY603" s="15" t="s">
        <v>140</v>
      </c>
      <c r="BE603" s="145">
        <f>IF(N603="základní",J603,0)</f>
        <v>8100</v>
      </c>
      <c r="BF603" s="145">
        <f>IF(N603="snížená",J603,0)</f>
        <v>0</v>
      </c>
      <c r="BG603" s="145">
        <f>IF(N603="zákl. přenesená",J603,0)</f>
        <v>0</v>
      </c>
      <c r="BH603" s="145">
        <f>IF(N603="sníž. přenesená",J603,0)</f>
        <v>0</v>
      </c>
      <c r="BI603" s="145">
        <f>IF(N603="nulová",J603,0)</f>
        <v>0</v>
      </c>
      <c r="BJ603" s="15" t="s">
        <v>19</v>
      </c>
      <c r="BK603" s="145">
        <f>ROUND(I603*H603,2)</f>
        <v>8100</v>
      </c>
      <c r="BL603" s="15" t="s">
        <v>397</v>
      </c>
      <c r="BM603" s="144" t="s">
        <v>1755</v>
      </c>
    </row>
    <row r="604" spans="1:65" s="2" customFormat="1" ht="49.15" customHeight="1">
      <c r="A604" s="27"/>
      <c r="B604" s="133"/>
      <c r="C604" s="134" t="s">
        <v>1756</v>
      </c>
      <c r="D604" s="134" t="s">
        <v>142</v>
      </c>
      <c r="E604" s="135" t="s">
        <v>1757</v>
      </c>
      <c r="F604" s="136" t="s">
        <v>1758</v>
      </c>
      <c r="G604" s="137" t="s">
        <v>217</v>
      </c>
      <c r="H604" s="138">
        <v>40</v>
      </c>
      <c r="I604" s="139">
        <v>113</v>
      </c>
      <c r="J604" s="139">
        <f>ROUND(I604*H604,2)</f>
        <v>4520</v>
      </c>
      <c r="K604" s="136" t="s">
        <v>146</v>
      </c>
      <c r="L604" s="28"/>
      <c r="M604" s="140" t="s">
        <v>1</v>
      </c>
      <c r="N604" s="141" t="s">
        <v>44</v>
      </c>
      <c r="O604" s="142">
        <v>0.30199999999999999</v>
      </c>
      <c r="P604" s="142">
        <f>O604*H604</f>
        <v>12.08</v>
      </c>
      <c r="Q604" s="142">
        <v>0</v>
      </c>
      <c r="R604" s="142">
        <f>Q604*H604</f>
        <v>0</v>
      </c>
      <c r="S604" s="142">
        <v>0</v>
      </c>
      <c r="T604" s="143">
        <f>S604*H604</f>
        <v>0</v>
      </c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R604" s="144" t="s">
        <v>397</v>
      </c>
      <c r="AT604" s="144" t="s">
        <v>142</v>
      </c>
      <c r="AU604" s="144" t="s">
        <v>85</v>
      </c>
      <c r="AY604" s="15" t="s">
        <v>140</v>
      </c>
      <c r="BE604" s="145">
        <f>IF(N604="základní",J604,0)</f>
        <v>4520</v>
      </c>
      <c r="BF604" s="145">
        <f>IF(N604="snížená",J604,0)</f>
        <v>0</v>
      </c>
      <c r="BG604" s="145">
        <f>IF(N604="zákl. přenesená",J604,0)</f>
        <v>0</v>
      </c>
      <c r="BH604" s="145">
        <f>IF(N604="sníž. přenesená",J604,0)</f>
        <v>0</v>
      </c>
      <c r="BI604" s="145">
        <f>IF(N604="nulová",J604,0)</f>
        <v>0</v>
      </c>
      <c r="BJ604" s="15" t="s">
        <v>19</v>
      </c>
      <c r="BK604" s="145">
        <f>ROUND(I604*H604,2)</f>
        <v>4520</v>
      </c>
      <c r="BL604" s="15" t="s">
        <v>397</v>
      </c>
      <c r="BM604" s="144" t="s">
        <v>1759</v>
      </c>
    </row>
    <row r="605" spans="1:65" s="2" customFormat="1" ht="24.2" customHeight="1">
      <c r="A605" s="27"/>
      <c r="B605" s="133"/>
      <c r="C605" s="146" t="s">
        <v>1760</v>
      </c>
      <c r="D605" s="146" t="s">
        <v>406</v>
      </c>
      <c r="E605" s="147" t="s">
        <v>1761</v>
      </c>
      <c r="F605" s="148" t="s">
        <v>1762</v>
      </c>
      <c r="G605" s="149" t="s">
        <v>217</v>
      </c>
      <c r="H605" s="150">
        <v>40</v>
      </c>
      <c r="I605" s="151">
        <v>168</v>
      </c>
      <c r="J605" s="151">
        <f>ROUND(I605*H605,2)</f>
        <v>6720</v>
      </c>
      <c r="K605" s="148" t="s">
        <v>146</v>
      </c>
      <c r="L605" s="152"/>
      <c r="M605" s="153" t="s">
        <v>1</v>
      </c>
      <c r="N605" s="154" t="s">
        <v>44</v>
      </c>
      <c r="O605" s="142">
        <v>0</v>
      </c>
      <c r="P605" s="142">
        <f>O605*H605</f>
        <v>0</v>
      </c>
      <c r="Q605" s="142">
        <v>3.1E-2</v>
      </c>
      <c r="R605" s="142">
        <f>Q605*H605</f>
        <v>1.24</v>
      </c>
      <c r="S605" s="142">
        <v>0</v>
      </c>
      <c r="T605" s="143">
        <f>S605*H605</f>
        <v>0</v>
      </c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R605" s="144" t="s">
        <v>662</v>
      </c>
      <c r="AT605" s="144" t="s">
        <v>406</v>
      </c>
      <c r="AU605" s="144" t="s">
        <v>85</v>
      </c>
      <c r="AY605" s="15" t="s">
        <v>140</v>
      </c>
      <c r="BE605" s="145">
        <f>IF(N605="základní",J605,0)</f>
        <v>6720</v>
      </c>
      <c r="BF605" s="145">
        <f>IF(N605="snížená",J605,0)</f>
        <v>0</v>
      </c>
      <c r="BG605" s="145">
        <f>IF(N605="zákl. přenesená",J605,0)</f>
        <v>0</v>
      </c>
      <c r="BH605" s="145">
        <f>IF(N605="sníž. přenesená",J605,0)</f>
        <v>0</v>
      </c>
      <c r="BI605" s="145">
        <f>IF(N605="nulová",J605,0)</f>
        <v>0</v>
      </c>
      <c r="BJ605" s="15" t="s">
        <v>19</v>
      </c>
      <c r="BK605" s="145">
        <f>ROUND(I605*H605,2)</f>
        <v>6720</v>
      </c>
      <c r="BL605" s="15" t="s">
        <v>662</v>
      </c>
      <c r="BM605" s="144" t="s">
        <v>1763</v>
      </c>
    </row>
    <row r="606" spans="1:65" s="2" customFormat="1" ht="44.25" customHeight="1">
      <c r="A606" s="27"/>
      <c r="B606" s="133"/>
      <c r="C606" s="134" t="s">
        <v>1764</v>
      </c>
      <c r="D606" s="134" t="s">
        <v>142</v>
      </c>
      <c r="E606" s="135" t="s">
        <v>1765</v>
      </c>
      <c r="F606" s="136" t="s">
        <v>1766</v>
      </c>
      <c r="G606" s="137" t="s">
        <v>217</v>
      </c>
      <c r="H606" s="138">
        <v>80</v>
      </c>
      <c r="I606" s="139">
        <v>34.5</v>
      </c>
      <c r="J606" s="139">
        <f>ROUND(I606*H606,2)</f>
        <v>2760</v>
      </c>
      <c r="K606" s="136" t="s">
        <v>146</v>
      </c>
      <c r="L606" s="28"/>
      <c r="M606" s="140" t="s">
        <v>1</v>
      </c>
      <c r="N606" s="141" t="s">
        <v>44</v>
      </c>
      <c r="O606" s="142">
        <v>9.1999999999999998E-2</v>
      </c>
      <c r="P606" s="142">
        <f>O606*H606</f>
        <v>7.3599999999999994</v>
      </c>
      <c r="Q606" s="142">
        <v>0</v>
      </c>
      <c r="R606" s="142">
        <f>Q606*H606</f>
        <v>0</v>
      </c>
      <c r="S606" s="142">
        <v>0</v>
      </c>
      <c r="T606" s="143">
        <f>S606*H606</f>
        <v>0</v>
      </c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R606" s="144" t="s">
        <v>397</v>
      </c>
      <c r="AT606" s="144" t="s">
        <v>142</v>
      </c>
      <c r="AU606" s="144" t="s">
        <v>85</v>
      </c>
      <c r="AY606" s="15" t="s">
        <v>140</v>
      </c>
      <c r="BE606" s="145">
        <f>IF(N606="základní",J606,0)</f>
        <v>2760</v>
      </c>
      <c r="BF606" s="145">
        <f>IF(N606="snížená",J606,0)</f>
        <v>0</v>
      </c>
      <c r="BG606" s="145">
        <f>IF(N606="zákl. přenesená",J606,0)</f>
        <v>0</v>
      </c>
      <c r="BH606" s="145">
        <f>IF(N606="sníž. přenesená",J606,0)</f>
        <v>0</v>
      </c>
      <c r="BI606" s="145">
        <f>IF(N606="nulová",J606,0)</f>
        <v>0</v>
      </c>
      <c r="BJ606" s="15" t="s">
        <v>19</v>
      </c>
      <c r="BK606" s="145">
        <f>ROUND(I606*H606,2)</f>
        <v>2760</v>
      </c>
      <c r="BL606" s="15" t="s">
        <v>397</v>
      </c>
      <c r="BM606" s="144" t="s">
        <v>1767</v>
      </c>
    </row>
    <row r="607" spans="1:65" s="2" customFormat="1" ht="16.5" customHeight="1">
      <c r="A607" s="27"/>
      <c r="B607" s="133"/>
      <c r="C607" s="146" t="s">
        <v>1768</v>
      </c>
      <c r="D607" s="146" t="s">
        <v>406</v>
      </c>
      <c r="E607" s="147" t="s">
        <v>1769</v>
      </c>
      <c r="F607" s="148" t="s">
        <v>1770</v>
      </c>
      <c r="G607" s="149" t="s">
        <v>217</v>
      </c>
      <c r="H607" s="150">
        <v>80</v>
      </c>
      <c r="I607" s="151">
        <v>259</v>
      </c>
      <c r="J607" s="151">
        <f>ROUND(I607*H607,2)</f>
        <v>20720</v>
      </c>
      <c r="K607" s="148" t="s">
        <v>146</v>
      </c>
      <c r="L607" s="152"/>
      <c r="M607" s="153" t="s">
        <v>1</v>
      </c>
      <c r="N607" s="154" t="s">
        <v>44</v>
      </c>
      <c r="O607" s="142">
        <v>0</v>
      </c>
      <c r="P607" s="142">
        <f>O607*H607</f>
        <v>0</v>
      </c>
      <c r="Q607" s="142">
        <v>3.7000000000000002E-3</v>
      </c>
      <c r="R607" s="142">
        <f>Q607*H607</f>
        <v>0.29600000000000004</v>
      </c>
      <c r="S607" s="142">
        <v>0</v>
      </c>
      <c r="T607" s="143">
        <f>S607*H607</f>
        <v>0</v>
      </c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R607" s="144" t="s">
        <v>662</v>
      </c>
      <c r="AT607" s="144" t="s">
        <v>406</v>
      </c>
      <c r="AU607" s="144" t="s">
        <v>85</v>
      </c>
      <c r="AY607" s="15" t="s">
        <v>140</v>
      </c>
      <c r="BE607" s="145">
        <f>IF(N607="základní",J607,0)</f>
        <v>20720</v>
      </c>
      <c r="BF607" s="145">
        <f>IF(N607="snížená",J607,0)</f>
        <v>0</v>
      </c>
      <c r="BG607" s="145">
        <f>IF(N607="zákl. přenesená",J607,0)</f>
        <v>0</v>
      </c>
      <c r="BH607" s="145">
        <f>IF(N607="sníž. přenesená",J607,0)</f>
        <v>0</v>
      </c>
      <c r="BI607" s="145">
        <f>IF(N607="nulová",J607,0)</f>
        <v>0</v>
      </c>
      <c r="BJ607" s="15" t="s">
        <v>19</v>
      </c>
      <c r="BK607" s="145">
        <f>ROUND(I607*H607,2)</f>
        <v>20720</v>
      </c>
      <c r="BL607" s="15" t="s">
        <v>662</v>
      </c>
      <c r="BM607" s="144" t="s">
        <v>1771</v>
      </c>
    </row>
    <row r="608" spans="1:65" s="12" customFormat="1" ht="25.9" customHeight="1">
      <c r="B608" s="121"/>
      <c r="D608" s="122" t="s">
        <v>78</v>
      </c>
      <c r="E608" s="123" t="s">
        <v>1772</v>
      </c>
      <c r="F608" s="123" t="s">
        <v>1773</v>
      </c>
      <c r="J608" s="124">
        <f>BK608</f>
        <v>3327260</v>
      </c>
      <c r="L608" s="121"/>
      <c r="M608" s="125"/>
      <c r="N608" s="126"/>
      <c r="O608" s="126"/>
      <c r="P608" s="127">
        <f>SUM(P609:P615)</f>
        <v>9360</v>
      </c>
      <c r="Q608" s="126"/>
      <c r="R608" s="127">
        <f>SUM(R609:R615)</f>
        <v>0</v>
      </c>
      <c r="S608" s="126"/>
      <c r="T608" s="128">
        <f>SUM(T609:T615)</f>
        <v>0</v>
      </c>
      <c r="AR608" s="122" t="s">
        <v>147</v>
      </c>
      <c r="AT608" s="129" t="s">
        <v>78</v>
      </c>
      <c r="AU608" s="129" t="s">
        <v>79</v>
      </c>
      <c r="AY608" s="122" t="s">
        <v>140</v>
      </c>
      <c r="BK608" s="130">
        <f>SUM(BK609:BK615)</f>
        <v>3327260</v>
      </c>
    </row>
    <row r="609" spans="1:65" s="2" customFormat="1" ht="37.9" customHeight="1">
      <c r="A609" s="27"/>
      <c r="B609" s="133"/>
      <c r="C609" s="134" t="s">
        <v>1774</v>
      </c>
      <c r="D609" s="134" t="s">
        <v>142</v>
      </c>
      <c r="E609" s="135" t="s">
        <v>1775</v>
      </c>
      <c r="F609" s="136" t="s">
        <v>1776</v>
      </c>
      <c r="G609" s="137" t="s">
        <v>222</v>
      </c>
      <c r="H609" s="138">
        <v>8100</v>
      </c>
      <c r="I609" s="139">
        <v>341</v>
      </c>
      <c r="J609" s="139">
        <f>ROUND(I609*H609,2)</f>
        <v>2762100</v>
      </c>
      <c r="K609" s="136" t="s">
        <v>146</v>
      </c>
      <c r="L609" s="28"/>
      <c r="M609" s="140" t="s">
        <v>1</v>
      </c>
      <c r="N609" s="141" t="s">
        <v>44</v>
      </c>
      <c r="O609" s="142">
        <v>1</v>
      </c>
      <c r="P609" s="142">
        <f>O609*H609</f>
        <v>8100</v>
      </c>
      <c r="Q609" s="142">
        <v>0</v>
      </c>
      <c r="R609" s="142">
        <f>Q609*H609</f>
        <v>0</v>
      </c>
      <c r="S609" s="142">
        <v>0</v>
      </c>
      <c r="T609" s="143">
        <f>S609*H609</f>
        <v>0</v>
      </c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R609" s="144" t="s">
        <v>1777</v>
      </c>
      <c r="AT609" s="144" t="s">
        <v>142</v>
      </c>
      <c r="AU609" s="144" t="s">
        <v>19</v>
      </c>
      <c r="AY609" s="15" t="s">
        <v>140</v>
      </c>
      <c r="BE609" s="145">
        <f>IF(N609="základní",J609,0)</f>
        <v>2762100</v>
      </c>
      <c r="BF609" s="145">
        <f>IF(N609="snížená",J609,0)</f>
        <v>0</v>
      </c>
      <c r="BG609" s="145">
        <f>IF(N609="zákl. přenesená",J609,0)</f>
        <v>0</v>
      </c>
      <c r="BH609" s="145">
        <f>IF(N609="sníž. přenesená",J609,0)</f>
        <v>0</v>
      </c>
      <c r="BI609" s="145">
        <f>IF(N609="nulová",J609,0)</f>
        <v>0</v>
      </c>
      <c r="BJ609" s="15" t="s">
        <v>19</v>
      </c>
      <c r="BK609" s="145">
        <f>ROUND(I609*H609,2)</f>
        <v>2762100</v>
      </c>
      <c r="BL609" s="15" t="s">
        <v>1777</v>
      </c>
      <c r="BM609" s="144" t="s">
        <v>1778</v>
      </c>
    </row>
    <row r="610" spans="1:65" s="2" customFormat="1" ht="19.5">
      <c r="A610" s="27"/>
      <c r="B610" s="28"/>
      <c r="C610" s="27"/>
      <c r="D610" s="155" t="s">
        <v>410</v>
      </c>
      <c r="E610" s="27"/>
      <c r="F610" s="156" t="s">
        <v>1779</v>
      </c>
      <c r="G610" s="27"/>
      <c r="H610" s="27"/>
      <c r="I610" s="27"/>
      <c r="J610" s="27"/>
      <c r="K610" s="27"/>
      <c r="L610" s="28"/>
      <c r="M610" s="157"/>
      <c r="N610" s="158"/>
      <c r="O610" s="53"/>
      <c r="P610" s="53"/>
      <c r="Q610" s="53"/>
      <c r="R610" s="53"/>
      <c r="S610" s="53"/>
      <c r="T610" s="54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T610" s="15" t="s">
        <v>410</v>
      </c>
      <c r="AU610" s="15" t="s">
        <v>19</v>
      </c>
    </row>
    <row r="611" spans="1:65" s="2" customFormat="1" ht="37.9" customHeight="1">
      <c r="A611" s="27"/>
      <c r="B611" s="133"/>
      <c r="C611" s="134" t="s">
        <v>1780</v>
      </c>
      <c r="D611" s="134" t="s">
        <v>142</v>
      </c>
      <c r="E611" s="135" t="s">
        <v>1781</v>
      </c>
      <c r="F611" s="136" t="s">
        <v>1782</v>
      </c>
      <c r="G611" s="137" t="s">
        <v>222</v>
      </c>
      <c r="H611" s="138">
        <v>800</v>
      </c>
      <c r="I611" s="139">
        <v>376</v>
      </c>
      <c r="J611" s="139">
        <f>ROUND(I611*H611,2)</f>
        <v>300800</v>
      </c>
      <c r="K611" s="136" t="s">
        <v>146</v>
      </c>
      <c r="L611" s="28"/>
      <c r="M611" s="140" t="s">
        <v>1</v>
      </c>
      <c r="N611" s="141" t="s">
        <v>44</v>
      </c>
      <c r="O611" s="142">
        <v>1</v>
      </c>
      <c r="P611" s="142">
        <f>O611*H611</f>
        <v>800</v>
      </c>
      <c r="Q611" s="142">
        <v>0</v>
      </c>
      <c r="R611" s="142">
        <f>Q611*H611</f>
        <v>0</v>
      </c>
      <c r="S611" s="142">
        <v>0</v>
      </c>
      <c r="T611" s="143">
        <f>S611*H611</f>
        <v>0</v>
      </c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R611" s="144" t="s">
        <v>1777</v>
      </c>
      <c r="AT611" s="144" t="s">
        <v>142</v>
      </c>
      <c r="AU611" s="144" t="s">
        <v>19</v>
      </c>
      <c r="AY611" s="15" t="s">
        <v>140</v>
      </c>
      <c r="BE611" s="145">
        <f>IF(N611="základní",J611,0)</f>
        <v>300800</v>
      </c>
      <c r="BF611" s="145">
        <f>IF(N611="snížená",J611,0)</f>
        <v>0</v>
      </c>
      <c r="BG611" s="145">
        <f>IF(N611="zákl. přenesená",J611,0)</f>
        <v>0</v>
      </c>
      <c r="BH611" s="145">
        <f>IF(N611="sníž. přenesená",J611,0)</f>
        <v>0</v>
      </c>
      <c r="BI611" s="145">
        <f>IF(N611="nulová",J611,0)</f>
        <v>0</v>
      </c>
      <c r="BJ611" s="15" t="s">
        <v>19</v>
      </c>
      <c r="BK611" s="145">
        <f>ROUND(I611*H611,2)</f>
        <v>300800</v>
      </c>
      <c r="BL611" s="15" t="s">
        <v>1777</v>
      </c>
      <c r="BM611" s="144" t="s">
        <v>1783</v>
      </c>
    </row>
    <row r="612" spans="1:65" s="2" customFormat="1" ht="29.25">
      <c r="A612" s="27"/>
      <c r="B612" s="28"/>
      <c r="C612" s="27"/>
      <c r="D612" s="155" t="s">
        <v>410</v>
      </c>
      <c r="E612" s="27"/>
      <c r="F612" s="156" t="s">
        <v>1784</v>
      </c>
      <c r="G612" s="27"/>
      <c r="H612" s="27"/>
      <c r="I612" s="27"/>
      <c r="J612" s="27"/>
      <c r="K612" s="27"/>
      <c r="L612" s="28"/>
      <c r="M612" s="157"/>
      <c r="N612" s="158"/>
      <c r="O612" s="53"/>
      <c r="P612" s="53"/>
      <c r="Q612" s="53"/>
      <c r="R612" s="53"/>
      <c r="S612" s="53"/>
      <c r="T612" s="54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T612" s="15" t="s">
        <v>410</v>
      </c>
      <c r="AU612" s="15" t="s">
        <v>19</v>
      </c>
    </row>
    <row r="613" spans="1:65" s="2" customFormat="1" ht="37.9" customHeight="1">
      <c r="A613" s="27"/>
      <c r="B613" s="133"/>
      <c r="C613" s="134" t="s">
        <v>1785</v>
      </c>
      <c r="D613" s="134" t="s">
        <v>142</v>
      </c>
      <c r="E613" s="135" t="s">
        <v>1786</v>
      </c>
      <c r="F613" s="136" t="s">
        <v>1787</v>
      </c>
      <c r="G613" s="137" t="s">
        <v>222</v>
      </c>
      <c r="H613" s="138">
        <v>280</v>
      </c>
      <c r="I613" s="139">
        <v>507</v>
      </c>
      <c r="J613" s="139">
        <f>ROUND(I613*H613,2)</f>
        <v>141960</v>
      </c>
      <c r="K613" s="136" t="s">
        <v>146</v>
      </c>
      <c r="L613" s="28"/>
      <c r="M613" s="140" t="s">
        <v>1</v>
      </c>
      <c r="N613" s="141" t="s">
        <v>44</v>
      </c>
      <c r="O613" s="142">
        <v>1</v>
      </c>
      <c r="P613" s="142">
        <f>O613*H613</f>
        <v>280</v>
      </c>
      <c r="Q613" s="142">
        <v>0</v>
      </c>
      <c r="R613" s="142">
        <f>Q613*H613</f>
        <v>0</v>
      </c>
      <c r="S613" s="142">
        <v>0</v>
      </c>
      <c r="T613" s="143">
        <f>S613*H613</f>
        <v>0</v>
      </c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R613" s="144" t="s">
        <v>1777</v>
      </c>
      <c r="AT613" s="144" t="s">
        <v>142</v>
      </c>
      <c r="AU613" s="144" t="s">
        <v>19</v>
      </c>
      <c r="AY613" s="15" t="s">
        <v>140</v>
      </c>
      <c r="BE613" s="145">
        <f>IF(N613="základní",J613,0)</f>
        <v>141960</v>
      </c>
      <c r="BF613" s="145">
        <f>IF(N613="snížená",J613,0)</f>
        <v>0</v>
      </c>
      <c r="BG613" s="145">
        <f>IF(N613="zákl. přenesená",J613,0)</f>
        <v>0</v>
      </c>
      <c r="BH613" s="145">
        <f>IF(N613="sníž. přenesená",J613,0)</f>
        <v>0</v>
      </c>
      <c r="BI613" s="145">
        <f>IF(N613="nulová",J613,0)</f>
        <v>0</v>
      </c>
      <c r="BJ613" s="15" t="s">
        <v>19</v>
      </c>
      <c r="BK613" s="145">
        <f>ROUND(I613*H613,2)</f>
        <v>141960</v>
      </c>
      <c r="BL613" s="15" t="s">
        <v>1777</v>
      </c>
      <c r="BM613" s="144" t="s">
        <v>1788</v>
      </c>
    </row>
    <row r="614" spans="1:65" s="2" customFormat="1" ht="29.25">
      <c r="A614" s="27"/>
      <c r="B614" s="28"/>
      <c r="C614" s="27"/>
      <c r="D614" s="155" t="s">
        <v>410</v>
      </c>
      <c r="E614" s="27"/>
      <c r="F614" s="156" t="s">
        <v>1784</v>
      </c>
      <c r="G614" s="27"/>
      <c r="H614" s="27"/>
      <c r="I614" s="27"/>
      <c r="J614" s="27"/>
      <c r="K614" s="27"/>
      <c r="L614" s="28"/>
      <c r="M614" s="157"/>
      <c r="N614" s="158"/>
      <c r="O614" s="53"/>
      <c r="P614" s="53"/>
      <c r="Q614" s="53"/>
      <c r="R614" s="53"/>
      <c r="S614" s="53"/>
      <c r="T614" s="54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T614" s="15" t="s">
        <v>410</v>
      </c>
      <c r="AU614" s="15" t="s">
        <v>19</v>
      </c>
    </row>
    <row r="615" spans="1:65" s="2" customFormat="1" ht="24.2" customHeight="1">
      <c r="A615" s="27"/>
      <c r="B615" s="133"/>
      <c r="C615" s="134" t="s">
        <v>1789</v>
      </c>
      <c r="D615" s="134" t="s">
        <v>142</v>
      </c>
      <c r="E615" s="135" t="s">
        <v>1790</v>
      </c>
      <c r="F615" s="136" t="s">
        <v>1791</v>
      </c>
      <c r="G615" s="137" t="s">
        <v>222</v>
      </c>
      <c r="H615" s="138">
        <v>180</v>
      </c>
      <c r="I615" s="139">
        <v>680</v>
      </c>
      <c r="J615" s="139">
        <f>ROUND(I615*H615,2)</f>
        <v>122400</v>
      </c>
      <c r="K615" s="136" t="s">
        <v>146</v>
      </c>
      <c r="L615" s="28"/>
      <c r="M615" s="140" t="s">
        <v>1</v>
      </c>
      <c r="N615" s="141" t="s">
        <v>44</v>
      </c>
      <c r="O615" s="142">
        <v>1</v>
      </c>
      <c r="P615" s="142">
        <f>O615*H615</f>
        <v>180</v>
      </c>
      <c r="Q615" s="142">
        <v>0</v>
      </c>
      <c r="R615" s="142">
        <f>Q615*H615</f>
        <v>0</v>
      </c>
      <c r="S615" s="142">
        <v>0</v>
      </c>
      <c r="T615" s="143">
        <f>S615*H615</f>
        <v>0</v>
      </c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R615" s="144" t="s">
        <v>1777</v>
      </c>
      <c r="AT615" s="144" t="s">
        <v>142</v>
      </c>
      <c r="AU615" s="144" t="s">
        <v>19</v>
      </c>
      <c r="AY615" s="15" t="s">
        <v>140</v>
      </c>
      <c r="BE615" s="145">
        <f>IF(N615="základní",J615,0)</f>
        <v>122400</v>
      </c>
      <c r="BF615" s="145">
        <f>IF(N615="snížená",J615,0)</f>
        <v>0</v>
      </c>
      <c r="BG615" s="145">
        <f>IF(N615="zákl. přenesená",J615,0)</f>
        <v>0</v>
      </c>
      <c r="BH615" s="145">
        <f>IF(N615="sníž. přenesená",J615,0)</f>
        <v>0</v>
      </c>
      <c r="BI615" s="145">
        <f>IF(N615="nulová",J615,0)</f>
        <v>0</v>
      </c>
      <c r="BJ615" s="15" t="s">
        <v>19</v>
      </c>
      <c r="BK615" s="145">
        <f>ROUND(I615*H615,2)</f>
        <v>122400</v>
      </c>
      <c r="BL615" s="15" t="s">
        <v>1777</v>
      </c>
      <c r="BM615" s="144" t="s">
        <v>1792</v>
      </c>
    </row>
    <row r="616" spans="1:65" s="12" customFormat="1" ht="25.9" customHeight="1">
      <c r="B616" s="121"/>
      <c r="D616" s="122" t="s">
        <v>78</v>
      </c>
      <c r="E616" s="123" t="s">
        <v>1793</v>
      </c>
      <c r="F616" s="123" t="s">
        <v>1794</v>
      </c>
      <c r="J616" s="124">
        <f>BK616</f>
        <v>1421640</v>
      </c>
      <c r="L616" s="121"/>
      <c r="M616" s="125"/>
      <c r="N616" s="126"/>
      <c r="O616" s="126"/>
      <c r="P616" s="127">
        <f>SUM(P617:P621)</f>
        <v>552</v>
      </c>
      <c r="Q616" s="126"/>
      <c r="R616" s="127">
        <f>SUM(R617:R621)</f>
        <v>0</v>
      </c>
      <c r="S616" s="126"/>
      <c r="T616" s="128">
        <f>SUM(T617:T621)</f>
        <v>0</v>
      </c>
      <c r="AR616" s="122" t="s">
        <v>147</v>
      </c>
      <c r="AT616" s="129" t="s">
        <v>78</v>
      </c>
      <c r="AU616" s="129" t="s">
        <v>79</v>
      </c>
      <c r="AY616" s="122" t="s">
        <v>140</v>
      </c>
      <c r="BK616" s="130">
        <f>SUM(BK617:BK621)</f>
        <v>1421640</v>
      </c>
    </row>
    <row r="617" spans="1:65" s="2" customFormat="1" ht="16.5" customHeight="1">
      <c r="A617" s="27"/>
      <c r="B617" s="133"/>
      <c r="C617" s="134" t="s">
        <v>1795</v>
      </c>
      <c r="D617" s="134" t="s">
        <v>142</v>
      </c>
      <c r="E617" s="135" t="s">
        <v>1796</v>
      </c>
      <c r="F617" s="136" t="s">
        <v>1797</v>
      </c>
      <c r="G617" s="137" t="s">
        <v>1798</v>
      </c>
      <c r="H617" s="138">
        <v>350</v>
      </c>
      <c r="I617" s="139">
        <v>2810</v>
      </c>
      <c r="J617" s="139">
        <f>ROUND(I617*H617,2)</f>
        <v>983500</v>
      </c>
      <c r="K617" s="136" t="s">
        <v>1</v>
      </c>
      <c r="L617" s="28"/>
      <c r="M617" s="140" t="s">
        <v>1</v>
      </c>
      <c r="N617" s="141" t="s">
        <v>44</v>
      </c>
      <c r="O617" s="142">
        <v>1</v>
      </c>
      <c r="P617" s="142">
        <f>O617*H617</f>
        <v>350</v>
      </c>
      <c r="Q617" s="142">
        <v>0</v>
      </c>
      <c r="R617" s="142">
        <f>Q617*H617</f>
        <v>0</v>
      </c>
      <c r="S617" s="142">
        <v>0</v>
      </c>
      <c r="T617" s="143">
        <f>S617*H617</f>
        <v>0</v>
      </c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R617" s="144" t="s">
        <v>147</v>
      </c>
      <c r="AT617" s="144" t="s">
        <v>142</v>
      </c>
      <c r="AU617" s="144" t="s">
        <v>19</v>
      </c>
      <c r="AY617" s="15" t="s">
        <v>140</v>
      </c>
      <c r="BE617" s="145">
        <f>IF(N617="základní",J617,0)</f>
        <v>983500</v>
      </c>
      <c r="BF617" s="145">
        <f>IF(N617="snížená",J617,0)</f>
        <v>0</v>
      </c>
      <c r="BG617" s="145">
        <f>IF(N617="zákl. přenesená",J617,0)</f>
        <v>0</v>
      </c>
      <c r="BH617" s="145">
        <f>IF(N617="sníž. přenesená",J617,0)</f>
        <v>0</v>
      </c>
      <c r="BI617" s="145">
        <f>IF(N617="nulová",J617,0)</f>
        <v>0</v>
      </c>
      <c r="BJ617" s="15" t="s">
        <v>19</v>
      </c>
      <c r="BK617" s="145">
        <f>ROUND(I617*H617,2)</f>
        <v>983500</v>
      </c>
      <c r="BL617" s="15" t="s">
        <v>147</v>
      </c>
      <c r="BM617" s="144" t="s">
        <v>1799</v>
      </c>
    </row>
    <row r="618" spans="1:65" s="2" customFormat="1" ht="21.75" customHeight="1">
      <c r="A618" s="27"/>
      <c r="B618" s="133"/>
      <c r="C618" s="134" t="s">
        <v>1800</v>
      </c>
      <c r="D618" s="134" t="s">
        <v>142</v>
      </c>
      <c r="E618" s="135" t="s">
        <v>1801</v>
      </c>
      <c r="F618" s="136" t="s">
        <v>1802</v>
      </c>
      <c r="G618" s="137" t="s">
        <v>1798</v>
      </c>
      <c r="H618" s="138">
        <v>172</v>
      </c>
      <c r="I618" s="139">
        <v>1820</v>
      </c>
      <c r="J618" s="139">
        <f>ROUND(I618*H618,2)</f>
        <v>313040</v>
      </c>
      <c r="K618" s="136" t="s">
        <v>1</v>
      </c>
      <c r="L618" s="28"/>
      <c r="M618" s="140" t="s">
        <v>1</v>
      </c>
      <c r="N618" s="141" t="s">
        <v>44</v>
      </c>
      <c r="O618" s="142">
        <v>1</v>
      </c>
      <c r="P618" s="142">
        <f>O618*H618</f>
        <v>172</v>
      </c>
      <c r="Q618" s="142">
        <v>0</v>
      </c>
      <c r="R618" s="142">
        <f>Q618*H618</f>
        <v>0</v>
      </c>
      <c r="S618" s="142">
        <v>0</v>
      </c>
      <c r="T618" s="143">
        <f>S618*H618</f>
        <v>0</v>
      </c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R618" s="144" t="s">
        <v>147</v>
      </c>
      <c r="AT618" s="144" t="s">
        <v>142</v>
      </c>
      <c r="AU618" s="144" t="s">
        <v>19</v>
      </c>
      <c r="AY618" s="15" t="s">
        <v>140</v>
      </c>
      <c r="BE618" s="145">
        <f>IF(N618="základní",J618,0)</f>
        <v>313040</v>
      </c>
      <c r="BF618" s="145">
        <f>IF(N618="snížená",J618,0)</f>
        <v>0</v>
      </c>
      <c r="BG618" s="145">
        <f>IF(N618="zákl. přenesená",J618,0)</f>
        <v>0</v>
      </c>
      <c r="BH618" s="145">
        <f>IF(N618="sníž. přenesená",J618,0)</f>
        <v>0</v>
      </c>
      <c r="BI618" s="145">
        <f>IF(N618="nulová",J618,0)</f>
        <v>0</v>
      </c>
      <c r="BJ618" s="15" t="s">
        <v>19</v>
      </c>
      <c r="BK618" s="145">
        <f>ROUND(I618*H618,2)</f>
        <v>313040</v>
      </c>
      <c r="BL618" s="15" t="s">
        <v>147</v>
      </c>
      <c r="BM618" s="144" t="s">
        <v>1803</v>
      </c>
    </row>
    <row r="619" spans="1:65" s="2" customFormat="1" ht="24.2" customHeight="1">
      <c r="A619" s="27"/>
      <c r="B619" s="133"/>
      <c r="C619" s="134" t="s">
        <v>1804</v>
      </c>
      <c r="D619" s="134" t="s">
        <v>142</v>
      </c>
      <c r="E619" s="135" t="s">
        <v>1805</v>
      </c>
      <c r="F619" s="136" t="s">
        <v>1806</v>
      </c>
      <c r="G619" s="137" t="s">
        <v>1798</v>
      </c>
      <c r="H619" s="138">
        <v>30</v>
      </c>
      <c r="I619" s="139">
        <v>1370</v>
      </c>
      <c r="J619" s="139">
        <f>ROUND(I619*H619,2)</f>
        <v>41100</v>
      </c>
      <c r="K619" s="136" t="s">
        <v>1</v>
      </c>
      <c r="L619" s="28"/>
      <c r="M619" s="140" t="s">
        <v>1</v>
      </c>
      <c r="N619" s="141" t="s">
        <v>44</v>
      </c>
      <c r="O619" s="142">
        <v>1</v>
      </c>
      <c r="P619" s="142">
        <f>O619*H619</f>
        <v>30</v>
      </c>
      <c r="Q619" s="142">
        <v>0</v>
      </c>
      <c r="R619" s="142">
        <f>Q619*H619</f>
        <v>0</v>
      </c>
      <c r="S619" s="142">
        <v>0</v>
      </c>
      <c r="T619" s="143">
        <f>S619*H619</f>
        <v>0</v>
      </c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R619" s="144" t="s">
        <v>147</v>
      </c>
      <c r="AT619" s="144" t="s">
        <v>142</v>
      </c>
      <c r="AU619" s="144" t="s">
        <v>19</v>
      </c>
      <c r="AY619" s="15" t="s">
        <v>140</v>
      </c>
      <c r="BE619" s="145">
        <f>IF(N619="základní",J619,0)</f>
        <v>41100</v>
      </c>
      <c r="BF619" s="145">
        <f>IF(N619="snížená",J619,0)</f>
        <v>0</v>
      </c>
      <c r="BG619" s="145">
        <f>IF(N619="zákl. přenesená",J619,0)</f>
        <v>0</v>
      </c>
      <c r="BH619" s="145">
        <f>IF(N619="sníž. přenesená",J619,0)</f>
        <v>0</v>
      </c>
      <c r="BI619" s="145">
        <f>IF(N619="nulová",J619,0)</f>
        <v>0</v>
      </c>
      <c r="BJ619" s="15" t="s">
        <v>19</v>
      </c>
      <c r="BK619" s="145">
        <f>ROUND(I619*H619,2)</f>
        <v>41100</v>
      </c>
      <c r="BL619" s="15" t="s">
        <v>147</v>
      </c>
      <c r="BM619" s="144" t="s">
        <v>1807</v>
      </c>
    </row>
    <row r="620" spans="1:65" s="2" customFormat="1" ht="16.5" customHeight="1">
      <c r="A620" s="27"/>
      <c r="B620" s="133"/>
      <c r="C620" s="134" t="s">
        <v>1808</v>
      </c>
      <c r="D620" s="134" t="s">
        <v>142</v>
      </c>
      <c r="E620" s="135" t="s">
        <v>1809</v>
      </c>
      <c r="F620" s="136" t="s">
        <v>1810</v>
      </c>
      <c r="G620" s="137" t="s">
        <v>170</v>
      </c>
      <c r="H620" s="138">
        <v>28</v>
      </c>
      <c r="I620" s="139">
        <v>3000</v>
      </c>
      <c r="J620" s="139">
        <f>ROUND(I620*H620,2)</f>
        <v>84000</v>
      </c>
      <c r="K620" s="136" t="s">
        <v>1</v>
      </c>
      <c r="L620" s="28"/>
      <c r="M620" s="140" t="s">
        <v>1</v>
      </c>
      <c r="N620" s="141" t="s">
        <v>44</v>
      </c>
      <c r="O620" s="142">
        <v>0</v>
      </c>
      <c r="P620" s="142">
        <f>O620*H620</f>
        <v>0</v>
      </c>
      <c r="Q620" s="142">
        <v>0</v>
      </c>
      <c r="R620" s="142">
        <f>Q620*H620</f>
        <v>0</v>
      </c>
      <c r="S620" s="142">
        <v>0</v>
      </c>
      <c r="T620" s="143">
        <f>S620*H620</f>
        <v>0</v>
      </c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R620" s="144" t="s">
        <v>147</v>
      </c>
      <c r="AT620" s="144" t="s">
        <v>142</v>
      </c>
      <c r="AU620" s="144" t="s">
        <v>19</v>
      </c>
      <c r="AY620" s="15" t="s">
        <v>140</v>
      </c>
      <c r="BE620" s="145">
        <f>IF(N620="základní",J620,0)</f>
        <v>84000</v>
      </c>
      <c r="BF620" s="145">
        <f>IF(N620="snížená",J620,0)</f>
        <v>0</v>
      </c>
      <c r="BG620" s="145">
        <f>IF(N620="zákl. přenesená",J620,0)</f>
        <v>0</v>
      </c>
      <c r="BH620" s="145">
        <f>IF(N620="sníž. přenesená",J620,0)</f>
        <v>0</v>
      </c>
      <c r="BI620" s="145">
        <f>IF(N620="nulová",J620,0)</f>
        <v>0</v>
      </c>
      <c r="BJ620" s="15" t="s">
        <v>19</v>
      </c>
      <c r="BK620" s="145">
        <f>ROUND(I620*H620,2)</f>
        <v>84000</v>
      </c>
      <c r="BL620" s="15" t="s">
        <v>147</v>
      </c>
      <c r="BM620" s="144" t="s">
        <v>1811</v>
      </c>
    </row>
    <row r="621" spans="1:65" s="2" customFormat="1" ht="19.5">
      <c r="A621" s="27"/>
      <c r="B621" s="205"/>
      <c r="C621" s="206"/>
      <c r="D621" s="207" t="s">
        <v>410</v>
      </c>
      <c r="E621" s="206"/>
      <c r="F621" s="208" t="s">
        <v>1812</v>
      </c>
      <c r="G621" s="206"/>
      <c r="H621" s="206"/>
      <c r="I621" s="206"/>
      <c r="J621" s="206"/>
      <c r="K621" s="209"/>
      <c r="L621" s="28"/>
      <c r="M621" s="157"/>
      <c r="N621" s="158"/>
      <c r="O621" s="53"/>
      <c r="P621" s="53"/>
      <c r="Q621" s="53"/>
      <c r="R621" s="53"/>
      <c r="S621" s="53"/>
      <c r="T621" s="54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T621" s="15" t="s">
        <v>410</v>
      </c>
      <c r="AU621" s="15" t="s">
        <v>19</v>
      </c>
    </row>
    <row r="622" spans="1:65" s="12" customFormat="1" ht="25.9" hidden="1" customHeight="1">
      <c r="B622" s="121"/>
      <c r="D622" s="122" t="s">
        <v>78</v>
      </c>
      <c r="E622" s="123" t="s">
        <v>1813</v>
      </c>
      <c r="F622" s="123" t="s">
        <v>1814</v>
      </c>
      <c r="J622" s="124">
        <f>BK622</f>
        <v>7399000</v>
      </c>
      <c r="L622" s="121"/>
      <c r="M622" s="125"/>
      <c r="N622" s="126"/>
      <c r="O622" s="126"/>
      <c r="P622" s="127">
        <f>P623+SUM(P624:P633)+P636+P639+P642+P645+P648+P651+P656</f>
        <v>0</v>
      </c>
      <c r="Q622" s="126"/>
      <c r="R622" s="127">
        <f>R623+SUM(R624:R633)+R636+R639+R642+R645+R648+R651+R656</f>
        <v>0</v>
      </c>
      <c r="S622" s="126"/>
      <c r="T622" s="128">
        <f>T623+SUM(T624:T633)+T636+T639+T642+T645+T648+T651+T656</f>
        <v>0</v>
      </c>
      <c r="AR622" s="122" t="s">
        <v>159</v>
      </c>
      <c r="AT622" s="129" t="s">
        <v>78</v>
      </c>
      <c r="AU622" s="129" t="s">
        <v>79</v>
      </c>
      <c r="AY622" s="122" t="s">
        <v>140</v>
      </c>
      <c r="BK622" s="130">
        <f>BK623+SUM(BK624:BK633)+BK636+BK639+BK642+BK645+BK648+BK651+BK656</f>
        <v>7399000</v>
      </c>
    </row>
    <row r="623" spans="1:65" s="2" customFormat="1" ht="16.5" hidden="1" customHeight="1">
      <c r="A623" s="27"/>
      <c r="B623" s="133"/>
      <c r="C623" s="134" t="s">
        <v>1815</v>
      </c>
      <c r="D623" s="134" t="s">
        <v>142</v>
      </c>
      <c r="E623" s="135" t="s">
        <v>1816</v>
      </c>
      <c r="F623" s="136" t="s">
        <v>1817</v>
      </c>
      <c r="G623" s="137" t="s">
        <v>1818</v>
      </c>
      <c r="H623" s="138">
        <v>0.08</v>
      </c>
      <c r="I623" s="139">
        <v>12000000</v>
      </c>
      <c r="J623" s="139">
        <f>ROUND(I623*H623,2)</f>
        <v>960000</v>
      </c>
      <c r="K623" s="136" t="s">
        <v>146</v>
      </c>
      <c r="L623" s="28"/>
      <c r="M623" s="140" t="s">
        <v>1</v>
      </c>
      <c r="N623" s="141" t="s">
        <v>44</v>
      </c>
      <c r="O623" s="142">
        <v>0</v>
      </c>
      <c r="P623" s="142">
        <f>O623*H623</f>
        <v>0</v>
      </c>
      <c r="Q623" s="142">
        <v>0</v>
      </c>
      <c r="R623" s="142">
        <f>Q623*H623</f>
        <v>0</v>
      </c>
      <c r="S623" s="142">
        <v>0</v>
      </c>
      <c r="T623" s="143">
        <f>S623*H623</f>
        <v>0</v>
      </c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R623" s="144" t="s">
        <v>1819</v>
      </c>
      <c r="AT623" s="144" t="s">
        <v>142</v>
      </c>
      <c r="AU623" s="144" t="s">
        <v>19</v>
      </c>
      <c r="AY623" s="15" t="s">
        <v>140</v>
      </c>
      <c r="BE623" s="145">
        <f>IF(N623="základní",J623,0)</f>
        <v>960000</v>
      </c>
      <c r="BF623" s="145">
        <f>IF(N623="snížená",J623,0)</f>
        <v>0</v>
      </c>
      <c r="BG623" s="145">
        <f>IF(N623="zákl. přenesená",J623,0)</f>
        <v>0</v>
      </c>
      <c r="BH623" s="145">
        <f>IF(N623="sníž. přenesená",J623,0)</f>
        <v>0</v>
      </c>
      <c r="BI623" s="145">
        <f>IF(N623="nulová",J623,0)</f>
        <v>0</v>
      </c>
      <c r="BJ623" s="15" t="s">
        <v>19</v>
      </c>
      <c r="BK623" s="145">
        <f>ROUND(I623*H623,2)</f>
        <v>960000</v>
      </c>
      <c r="BL623" s="15" t="s">
        <v>1819</v>
      </c>
      <c r="BM623" s="144" t="s">
        <v>1820</v>
      </c>
    </row>
    <row r="624" spans="1:65" s="2" customFormat="1" ht="19.5" hidden="1">
      <c r="A624" s="27"/>
      <c r="B624" s="28"/>
      <c r="C624" s="27"/>
      <c r="D624" s="155" t="s">
        <v>410</v>
      </c>
      <c r="E624" s="27"/>
      <c r="F624" s="156" t="s">
        <v>1821</v>
      </c>
      <c r="G624" s="27"/>
      <c r="H624" s="27"/>
      <c r="I624" s="27"/>
      <c r="J624" s="27"/>
      <c r="K624" s="27"/>
      <c r="L624" s="28"/>
      <c r="M624" s="157"/>
      <c r="N624" s="158"/>
      <c r="O624" s="53"/>
      <c r="P624" s="53"/>
      <c r="Q624" s="53"/>
      <c r="R624" s="53"/>
      <c r="S624" s="53"/>
      <c r="T624" s="54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T624" s="15" t="s">
        <v>410</v>
      </c>
      <c r="AU624" s="15" t="s">
        <v>19</v>
      </c>
    </row>
    <row r="625" spans="1:65" s="2" customFormat="1" ht="16.5" hidden="1" customHeight="1">
      <c r="A625" s="27"/>
      <c r="B625" s="133"/>
      <c r="C625" s="134" t="s">
        <v>1822</v>
      </c>
      <c r="D625" s="134" t="s">
        <v>142</v>
      </c>
      <c r="E625" s="135" t="s">
        <v>1823</v>
      </c>
      <c r="F625" s="136" t="s">
        <v>1824</v>
      </c>
      <c r="G625" s="137" t="s">
        <v>1825</v>
      </c>
      <c r="H625" s="138">
        <v>8</v>
      </c>
      <c r="I625" s="139">
        <v>12000</v>
      </c>
      <c r="J625" s="139">
        <f>ROUND(I625*H625,2)</f>
        <v>96000</v>
      </c>
      <c r="K625" s="136" t="s">
        <v>146</v>
      </c>
      <c r="L625" s="28"/>
      <c r="M625" s="140" t="s">
        <v>1</v>
      </c>
      <c r="N625" s="141" t="s">
        <v>44</v>
      </c>
      <c r="O625" s="142">
        <v>0</v>
      </c>
      <c r="P625" s="142">
        <f>O625*H625</f>
        <v>0</v>
      </c>
      <c r="Q625" s="142">
        <v>0</v>
      </c>
      <c r="R625" s="142">
        <f>Q625*H625</f>
        <v>0</v>
      </c>
      <c r="S625" s="142">
        <v>0</v>
      </c>
      <c r="T625" s="143">
        <f>S625*H625</f>
        <v>0</v>
      </c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R625" s="144" t="s">
        <v>1819</v>
      </c>
      <c r="AT625" s="144" t="s">
        <v>142</v>
      </c>
      <c r="AU625" s="144" t="s">
        <v>19</v>
      </c>
      <c r="AY625" s="15" t="s">
        <v>140</v>
      </c>
      <c r="BE625" s="145">
        <f>IF(N625="základní",J625,0)</f>
        <v>96000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5" t="s">
        <v>19</v>
      </c>
      <c r="BK625" s="145">
        <f>ROUND(I625*H625,2)</f>
        <v>96000</v>
      </c>
      <c r="BL625" s="15" t="s">
        <v>1819</v>
      </c>
      <c r="BM625" s="144" t="s">
        <v>1826</v>
      </c>
    </row>
    <row r="626" spans="1:65" s="2" customFormat="1" ht="19.5" hidden="1">
      <c r="A626" s="27"/>
      <c r="B626" s="28"/>
      <c r="C626" s="27"/>
      <c r="D626" s="155" t="s">
        <v>410</v>
      </c>
      <c r="E626" s="27"/>
      <c r="F626" s="156" t="s">
        <v>1827</v>
      </c>
      <c r="G626" s="27"/>
      <c r="H626" s="27"/>
      <c r="I626" s="27"/>
      <c r="J626" s="27"/>
      <c r="K626" s="27"/>
      <c r="L626" s="28"/>
      <c r="M626" s="157"/>
      <c r="N626" s="158"/>
      <c r="O626" s="53"/>
      <c r="P626" s="53"/>
      <c r="Q626" s="53"/>
      <c r="R626" s="53"/>
      <c r="S626" s="53"/>
      <c r="T626" s="54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T626" s="15" t="s">
        <v>410</v>
      </c>
      <c r="AU626" s="15" t="s">
        <v>19</v>
      </c>
    </row>
    <row r="627" spans="1:65" s="2" customFormat="1" ht="16.5" hidden="1" customHeight="1">
      <c r="A627" s="27"/>
      <c r="B627" s="133"/>
      <c r="C627" s="134" t="s">
        <v>1828</v>
      </c>
      <c r="D627" s="134" t="s">
        <v>142</v>
      </c>
      <c r="E627" s="135" t="s">
        <v>1829</v>
      </c>
      <c r="F627" s="136" t="s">
        <v>1830</v>
      </c>
      <c r="G627" s="137" t="s">
        <v>1825</v>
      </c>
      <c r="H627" s="138">
        <v>6</v>
      </c>
      <c r="I627" s="139">
        <v>19000</v>
      </c>
      <c r="J627" s="139">
        <f>ROUND(I627*H627,2)</f>
        <v>114000</v>
      </c>
      <c r="K627" s="136" t="s">
        <v>146</v>
      </c>
      <c r="L627" s="28"/>
      <c r="M627" s="140" t="s">
        <v>1</v>
      </c>
      <c r="N627" s="141" t="s">
        <v>44</v>
      </c>
      <c r="O627" s="142">
        <v>0</v>
      </c>
      <c r="P627" s="142">
        <f>O627*H627</f>
        <v>0</v>
      </c>
      <c r="Q627" s="142">
        <v>0</v>
      </c>
      <c r="R627" s="142">
        <f>Q627*H627</f>
        <v>0</v>
      </c>
      <c r="S627" s="142">
        <v>0</v>
      </c>
      <c r="T627" s="143">
        <f>S627*H627</f>
        <v>0</v>
      </c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R627" s="144" t="s">
        <v>1819</v>
      </c>
      <c r="AT627" s="144" t="s">
        <v>142</v>
      </c>
      <c r="AU627" s="144" t="s">
        <v>19</v>
      </c>
      <c r="AY627" s="15" t="s">
        <v>140</v>
      </c>
      <c r="BE627" s="145">
        <f>IF(N627="základní",J627,0)</f>
        <v>114000</v>
      </c>
      <c r="BF627" s="145">
        <f>IF(N627="snížená",J627,0)</f>
        <v>0</v>
      </c>
      <c r="BG627" s="145">
        <f>IF(N627="zákl. přenesená",J627,0)</f>
        <v>0</v>
      </c>
      <c r="BH627" s="145">
        <f>IF(N627="sníž. přenesená",J627,0)</f>
        <v>0</v>
      </c>
      <c r="BI627" s="145">
        <f>IF(N627="nulová",J627,0)</f>
        <v>0</v>
      </c>
      <c r="BJ627" s="15" t="s">
        <v>19</v>
      </c>
      <c r="BK627" s="145">
        <f>ROUND(I627*H627,2)</f>
        <v>114000</v>
      </c>
      <c r="BL627" s="15" t="s">
        <v>1819</v>
      </c>
      <c r="BM627" s="144" t="s">
        <v>1831</v>
      </c>
    </row>
    <row r="628" spans="1:65" s="2" customFormat="1" ht="16.5" hidden="1" customHeight="1">
      <c r="A628" s="27"/>
      <c r="B628" s="133"/>
      <c r="C628" s="134" t="s">
        <v>1832</v>
      </c>
      <c r="D628" s="134" t="s">
        <v>142</v>
      </c>
      <c r="E628" s="135" t="s">
        <v>1833</v>
      </c>
      <c r="F628" s="136" t="s">
        <v>1834</v>
      </c>
      <c r="G628" s="137" t="s">
        <v>1825</v>
      </c>
      <c r="H628" s="138">
        <v>7</v>
      </c>
      <c r="I628" s="139">
        <v>10000</v>
      </c>
      <c r="J628" s="139">
        <f>ROUND(I628*H628,2)</f>
        <v>70000</v>
      </c>
      <c r="K628" s="136" t="s">
        <v>146</v>
      </c>
      <c r="L628" s="28"/>
      <c r="M628" s="140" t="s">
        <v>1</v>
      </c>
      <c r="N628" s="141" t="s">
        <v>44</v>
      </c>
      <c r="O628" s="142">
        <v>0</v>
      </c>
      <c r="P628" s="142">
        <f>O628*H628</f>
        <v>0</v>
      </c>
      <c r="Q628" s="142">
        <v>0</v>
      </c>
      <c r="R628" s="142">
        <f>Q628*H628</f>
        <v>0</v>
      </c>
      <c r="S628" s="142">
        <v>0</v>
      </c>
      <c r="T628" s="143">
        <f>S628*H628</f>
        <v>0</v>
      </c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R628" s="144" t="s">
        <v>1819</v>
      </c>
      <c r="AT628" s="144" t="s">
        <v>142</v>
      </c>
      <c r="AU628" s="144" t="s">
        <v>19</v>
      </c>
      <c r="AY628" s="15" t="s">
        <v>140</v>
      </c>
      <c r="BE628" s="145">
        <f>IF(N628="základní",J628,0)</f>
        <v>70000</v>
      </c>
      <c r="BF628" s="145">
        <f>IF(N628="snížená",J628,0)</f>
        <v>0</v>
      </c>
      <c r="BG628" s="145">
        <f>IF(N628="zákl. přenesená",J628,0)</f>
        <v>0</v>
      </c>
      <c r="BH628" s="145">
        <f>IF(N628="sníž. přenesená",J628,0)</f>
        <v>0</v>
      </c>
      <c r="BI628" s="145">
        <f>IF(N628="nulová",J628,0)</f>
        <v>0</v>
      </c>
      <c r="BJ628" s="15" t="s">
        <v>19</v>
      </c>
      <c r="BK628" s="145">
        <f>ROUND(I628*H628,2)</f>
        <v>70000</v>
      </c>
      <c r="BL628" s="15" t="s">
        <v>1819</v>
      </c>
      <c r="BM628" s="144" t="s">
        <v>1835</v>
      </c>
    </row>
    <row r="629" spans="1:65" s="2" customFormat="1" ht="19.5" hidden="1">
      <c r="A629" s="27"/>
      <c r="B629" s="28"/>
      <c r="C629" s="27"/>
      <c r="D629" s="155" t="s">
        <v>410</v>
      </c>
      <c r="E629" s="27"/>
      <c r="F629" s="156" t="s">
        <v>1836</v>
      </c>
      <c r="G629" s="27"/>
      <c r="H629" s="27"/>
      <c r="I629" s="27"/>
      <c r="J629" s="27"/>
      <c r="K629" s="27"/>
      <c r="L629" s="28"/>
      <c r="M629" s="157"/>
      <c r="N629" s="158"/>
      <c r="O629" s="53"/>
      <c r="P629" s="53"/>
      <c r="Q629" s="53"/>
      <c r="R629" s="53"/>
      <c r="S629" s="53"/>
      <c r="T629" s="54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T629" s="15" t="s">
        <v>410</v>
      </c>
      <c r="AU629" s="15" t="s">
        <v>19</v>
      </c>
    </row>
    <row r="630" spans="1:65" s="2" customFormat="1" ht="16.5" hidden="1" customHeight="1">
      <c r="A630" s="27"/>
      <c r="B630" s="133"/>
      <c r="C630" s="134" t="s">
        <v>1837</v>
      </c>
      <c r="D630" s="134" t="s">
        <v>142</v>
      </c>
      <c r="E630" s="135" t="s">
        <v>1838</v>
      </c>
      <c r="F630" s="136" t="s">
        <v>1839</v>
      </c>
      <c r="G630" s="137" t="s">
        <v>222</v>
      </c>
      <c r="H630" s="138">
        <v>11520</v>
      </c>
      <c r="I630" s="139">
        <v>150</v>
      </c>
      <c r="J630" s="139">
        <f>ROUND(I630*H630,2)</f>
        <v>1728000</v>
      </c>
      <c r="K630" s="136" t="s">
        <v>146</v>
      </c>
      <c r="L630" s="28"/>
      <c r="M630" s="140" t="s">
        <v>1</v>
      </c>
      <c r="N630" s="141" t="s">
        <v>44</v>
      </c>
      <c r="O630" s="142">
        <v>0</v>
      </c>
      <c r="P630" s="142">
        <f>O630*H630</f>
        <v>0</v>
      </c>
      <c r="Q630" s="142">
        <v>0</v>
      </c>
      <c r="R630" s="142">
        <f>Q630*H630</f>
        <v>0</v>
      </c>
      <c r="S630" s="142">
        <v>0</v>
      </c>
      <c r="T630" s="143">
        <f>S630*H630</f>
        <v>0</v>
      </c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R630" s="144" t="s">
        <v>1819</v>
      </c>
      <c r="AT630" s="144" t="s">
        <v>142</v>
      </c>
      <c r="AU630" s="144" t="s">
        <v>19</v>
      </c>
      <c r="AY630" s="15" t="s">
        <v>140</v>
      </c>
      <c r="BE630" s="145">
        <f>IF(N630="základní",J630,0)</f>
        <v>1728000</v>
      </c>
      <c r="BF630" s="145">
        <f>IF(N630="snížená",J630,0)</f>
        <v>0</v>
      </c>
      <c r="BG630" s="145">
        <f>IF(N630="zákl. přenesená",J630,0)</f>
        <v>0</v>
      </c>
      <c r="BH630" s="145">
        <f>IF(N630="sníž. přenesená",J630,0)</f>
        <v>0</v>
      </c>
      <c r="BI630" s="145">
        <f>IF(N630="nulová",J630,0)</f>
        <v>0</v>
      </c>
      <c r="BJ630" s="15" t="s">
        <v>19</v>
      </c>
      <c r="BK630" s="145">
        <f>ROUND(I630*H630,2)</f>
        <v>1728000</v>
      </c>
      <c r="BL630" s="15" t="s">
        <v>1819</v>
      </c>
      <c r="BM630" s="144" t="s">
        <v>1840</v>
      </c>
    </row>
    <row r="631" spans="1:65" s="2" customFormat="1" ht="78" hidden="1">
      <c r="A631" s="27"/>
      <c r="B631" s="28"/>
      <c r="C631" s="27"/>
      <c r="D631" s="155" t="s">
        <v>410</v>
      </c>
      <c r="E631" s="27"/>
      <c r="F631" s="156" t="s">
        <v>1841</v>
      </c>
      <c r="G631" s="27"/>
      <c r="H631" s="27"/>
      <c r="I631" s="27"/>
      <c r="J631" s="27"/>
      <c r="K631" s="27"/>
      <c r="L631" s="28"/>
      <c r="M631" s="157"/>
      <c r="N631" s="158"/>
      <c r="O631" s="53"/>
      <c r="P631" s="53"/>
      <c r="Q631" s="53"/>
      <c r="R631" s="53"/>
      <c r="S631" s="53"/>
      <c r="T631" s="54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T631" s="15" t="s">
        <v>410</v>
      </c>
      <c r="AU631" s="15" t="s">
        <v>19</v>
      </c>
    </row>
    <row r="632" spans="1:65" s="2" customFormat="1" ht="16.5" hidden="1" customHeight="1">
      <c r="A632" s="27"/>
      <c r="B632" s="133"/>
      <c r="C632" s="134" t="s">
        <v>1842</v>
      </c>
      <c r="D632" s="134" t="s">
        <v>142</v>
      </c>
      <c r="E632" s="135" t="s">
        <v>1843</v>
      </c>
      <c r="F632" s="136" t="s">
        <v>1844</v>
      </c>
      <c r="G632" s="137" t="s">
        <v>1825</v>
      </c>
      <c r="H632" s="138">
        <v>1</v>
      </c>
      <c r="I632" s="139">
        <v>118000</v>
      </c>
      <c r="J632" s="139">
        <f>ROUND(I632*H632,2)</f>
        <v>118000</v>
      </c>
      <c r="K632" s="136" t="s">
        <v>146</v>
      </c>
      <c r="L632" s="28"/>
      <c r="M632" s="140" t="s">
        <v>1</v>
      </c>
      <c r="N632" s="141" t="s">
        <v>44</v>
      </c>
      <c r="O632" s="142">
        <v>0</v>
      </c>
      <c r="P632" s="142">
        <f>O632*H632</f>
        <v>0</v>
      </c>
      <c r="Q632" s="142">
        <v>0</v>
      </c>
      <c r="R632" s="142">
        <f>Q632*H632</f>
        <v>0</v>
      </c>
      <c r="S632" s="142">
        <v>0</v>
      </c>
      <c r="T632" s="143">
        <f>S632*H632</f>
        <v>0</v>
      </c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R632" s="144" t="s">
        <v>1819</v>
      </c>
      <c r="AT632" s="144" t="s">
        <v>142</v>
      </c>
      <c r="AU632" s="144" t="s">
        <v>19</v>
      </c>
      <c r="AY632" s="15" t="s">
        <v>140</v>
      </c>
      <c r="BE632" s="145">
        <f>IF(N632="základní",J632,0)</f>
        <v>118000</v>
      </c>
      <c r="BF632" s="145">
        <f>IF(N632="snížená",J632,0)</f>
        <v>0</v>
      </c>
      <c r="BG632" s="145">
        <f>IF(N632="zákl. přenesená",J632,0)</f>
        <v>0</v>
      </c>
      <c r="BH632" s="145">
        <f>IF(N632="sníž. přenesená",J632,0)</f>
        <v>0</v>
      </c>
      <c r="BI632" s="145">
        <f>IF(N632="nulová",J632,0)</f>
        <v>0</v>
      </c>
      <c r="BJ632" s="15" t="s">
        <v>19</v>
      </c>
      <c r="BK632" s="145">
        <f>ROUND(I632*H632,2)</f>
        <v>118000</v>
      </c>
      <c r="BL632" s="15" t="s">
        <v>1819</v>
      </c>
      <c r="BM632" s="144" t="s">
        <v>1845</v>
      </c>
    </row>
    <row r="633" spans="1:65" s="12" customFormat="1" ht="22.9" hidden="1" customHeight="1">
      <c r="B633" s="121"/>
      <c r="D633" s="122" t="s">
        <v>78</v>
      </c>
      <c r="E633" s="131" t="s">
        <v>1846</v>
      </c>
      <c r="F633" s="131" t="s">
        <v>1847</v>
      </c>
      <c r="J633" s="132">
        <f>BK633</f>
        <v>1392000</v>
      </c>
      <c r="L633" s="121"/>
      <c r="M633" s="125"/>
      <c r="N633" s="126"/>
      <c r="O633" s="126"/>
      <c r="P633" s="127">
        <f>SUM(P634:P635)</f>
        <v>0</v>
      </c>
      <c r="Q633" s="126"/>
      <c r="R633" s="127">
        <f>SUM(R634:R635)</f>
        <v>0</v>
      </c>
      <c r="S633" s="126"/>
      <c r="T633" s="128">
        <f>SUM(T634:T635)</f>
        <v>0</v>
      </c>
      <c r="AR633" s="122" t="s">
        <v>159</v>
      </c>
      <c r="AT633" s="129" t="s">
        <v>78</v>
      </c>
      <c r="AU633" s="129" t="s">
        <v>19</v>
      </c>
      <c r="AY633" s="122" t="s">
        <v>140</v>
      </c>
      <c r="BK633" s="130">
        <f>SUM(BK634:BK635)</f>
        <v>1392000</v>
      </c>
    </row>
    <row r="634" spans="1:65" s="2" customFormat="1" ht="16.5" hidden="1" customHeight="1">
      <c r="A634" s="27"/>
      <c r="B634" s="133"/>
      <c r="C634" s="134" t="s">
        <v>1848</v>
      </c>
      <c r="D634" s="134" t="s">
        <v>142</v>
      </c>
      <c r="E634" s="135" t="s">
        <v>1849</v>
      </c>
      <c r="F634" s="136" t="s">
        <v>1850</v>
      </c>
      <c r="G634" s="137" t="s">
        <v>1818</v>
      </c>
      <c r="H634" s="138">
        <v>0.06</v>
      </c>
      <c r="I634" s="139">
        <v>23200000</v>
      </c>
      <c r="J634" s="139">
        <f>ROUND(I634*H634,2)</f>
        <v>1392000</v>
      </c>
      <c r="K634" s="136" t="s">
        <v>146</v>
      </c>
      <c r="L634" s="28"/>
      <c r="M634" s="140" t="s">
        <v>1</v>
      </c>
      <c r="N634" s="141" t="s">
        <v>44</v>
      </c>
      <c r="O634" s="142">
        <v>0</v>
      </c>
      <c r="P634" s="142">
        <f>O634*H634</f>
        <v>0</v>
      </c>
      <c r="Q634" s="142">
        <v>0</v>
      </c>
      <c r="R634" s="142">
        <f>Q634*H634</f>
        <v>0</v>
      </c>
      <c r="S634" s="142">
        <v>0</v>
      </c>
      <c r="T634" s="143">
        <f>S634*H634</f>
        <v>0</v>
      </c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R634" s="144" t="s">
        <v>1819</v>
      </c>
      <c r="AT634" s="144" t="s">
        <v>142</v>
      </c>
      <c r="AU634" s="144" t="s">
        <v>85</v>
      </c>
      <c r="AY634" s="15" t="s">
        <v>140</v>
      </c>
      <c r="BE634" s="145">
        <f>IF(N634="základní",J634,0)</f>
        <v>1392000</v>
      </c>
      <c r="BF634" s="145">
        <f>IF(N634="snížená",J634,0)</f>
        <v>0</v>
      </c>
      <c r="BG634" s="145">
        <f>IF(N634="zákl. přenesená",J634,0)</f>
        <v>0</v>
      </c>
      <c r="BH634" s="145">
        <f>IF(N634="sníž. přenesená",J634,0)</f>
        <v>0</v>
      </c>
      <c r="BI634" s="145">
        <f>IF(N634="nulová",J634,0)</f>
        <v>0</v>
      </c>
      <c r="BJ634" s="15" t="s">
        <v>19</v>
      </c>
      <c r="BK634" s="145">
        <f>ROUND(I634*H634,2)</f>
        <v>1392000</v>
      </c>
      <c r="BL634" s="15" t="s">
        <v>1819</v>
      </c>
      <c r="BM634" s="144" t="s">
        <v>1851</v>
      </c>
    </row>
    <row r="635" spans="1:65" s="2" customFormat="1" ht="58.5" hidden="1">
      <c r="A635" s="27"/>
      <c r="B635" s="28"/>
      <c r="C635" s="27"/>
      <c r="D635" s="155" t="s">
        <v>410</v>
      </c>
      <c r="E635" s="27"/>
      <c r="F635" s="156" t="s">
        <v>1852</v>
      </c>
      <c r="G635" s="27"/>
      <c r="H635" s="27"/>
      <c r="I635" s="27"/>
      <c r="J635" s="27"/>
      <c r="K635" s="27"/>
      <c r="L635" s="28"/>
      <c r="M635" s="157"/>
      <c r="N635" s="158"/>
      <c r="O635" s="53"/>
      <c r="P635" s="53"/>
      <c r="Q635" s="53"/>
      <c r="R635" s="53"/>
      <c r="S635" s="53"/>
      <c r="T635" s="54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T635" s="15" t="s">
        <v>410</v>
      </c>
      <c r="AU635" s="15" t="s">
        <v>85</v>
      </c>
    </row>
    <row r="636" spans="1:65" s="12" customFormat="1" ht="22.9" hidden="1" customHeight="1">
      <c r="B636" s="121"/>
      <c r="D636" s="122" t="s">
        <v>78</v>
      </c>
      <c r="E636" s="131" t="s">
        <v>1853</v>
      </c>
      <c r="F636" s="131" t="s">
        <v>1854</v>
      </c>
      <c r="J636" s="132">
        <f>BK636</f>
        <v>1100000</v>
      </c>
      <c r="L636" s="121"/>
      <c r="M636" s="125"/>
      <c r="N636" s="126"/>
      <c r="O636" s="126"/>
      <c r="P636" s="127">
        <f>SUM(P637:P638)</f>
        <v>0</v>
      </c>
      <c r="Q636" s="126"/>
      <c r="R636" s="127">
        <f>SUM(R637:R638)</f>
        <v>0</v>
      </c>
      <c r="S636" s="126"/>
      <c r="T636" s="128">
        <f>SUM(T637:T638)</f>
        <v>0</v>
      </c>
      <c r="AR636" s="122" t="s">
        <v>159</v>
      </c>
      <c r="AT636" s="129" t="s">
        <v>78</v>
      </c>
      <c r="AU636" s="129" t="s">
        <v>19</v>
      </c>
      <c r="AY636" s="122" t="s">
        <v>140</v>
      </c>
      <c r="BK636" s="130">
        <f>SUM(BK637:BK638)</f>
        <v>1100000</v>
      </c>
    </row>
    <row r="637" spans="1:65" s="2" customFormat="1" ht="16.5" hidden="1" customHeight="1">
      <c r="A637" s="27"/>
      <c r="B637" s="133"/>
      <c r="C637" s="134" t="s">
        <v>1855</v>
      </c>
      <c r="D637" s="134" t="s">
        <v>142</v>
      </c>
      <c r="E637" s="135" t="s">
        <v>1849</v>
      </c>
      <c r="F637" s="136" t="s">
        <v>1850</v>
      </c>
      <c r="G637" s="137" t="s">
        <v>1818</v>
      </c>
      <c r="H637" s="138">
        <v>0.05</v>
      </c>
      <c r="I637" s="139">
        <v>22000000</v>
      </c>
      <c r="J637" s="139">
        <f>ROUND(I637*H637,2)</f>
        <v>1100000</v>
      </c>
      <c r="K637" s="136" t="s">
        <v>146</v>
      </c>
      <c r="L637" s="28"/>
      <c r="M637" s="140" t="s">
        <v>1</v>
      </c>
      <c r="N637" s="141" t="s">
        <v>44</v>
      </c>
      <c r="O637" s="142">
        <v>0</v>
      </c>
      <c r="P637" s="142">
        <f>O637*H637</f>
        <v>0</v>
      </c>
      <c r="Q637" s="142">
        <v>0</v>
      </c>
      <c r="R637" s="142">
        <f>Q637*H637</f>
        <v>0</v>
      </c>
      <c r="S637" s="142">
        <v>0</v>
      </c>
      <c r="T637" s="143">
        <f>S637*H637</f>
        <v>0</v>
      </c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R637" s="144" t="s">
        <v>1819</v>
      </c>
      <c r="AT637" s="144" t="s">
        <v>142</v>
      </c>
      <c r="AU637" s="144" t="s">
        <v>85</v>
      </c>
      <c r="AY637" s="15" t="s">
        <v>140</v>
      </c>
      <c r="BE637" s="145">
        <f>IF(N637="základní",J637,0)</f>
        <v>1100000</v>
      </c>
      <c r="BF637" s="145">
        <f>IF(N637="snížená",J637,0)</f>
        <v>0</v>
      </c>
      <c r="BG637" s="145">
        <f>IF(N637="zákl. přenesená",J637,0)</f>
        <v>0</v>
      </c>
      <c r="BH637" s="145">
        <f>IF(N637="sníž. přenesená",J637,0)</f>
        <v>0</v>
      </c>
      <c r="BI637" s="145">
        <f>IF(N637="nulová",J637,0)</f>
        <v>0</v>
      </c>
      <c r="BJ637" s="15" t="s">
        <v>19</v>
      </c>
      <c r="BK637" s="145">
        <f>ROUND(I637*H637,2)</f>
        <v>1100000</v>
      </c>
      <c r="BL637" s="15" t="s">
        <v>1819</v>
      </c>
      <c r="BM637" s="144" t="s">
        <v>1856</v>
      </c>
    </row>
    <row r="638" spans="1:65" s="2" customFormat="1" ht="58.5" hidden="1">
      <c r="A638" s="27"/>
      <c r="B638" s="28"/>
      <c r="C638" s="27"/>
      <c r="D638" s="155" t="s">
        <v>410</v>
      </c>
      <c r="E638" s="27"/>
      <c r="F638" s="156" t="s">
        <v>1852</v>
      </c>
      <c r="G638" s="27"/>
      <c r="H638" s="27"/>
      <c r="I638" s="27"/>
      <c r="J638" s="27"/>
      <c r="K638" s="27"/>
      <c r="L638" s="28"/>
      <c r="M638" s="157"/>
      <c r="N638" s="158"/>
      <c r="O638" s="53"/>
      <c r="P638" s="53"/>
      <c r="Q638" s="53"/>
      <c r="R638" s="53"/>
      <c r="S638" s="53"/>
      <c r="T638" s="54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T638" s="15" t="s">
        <v>410</v>
      </c>
      <c r="AU638" s="15" t="s">
        <v>85</v>
      </c>
    </row>
    <row r="639" spans="1:65" s="12" customFormat="1" ht="22.9" hidden="1" customHeight="1">
      <c r="B639" s="121"/>
      <c r="D639" s="122" t="s">
        <v>78</v>
      </c>
      <c r="E639" s="131" t="s">
        <v>1857</v>
      </c>
      <c r="F639" s="131" t="s">
        <v>1858</v>
      </c>
      <c r="J639" s="132">
        <f>BK639</f>
        <v>656000</v>
      </c>
      <c r="L639" s="121"/>
      <c r="M639" s="125"/>
      <c r="N639" s="126"/>
      <c r="O639" s="126"/>
      <c r="P639" s="127">
        <f>SUM(P640:P641)</f>
        <v>0</v>
      </c>
      <c r="Q639" s="126"/>
      <c r="R639" s="127">
        <f>SUM(R640:R641)</f>
        <v>0</v>
      </c>
      <c r="S639" s="126"/>
      <c r="T639" s="128">
        <f>SUM(T640:T641)</f>
        <v>0</v>
      </c>
      <c r="AR639" s="122" t="s">
        <v>159</v>
      </c>
      <c r="AT639" s="129" t="s">
        <v>78</v>
      </c>
      <c r="AU639" s="129" t="s">
        <v>19</v>
      </c>
      <c r="AY639" s="122" t="s">
        <v>140</v>
      </c>
      <c r="BK639" s="130">
        <f>SUM(BK640:BK641)</f>
        <v>656000</v>
      </c>
    </row>
    <row r="640" spans="1:65" s="2" customFormat="1" ht="16.5" hidden="1" customHeight="1">
      <c r="A640" s="27"/>
      <c r="B640" s="133"/>
      <c r="C640" s="134" t="s">
        <v>1859</v>
      </c>
      <c r="D640" s="134" t="s">
        <v>142</v>
      </c>
      <c r="E640" s="135" t="s">
        <v>1849</v>
      </c>
      <c r="F640" s="136" t="s">
        <v>1850</v>
      </c>
      <c r="G640" s="137" t="s">
        <v>1818</v>
      </c>
      <c r="H640" s="138">
        <v>0.04</v>
      </c>
      <c r="I640" s="139">
        <v>16400000</v>
      </c>
      <c r="J640" s="139">
        <f>ROUND(I640*H640,2)</f>
        <v>656000</v>
      </c>
      <c r="K640" s="136" t="s">
        <v>146</v>
      </c>
      <c r="L640" s="28"/>
      <c r="M640" s="140" t="s">
        <v>1</v>
      </c>
      <c r="N640" s="141" t="s">
        <v>44</v>
      </c>
      <c r="O640" s="142">
        <v>0</v>
      </c>
      <c r="P640" s="142">
        <f>O640*H640</f>
        <v>0</v>
      </c>
      <c r="Q640" s="142">
        <v>0</v>
      </c>
      <c r="R640" s="142">
        <f>Q640*H640</f>
        <v>0</v>
      </c>
      <c r="S640" s="142">
        <v>0</v>
      </c>
      <c r="T640" s="143">
        <f>S640*H640</f>
        <v>0</v>
      </c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R640" s="144" t="s">
        <v>1819</v>
      </c>
      <c r="AT640" s="144" t="s">
        <v>142</v>
      </c>
      <c r="AU640" s="144" t="s">
        <v>85</v>
      </c>
      <c r="AY640" s="15" t="s">
        <v>140</v>
      </c>
      <c r="BE640" s="145">
        <f>IF(N640="základní",J640,0)</f>
        <v>656000</v>
      </c>
      <c r="BF640" s="145">
        <f>IF(N640="snížená",J640,0)</f>
        <v>0</v>
      </c>
      <c r="BG640" s="145">
        <f>IF(N640="zákl. přenesená",J640,0)</f>
        <v>0</v>
      </c>
      <c r="BH640" s="145">
        <f>IF(N640="sníž. přenesená",J640,0)</f>
        <v>0</v>
      </c>
      <c r="BI640" s="145">
        <f>IF(N640="nulová",J640,0)</f>
        <v>0</v>
      </c>
      <c r="BJ640" s="15" t="s">
        <v>19</v>
      </c>
      <c r="BK640" s="145">
        <f>ROUND(I640*H640,2)</f>
        <v>656000</v>
      </c>
      <c r="BL640" s="15" t="s">
        <v>1819</v>
      </c>
      <c r="BM640" s="144" t="s">
        <v>1860</v>
      </c>
    </row>
    <row r="641" spans="1:65" s="2" customFormat="1" ht="58.5" hidden="1">
      <c r="A641" s="27"/>
      <c r="B641" s="28"/>
      <c r="C641" s="27"/>
      <c r="D641" s="155" t="s">
        <v>410</v>
      </c>
      <c r="E641" s="27"/>
      <c r="F641" s="156" t="s">
        <v>1852</v>
      </c>
      <c r="G641" s="27"/>
      <c r="H641" s="27"/>
      <c r="I641" s="27"/>
      <c r="J641" s="27"/>
      <c r="K641" s="27"/>
      <c r="L641" s="28"/>
      <c r="M641" s="157"/>
      <c r="N641" s="158"/>
      <c r="O641" s="53"/>
      <c r="P641" s="53"/>
      <c r="Q641" s="53"/>
      <c r="R641" s="53"/>
      <c r="S641" s="53"/>
      <c r="T641" s="54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T641" s="15" t="s">
        <v>410</v>
      </c>
      <c r="AU641" s="15" t="s">
        <v>85</v>
      </c>
    </row>
    <row r="642" spans="1:65" s="12" customFormat="1" ht="22.9" hidden="1" customHeight="1">
      <c r="B642" s="121"/>
      <c r="D642" s="122" t="s">
        <v>78</v>
      </c>
      <c r="E642" s="131" t="s">
        <v>1861</v>
      </c>
      <c r="F642" s="131" t="s">
        <v>1862</v>
      </c>
      <c r="J642" s="132">
        <f>BK642</f>
        <v>350000</v>
      </c>
      <c r="L642" s="121"/>
      <c r="M642" s="125"/>
      <c r="N642" s="126"/>
      <c r="O642" s="126"/>
      <c r="P642" s="127">
        <f>SUM(P643:P644)</f>
        <v>0</v>
      </c>
      <c r="Q642" s="126"/>
      <c r="R642" s="127">
        <f>SUM(R643:R644)</f>
        <v>0</v>
      </c>
      <c r="S642" s="126"/>
      <c r="T642" s="128">
        <f>SUM(T643:T644)</f>
        <v>0</v>
      </c>
      <c r="AR642" s="122" t="s">
        <v>159</v>
      </c>
      <c r="AT642" s="129" t="s">
        <v>78</v>
      </c>
      <c r="AU642" s="129" t="s">
        <v>19</v>
      </c>
      <c r="AY642" s="122" t="s">
        <v>140</v>
      </c>
      <c r="BK642" s="130">
        <f>SUM(BK643:BK644)</f>
        <v>350000</v>
      </c>
    </row>
    <row r="643" spans="1:65" s="2" customFormat="1" ht="16.5" hidden="1" customHeight="1">
      <c r="A643" s="27"/>
      <c r="B643" s="133"/>
      <c r="C643" s="134" t="s">
        <v>1863</v>
      </c>
      <c r="D643" s="134" t="s">
        <v>142</v>
      </c>
      <c r="E643" s="135" t="s">
        <v>1849</v>
      </c>
      <c r="F643" s="136" t="s">
        <v>1850</v>
      </c>
      <c r="G643" s="137" t="s">
        <v>1818</v>
      </c>
      <c r="H643" s="138">
        <v>3.5000000000000003E-2</v>
      </c>
      <c r="I643" s="139">
        <v>10000000</v>
      </c>
      <c r="J643" s="139">
        <f>ROUND(I643*H643,2)</f>
        <v>350000</v>
      </c>
      <c r="K643" s="136" t="s">
        <v>146</v>
      </c>
      <c r="L643" s="28"/>
      <c r="M643" s="140" t="s">
        <v>1</v>
      </c>
      <c r="N643" s="141" t="s">
        <v>44</v>
      </c>
      <c r="O643" s="142">
        <v>0</v>
      </c>
      <c r="P643" s="142">
        <f>O643*H643</f>
        <v>0</v>
      </c>
      <c r="Q643" s="142">
        <v>0</v>
      </c>
      <c r="R643" s="142">
        <f>Q643*H643</f>
        <v>0</v>
      </c>
      <c r="S643" s="142">
        <v>0</v>
      </c>
      <c r="T643" s="143">
        <f>S643*H643</f>
        <v>0</v>
      </c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R643" s="144" t="s">
        <v>1819</v>
      </c>
      <c r="AT643" s="144" t="s">
        <v>142</v>
      </c>
      <c r="AU643" s="144" t="s">
        <v>85</v>
      </c>
      <c r="AY643" s="15" t="s">
        <v>140</v>
      </c>
      <c r="BE643" s="145">
        <f>IF(N643="základní",J643,0)</f>
        <v>350000</v>
      </c>
      <c r="BF643" s="145">
        <f>IF(N643="snížená",J643,0)</f>
        <v>0</v>
      </c>
      <c r="BG643" s="145">
        <f>IF(N643="zákl. přenesená",J643,0)</f>
        <v>0</v>
      </c>
      <c r="BH643" s="145">
        <f>IF(N643="sníž. přenesená",J643,0)</f>
        <v>0</v>
      </c>
      <c r="BI643" s="145">
        <f>IF(N643="nulová",J643,0)</f>
        <v>0</v>
      </c>
      <c r="BJ643" s="15" t="s">
        <v>19</v>
      </c>
      <c r="BK643" s="145">
        <f>ROUND(I643*H643,2)</f>
        <v>350000</v>
      </c>
      <c r="BL643" s="15" t="s">
        <v>1819</v>
      </c>
      <c r="BM643" s="144" t="s">
        <v>1864</v>
      </c>
    </row>
    <row r="644" spans="1:65" s="2" customFormat="1" ht="58.5" hidden="1">
      <c r="A644" s="27"/>
      <c r="B644" s="28"/>
      <c r="C644" s="27"/>
      <c r="D644" s="155" t="s">
        <v>410</v>
      </c>
      <c r="E644" s="27"/>
      <c r="F644" s="156" t="s">
        <v>1852</v>
      </c>
      <c r="G644" s="27"/>
      <c r="H644" s="27"/>
      <c r="I644" s="27"/>
      <c r="J644" s="27"/>
      <c r="K644" s="27"/>
      <c r="L644" s="28"/>
      <c r="M644" s="157"/>
      <c r="N644" s="158"/>
      <c r="O644" s="53"/>
      <c r="P644" s="53"/>
      <c r="Q644" s="53"/>
      <c r="R644" s="53"/>
      <c r="S644" s="53"/>
      <c r="T644" s="54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T644" s="15" t="s">
        <v>410</v>
      </c>
      <c r="AU644" s="15" t="s">
        <v>85</v>
      </c>
    </row>
    <row r="645" spans="1:65" s="12" customFormat="1" ht="22.9" hidden="1" customHeight="1">
      <c r="B645" s="121"/>
      <c r="D645" s="122" t="s">
        <v>78</v>
      </c>
      <c r="E645" s="131" t="s">
        <v>1865</v>
      </c>
      <c r="F645" s="131" t="s">
        <v>1866</v>
      </c>
      <c r="J645" s="132">
        <f>BK645</f>
        <v>360000</v>
      </c>
      <c r="L645" s="121"/>
      <c r="M645" s="125"/>
      <c r="N645" s="126"/>
      <c r="O645" s="126"/>
      <c r="P645" s="127">
        <f>SUM(P646:P647)</f>
        <v>0</v>
      </c>
      <c r="Q645" s="126"/>
      <c r="R645" s="127">
        <f>SUM(R646:R647)</f>
        <v>0</v>
      </c>
      <c r="S645" s="126"/>
      <c r="T645" s="128">
        <f>SUM(T646:T647)</f>
        <v>0</v>
      </c>
      <c r="AR645" s="122" t="s">
        <v>159</v>
      </c>
      <c r="AT645" s="129" t="s">
        <v>78</v>
      </c>
      <c r="AU645" s="129" t="s">
        <v>19</v>
      </c>
      <c r="AY645" s="122" t="s">
        <v>140</v>
      </c>
      <c r="BK645" s="130">
        <f>SUM(BK646:BK647)</f>
        <v>360000</v>
      </c>
    </row>
    <row r="646" spans="1:65" s="2" customFormat="1" ht="16.5" hidden="1" customHeight="1">
      <c r="A646" s="27"/>
      <c r="B646" s="133"/>
      <c r="C646" s="134" t="s">
        <v>1867</v>
      </c>
      <c r="D646" s="134" t="s">
        <v>142</v>
      </c>
      <c r="E646" s="135" t="s">
        <v>1849</v>
      </c>
      <c r="F646" s="136" t="s">
        <v>1850</v>
      </c>
      <c r="G646" s="137" t="s">
        <v>1818</v>
      </c>
      <c r="H646" s="138">
        <v>0.03</v>
      </c>
      <c r="I646" s="139">
        <v>12000000</v>
      </c>
      <c r="J646" s="139">
        <f>ROUND(I646*H646,2)</f>
        <v>360000</v>
      </c>
      <c r="K646" s="136" t="s">
        <v>146</v>
      </c>
      <c r="L646" s="28"/>
      <c r="M646" s="140" t="s">
        <v>1</v>
      </c>
      <c r="N646" s="141" t="s">
        <v>44</v>
      </c>
      <c r="O646" s="142">
        <v>0</v>
      </c>
      <c r="P646" s="142">
        <f>O646*H646</f>
        <v>0</v>
      </c>
      <c r="Q646" s="142">
        <v>0</v>
      </c>
      <c r="R646" s="142">
        <f>Q646*H646</f>
        <v>0</v>
      </c>
      <c r="S646" s="142">
        <v>0</v>
      </c>
      <c r="T646" s="143">
        <f>S646*H646</f>
        <v>0</v>
      </c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R646" s="144" t="s">
        <v>1819</v>
      </c>
      <c r="AT646" s="144" t="s">
        <v>142</v>
      </c>
      <c r="AU646" s="144" t="s">
        <v>85</v>
      </c>
      <c r="AY646" s="15" t="s">
        <v>140</v>
      </c>
      <c r="BE646" s="145">
        <f>IF(N646="základní",J646,0)</f>
        <v>360000</v>
      </c>
      <c r="BF646" s="145">
        <f>IF(N646="snížená",J646,0)</f>
        <v>0</v>
      </c>
      <c r="BG646" s="145">
        <f>IF(N646="zákl. přenesená",J646,0)</f>
        <v>0</v>
      </c>
      <c r="BH646" s="145">
        <f>IF(N646="sníž. přenesená",J646,0)</f>
        <v>0</v>
      </c>
      <c r="BI646" s="145">
        <f>IF(N646="nulová",J646,0)</f>
        <v>0</v>
      </c>
      <c r="BJ646" s="15" t="s">
        <v>19</v>
      </c>
      <c r="BK646" s="145">
        <f>ROUND(I646*H646,2)</f>
        <v>360000</v>
      </c>
      <c r="BL646" s="15" t="s">
        <v>1819</v>
      </c>
      <c r="BM646" s="144" t="s">
        <v>1868</v>
      </c>
    </row>
    <row r="647" spans="1:65" s="2" customFormat="1" ht="58.5" hidden="1">
      <c r="A647" s="27"/>
      <c r="B647" s="28"/>
      <c r="C647" s="27"/>
      <c r="D647" s="155" t="s">
        <v>410</v>
      </c>
      <c r="E647" s="27"/>
      <c r="F647" s="156" t="s">
        <v>1852</v>
      </c>
      <c r="G647" s="27"/>
      <c r="H647" s="27"/>
      <c r="I647" s="27"/>
      <c r="J647" s="27"/>
      <c r="K647" s="27"/>
      <c r="L647" s="28"/>
      <c r="M647" s="157"/>
      <c r="N647" s="158"/>
      <c r="O647" s="53"/>
      <c r="P647" s="53"/>
      <c r="Q647" s="53"/>
      <c r="R647" s="53"/>
      <c r="S647" s="53"/>
      <c r="T647" s="54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T647" s="15" t="s">
        <v>410</v>
      </c>
      <c r="AU647" s="15" t="s">
        <v>85</v>
      </c>
    </row>
    <row r="648" spans="1:65" s="12" customFormat="1" ht="22.9" hidden="1" customHeight="1">
      <c r="B648" s="121"/>
      <c r="D648" s="122" t="s">
        <v>78</v>
      </c>
      <c r="E648" s="131" t="s">
        <v>1869</v>
      </c>
      <c r="F648" s="131" t="s">
        <v>1870</v>
      </c>
      <c r="J648" s="132">
        <f>BK648</f>
        <v>225000</v>
      </c>
      <c r="L648" s="121"/>
      <c r="M648" s="125"/>
      <c r="N648" s="126"/>
      <c r="O648" s="126"/>
      <c r="P648" s="127">
        <f>SUM(P649:P650)</f>
        <v>0</v>
      </c>
      <c r="Q648" s="126"/>
      <c r="R648" s="127">
        <f>SUM(R649:R650)</f>
        <v>0</v>
      </c>
      <c r="S648" s="126"/>
      <c r="T648" s="128">
        <f>SUM(T649:T650)</f>
        <v>0</v>
      </c>
      <c r="AR648" s="122" t="s">
        <v>159</v>
      </c>
      <c r="AT648" s="129" t="s">
        <v>78</v>
      </c>
      <c r="AU648" s="129" t="s">
        <v>19</v>
      </c>
      <c r="AY648" s="122" t="s">
        <v>140</v>
      </c>
      <c r="BK648" s="130">
        <f>SUM(BK649:BK650)</f>
        <v>225000</v>
      </c>
    </row>
    <row r="649" spans="1:65" s="2" customFormat="1" ht="24.2" hidden="1" customHeight="1">
      <c r="A649" s="27"/>
      <c r="B649" s="133"/>
      <c r="C649" s="134" t="s">
        <v>1871</v>
      </c>
      <c r="D649" s="134" t="s">
        <v>142</v>
      </c>
      <c r="E649" s="135" t="s">
        <v>1872</v>
      </c>
      <c r="F649" s="136" t="s">
        <v>1873</v>
      </c>
      <c r="G649" s="137" t="s">
        <v>1818</v>
      </c>
      <c r="H649" s="138">
        <v>0.15</v>
      </c>
      <c r="I649" s="139">
        <v>1500000</v>
      </c>
      <c r="J649" s="139">
        <f>ROUND(I649*H649,2)</f>
        <v>225000</v>
      </c>
      <c r="K649" s="136" t="s">
        <v>146</v>
      </c>
      <c r="L649" s="28"/>
      <c r="M649" s="140" t="s">
        <v>1</v>
      </c>
      <c r="N649" s="141" t="s">
        <v>44</v>
      </c>
      <c r="O649" s="142">
        <v>0</v>
      </c>
      <c r="P649" s="142">
        <f>O649*H649</f>
        <v>0</v>
      </c>
      <c r="Q649" s="142">
        <v>0</v>
      </c>
      <c r="R649" s="142">
        <f>Q649*H649</f>
        <v>0</v>
      </c>
      <c r="S649" s="142">
        <v>0</v>
      </c>
      <c r="T649" s="143">
        <f>S649*H649</f>
        <v>0</v>
      </c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R649" s="144" t="s">
        <v>1819</v>
      </c>
      <c r="AT649" s="144" t="s">
        <v>142</v>
      </c>
      <c r="AU649" s="144" t="s">
        <v>85</v>
      </c>
      <c r="AY649" s="15" t="s">
        <v>140</v>
      </c>
      <c r="BE649" s="145">
        <f>IF(N649="základní",J649,0)</f>
        <v>225000</v>
      </c>
      <c r="BF649" s="145">
        <f>IF(N649="snížená",J649,0)</f>
        <v>0</v>
      </c>
      <c r="BG649" s="145">
        <f>IF(N649="zákl. přenesená",J649,0)</f>
        <v>0</v>
      </c>
      <c r="BH649" s="145">
        <f>IF(N649="sníž. přenesená",J649,0)</f>
        <v>0</v>
      </c>
      <c r="BI649" s="145">
        <f>IF(N649="nulová",J649,0)</f>
        <v>0</v>
      </c>
      <c r="BJ649" s="15" t="s">
        <v>19</v>
      </c>
      <c r="BK649" s="145">
        <f>ROUND(I649*H649,2)</f>
        <v>225000</v>
      </c>
      <c r="BL649" s="15" t="s">
        <v>1819</v>
      </c>
      <c r="BM649" s="144" t="s">
        <v>1874</v>
      </c>
    </row>
    <row r="650" spans="1:65" s="2" customFormat="1" ht="48.75" hidden="1">
      <c r="A650" s="27"/>
      <c r="B650" s="28"/>
      <c r="C650" s="27"/>
      <c r="D650" s="155" t="s">
        <v>410</v>
      </c>
      <c r="E650" s="27"/>
      <c r="F650" s="156" t="s">
        <v>1875</v>
      </c>
      <c r="G650" s="27"/>
      <c r="H650" s="27"/>
      <c r="I650" s="27"/>
      <c r="J650" s="27"/>
      <c r="K650" s="27"/>
      <c r="L650" s="28"/>
      <c r="M650" s="157"/>
      <c r="N650" s="158"/>
      <c r="O650" s="53"/>
      <c r="P650" s="53"/>
      <c r="Q650" s="53"/>
      <c r="R650" s="53"/>
      <c r="S650" s="53"/>
      <c r="T650" s="54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T650" s="15" t="s">
        <v>410</v>
      </c>
      <c r="AU650" s="15" t="s">
        <v>85</v>
      </c>
    </row>
    <row r="651" spans="1:65" s="12" customFormat="1" ht="22.9" hidden="1" customHeight="1">
      <c r="B651" s="121"/>
      <c r="D651" s="122" t="s">
        <v>78</v>
      </c>
      <c r="E651" s="131" t="s">
        <v>1876</v>
      </c>
      <c r="F651" s="131" t="s">
        <v>1877</v>
      </c>
      <c r="J651" s="132">
        <f>BK651</f>
        <v>70000</v>
      </c>
      <c r="L651" s="121"/>
      <c r="M651" s="125"/>
      <c r="N651" s="126"/>
      <c r="O651" s="126"/>
      <c r="P651" s="127">
        <f>SUM(P652:P655)</f>
        <v>0</v>
      </c>
      <c r="Q651" s="126"/>
      <c r="R651" s="127">
        <f>SUM(R652:R655)</f>
        <v>0</v>
      </c>
      <c r="S651" s="126"/>
      <c r="T651" s="128">
        <f>SUM(T652:T655)</f>
        <v>0</v>
      </c>
      <c r="AR651" s="122" t="s">
        <v>159</v>
      </c>
      <c r="AT651" s="129" t="s">
        <v>78</v>
      </c>
      <c r="AU651" s="129" t="s">
        <v>19</v>
      </c>
      <c r="AY651" s="122" t="s">
        <v>140</v>
      </c>
      <c r="BK651" s="130">
        <f>SUM(BK652:BK655)</f>
        <v>70000</v>
      </c>
    </row>
    <row r="652" spans="1:65" s="2" customFormat="1" ht="21.75" hidden="1" customHeight="1">
      <c r="A652" s="27"/>
      <c r="B652" s="133"/>
      <c r="C652" s="134" t="s">
        <v>1878</v>
      </c>
      <c r="D652" s="134" t="s">
        <v>142</v>
      </c>
      <c r="E652" s="135" t="s">
        <v>1879</v>
      </c>
      <c r="F652" s="136" t="s">
        <v>1880</v>
      </c>
      <c r="G652" s="137" t="s">
        <v>1825</v>
      </c>
      <c r="H652" s="138">
        <v>1</v>
      </c>
      <c r="I652" s="139">
        <v>10000</v>
      </c>
      <c r="J652" s="139">
        <f>ROUND(I652*H652,2)</f>
        <v>10000</v>
      </c>
      <c r="K652" s="136" t="s">
        <v>1</v>
      </c>
      <c r="L652" s="28"/>
      <c r="M652" s="140" t="s">
        <v>1</v>
      </c>
      <c r="N652" s="141" t="s">
        <v>44</v>
      </c>
      <c r="O652" s="142">
        <v>0</v>
      </c>
      <c r="P652" s="142">
        <f>O652*H652</f>
        <v>0</v>
      </c>
      <c r="Q652" s="142">
        <v>0</v>
      </c>
      <c r="R652" s="142">
        <f>Q652*H652</f>
        <v>0</v>
      </c>
      <c r="S652" s="142">
        <v>0</v>
      </c>
      <c r="T652" s="143">
        <f>S652*H652</f>
        <v>0</v>
      </c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R652" s="144" t="s">
        <v>1819</v>
      </c>
      <c r="AT652" s="144" t="s">
        <v>142</v>
      </c>
      <c r="AU652" s="144" t="s">
        <v>85</v>
      </c>
      <c r="AY652" s="15" t="s">
        <v>140</v>
      </c>
      <c r="BE652" s="145">
        <f>IF(N652="základní",J652,0)</f>
        <v>10000</v>
      </c>
      <c r="BF652" s="145">
        <f>IF(N652="snížená",J652,0)</f>
        <v>0</v>
      </c>
      <c r="BG652" s="145">
        <f>IF(N652="zákl. přenesená",J652,0)</f>
        <v>0</v>
      </c>
      <c r="BH652" s="145">
        <f>IF(N652="sníž. přenesená",J652,0)</f>
        <v>0</v>
      </c>
      <c r="BI652" s="145">
        <f>IF(N652="nulová",J652,0)</f>
        <v>0</v>
      </c>
      <c r="BJ652" s="15" t="s">
        <v>19</v>
      </c>
      <c r="BK652" s="145">
        <f>ROUND(I652*H652,2)</f>
        <v>10000</v>
      </c>
      <c r="BL652" s="15" t="s">
        <v>1819</v>
      </c>
      <c r="BM652" s="144" t="s">
        <v>1881</v>
      </c>
    </row>
    <row r="653" spans="1:65" s="2" customFormat="1" ht="21.75" hidden="1" customHeight="1">
      <c r="A653" s="27"/>
      <c r="B653" s="133"/>
      <c r="C653" s="134" t="s">
        <v>1882</v>
      </c>
      <c r="D653" s="134" t="s">
        <v>142</v>
      </c>
      <c r="E653" s="135" t="s">
        <v>1883</v>
      </c>
      <c r="F653" s="136" t="s">
        <v>1880</v>
      </c>
      <c r="G653" s="137" t="s">
        <v>1825</v>
      </c>
      <c r="H653" s="138">
        <v>1</v>
      </c>
      <c r="I653" s="139">
        <v>15000</v>
      </c>
      <c r="J653" s="139">
        <f>ROUND(I653*H653,2)</f>
        <v>15000</v>
      </c>
      <c r="K653" s="136" t="s">
        <v>1</v>
      </c>
      <c r="L653" s="28"/>
      <c r="M653" s="140" t="s">
        <v>1</v>
      </c>
      <c r="N653" s="141" t="s">
        <v>44</v>
      </c>
      <c r="O653" s="142">
        <v>0</v>
      </c>
      <c r="P653" s="142">
        <f>O653*H653</f>
        <v>0</v>
      </c>
      <c r="Q653" s="142">
        <v>0</v>
      </c>
      <c r="R653" s="142">
        <f>Q653*H653</f>
        <v>0</v>
      </c>
      <c r="S653" s="142">
        <v>0</v>
      </c>
      <c r="T653" s="143">
        <f>S653*H653</f>
        <v>0</v>
      </c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R653" s="144" t="s">
        <v>1819</v>
      </c>
      <c r="AT653" s="144" t="s">
        <v>142</v>
      </c>
      <c r="AU653" s="144" t="s">
        <v>85</v>
      </c>
      <c r="AY653" s="15" t="s">
        <v>140</v>
      </c>
      <c r="BE653" s="145">
        <f>IF(N653="základní",J653,0)</f>
        <v>15000</v>
      </c>
      <c r="BF653" s="145">
        <f>IF(N653="snížená",J653,0)</f>
        <v>0</v>
      </c>
      <c r="BG653" s="145">
        <f>IF(N653="zákl. přenesená",J653,0)</f>
        <v>0</v>
      </c>
      <c r="BH653" s="145">
        <f>IF(N653="sníž. přenesená",J653,0)</f>
        <v>0</v>
      </c>
      <c r="BI653" s="145">
        <f>IF(N653="nulová",J653,0)</f>
        <v>0</v>
      </c>
      <c r="BJ653" s="15" t="s">
        <v>19</v>
      </c>
      <c r="BK653" s="145">
        <f>ROUND(I653*H653,2)</f>
        <v>15000</v>
      </c>
      <c r="BL653" s="15" t="s">
        <v>1819</v>
      </c>
      <c r="BM653" s="144" t="s">
        <v>1884</v>
      </c>
    </row>
    <row r="654" spans="1:65" s="2" customFormat="1" ht="21.75" hidden="1" customHeight="1">
      <c r="A654" s="27"/>
      <c r="B654" s="133"/>
      <c r="C654" s="134" t="s">
        <v>1885</v>
      </c>
      <c r="D654" s="134" t="s">
        <v>142</v>
      </c>
      <c r="E654" s="135" t="s">
        <v>1886</v>
      </c>
      <c r="F654" s="136" t="s">
        <v>1887</v>
      </c>
      <c r="G654" s="137" t="s">
        <v>1825</v>
      </c>
      <c r="H654" s="138">
        <v>1</v>
      </c>
      <c r="I654" s="139">
        <v>20000</v>
      </c>
      <c r="J654" s="139">
        <f>ROUND(I654*H654,2)</f>
        <v>20000</v>
      </c>
      <c r="K654" s="136" t="s">
        <v>1</v>
      </c>
      <c r="L654" s="28"/>
      <c r="M654" s="140" t="s">
        <v>1</v>
      </c>
      <c r="N654" s="141" t="s">
        <v>44</v>
      </c>
      <c r="O654" s="142">
        <v>0</v>
      </c>
      <c r="P654" s="142">
        <f>O654*H654</f>
        <v>0</v>
      </c>
      <c r="Q654" s="142">
        <v>0</v>
      </c>
      <c r="R654" s="142">
        <f>Q654*H654</f>
        <v>0</v>
      </c>
      <c r="S654" s="142">
        <v>0</v>
      </c>
      <c r="T654" s="143">
        <f>S654*H654</f>
        <v>0</v>
      </c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R654" s="144" t="s">
        <v>1819</v>
      </c>
      <c r="AT654" s="144" t="s">
        <v>142</v>
      </c>
      <c r="AU654" s="144" t="s">
        <v>85</v>
      </c>
      <c r="AY654" s="15" t="s">
        <v>140</v>
      </c>
      <c r="BE654" s="145">
        <f>IF(N654="základní",J654,0)</f>
        <v>20000</v>
      </c>
      <c r="BF654" s="145">
        <f>IF(N654="snížená",J654,0)</f>
        <v>0</v>
      </c>
      <c r="BG654" s="145">
        <f>IF(N654="zákl. přenesená",J654,0)</f>
        <v>0</v>
      </c>
      <c r="BH654" s="145">
        <f>IF(N654="sníž. přenesená",J654,0)</f>
        <v>0</v>
      </c>
      <c r="BI654" s="145">
        <f>IF(N654="nulová",J654,0)</f>
        <v>0</v>
      </c>
      <c r="BJ654" s="15" t="s">
        <v>19</v>
      </c>
      <c r="BK654" s="145">
        <f>ROUND(I654*H654,2)</f>
        <v>20000</v>
      </c>
      <c r="BL654" s="15" t="s">
        <v>1819</v>
      </c>
      <c r="BM654" s="144" t="s">
        <v>1888</v>
      </c>
    </row>
    <row r="655" spans="1:65" s="2" customFormat="1" ht="16.5" hidden="1" customHeight="1">
      <c r="A655" s="27"/>
      <c r="B655" s="133"/>
      <c r="C655" s="134" t="s">
        <v>1889</v>
      </c>
      <c r="D655" s="134" t="s">
        <v>142</v>
      </c>
      <c r="E655" s="135" t="s">
        <v>1890</v>
      </c>
      <c r="F655" s="136" t="s">
        <v>1891</v>
      </c>
      <c r="G655" s="137" t="s">
        <v>1825</v>
      </c>
      <c r="H655" s="138">
        <v>1</v>
      </c>
      <c r="I655" s="139">
        <v>25000</v>
      </c>
      <c r="J655" s="139">
        <f>ROUND(I655*H655,2)</f>
        <v>25000</v>
      </c>
      <c r="K655" s="136" t="s">
        <v>1</v>
      </c>
      <c r="L655" s="28"/>
      <c r="M655" s="140" t="s">
        <v>1</v>
      </c>
      <c r="N655" s="141" t="s">
        <v>44</v>
      </c>
      <c r="O655" s="142">
        <v>0</v>
      </c>
      <c r="P655" s="142">
        <f>O655*H655</f>
        <v>0</v>
      </c>
      <c r="Q655" s="142">
        <v>0</v>
      </c>
      <c r="R655" s="142">
        <f>Q655*H655</f>
        <v>0</v>
      </c>
      <c r="S655" s="142">
        <v>0</v>
      </c>
      <c r="T655" s="143">
        <f>S655*H655</f>
        <v>0</v>
      </c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R655" s="144" t="s">
        <v>1819</v>
      </c>
      <c r="AT655" s="144" t="s">
        <v>142</v>
      </c>
      <c r="AU655" s="144" t="s">
        <v>85</v>
      </c>
      <c r="AY655" s="15" t="s">
        <v>140</v>
      </c>
      <c r="BE655" s="145">
        <f>IF(N655="základní",J655,0)</f>
        <v>25000</v>
      </c>
      <c r="BF655" s="145">
        <f>IF(N655="snížená",J655,0)</f>
        <v>0</v>
      </c>
      <c r="BG655" s="145">
        <f>IF(N655="zákl. přenesená",J655,0)</f>
        <v>0</v>
      </c>
      <c r="BH655" s="145">
        <f>IF(N655="sníž. přenesená",J655,0)</f>
        <v>0</v>
      </c>
      <c r="BI655" s="145">
        <f>IF(N655="nulová",J655,0)</f>
        <v>0</v>
      </c>
      <c r="BJ655" s="15" t="s">
        <v>19</v>
      </c>
      <c r="BK655" s="145">
        <f>ROUND(I655*H655,2)</f>
        <v>25000</v>
      </c>
      <c r="BL655" s="15" t="s">
        <v>1819</v>
      </c>
      <c r="BM655" s="144" t="s">
        <v>1892</v>
      </c>
    </row>
    <row r="656" spans="1:65" s="12" customFormat="1" ht="22.9" hidden="1" customHeight="1">
      <c r="B656" s="121"/>
      <c r="D656" s="122" t="s">
        <v>78</v>
      </c>
      <c r="E656" s="131" t="s">
        <v>1893</v>
      </c>
      <c r="F656" s="131" t="s">
        <v>1877</v>
      </c>
      <c r="J656" s="132">
        <f>BK656</f>
        <v>160000</v>
      </c>
      <c r="L656" s="121"/>
      <c r="M656" s="125"/>
      <c r="N656" s="126"/>
      <c r="O656" s="126"/>
      <c r="P656" s="127">
        <f>SUM(P657:P660)</f>
        <v>0</v>
      </c>
      <c r="Q656" s="126"/>
      <c r="R656" s="127">
        <f>SUM(R657:R660)</f>
        <v>0</v>
      </c>
      <c r="S656" s="126"/>
      <c r="T656" s="128">
        <f>SUM(T657:T660)</f>
        <v>0</v>
      </c>
      <c r="AR656" s="122" t="s">
        <v>159</v>
      </c>
      <c r="AT656" s="129" t="s">
        <v>78</v>
      </c>
      <c r="AU656" s="129" t="s">
        <v>19</v>
      </c>
      <c r="AY656" s="122" t="s">
        <v>140</v>
      </c>
      <c r="BK656" s="130">
        <f>SUM(BK657:BK660)</f>
        <v>160000</v>
      </c>
    </row>
    <row r="657" spans="1:65" s="2" customFormat="1" ht="24.2" hidden="1" customHeight="1">
      <c r="A657" s="27"/>
      <c r="B657" s="133"/>
      <c r="C657" s="134" t="s">
        <v>1894</v>
      </c>
      <c r="D657" s="134" t="s">
        <v>142</v>
      </c>
      <c r="E657" s="135" t="s">
        <v>1895</v>
      </c>
      <c r="F657" s="136" t="s">
        <v>1896</v>
      </c>
      <c r="G657" s="137" t="s">
        <v>1825</v>
      </c>
      <c r="H657" s="138">
        <v>1</v>
      </c>
      <c r="I657" s="139">
        <v>10000</v>
      </c>
      <c r="J657" s="139">
        <f>ROUND(I657*H657,2)</f>
        <v>10000</v>
      </c>
      <c r="K657" s="136" t="s">
        <v>1</v>
      </c>
      <c r="L657" s="28"/>
      <c r="M657" s="140" t="s">
        <v>1</v>
      </c>
      <c r="N657" s="141" t="s">
        <v>44</v>
      </c>
      <c r="O657" s="142">
        <v>0</v>
      </c>
      <c r="P657" s="142">
        <f>O657*H657</f>
        <v>0</v>
      </c>
      <c r="Q657" s="142">
        <v>0</v>
      </c>
      <c r="R657" s="142">
        <f>Q657*H657</f>
        <v>0</v>
      </c>
      <c r="S657" s="142">
        <v>0</v>
      </c>
      <c r="T657" s="143">
        <f>S657*H657</f>
        <v>0</v>
      </c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R657" s="144" t="s">
        <v>1819</v>
      </c>
      <c r="AT657" s="144" t="s">
        <v>142</v>
      </c>
      <c r="AU657" s="144" t="s">
        <v>85</v>
      </c>
      <c r="AY657" s="15" t="s">
        <v>140</v>
      </c>
      <c r="BE657" s="145">
        <f>IF(N657="základní",J657,0)</f>
        <v>10000</v>
      </c>
      <c r="BF657" s="145">
        <f>IF(N657="snížená",J657,0)</f>
        <v>0</v>
      </c>
      <c r="BG657" s="145">
        <f>IF(N657="zákl. přenesená",J657,0)</f>
        <v>0</v>
      </c>
      <c r="BH657" s="145">
        <f>IF(N657="sníž. přenesená",J657,0)</f>
        <v>0</v>
      </c>
      <c r="BI657" s="145">
        <f>IF(N657="nulová",J657,0)</f>
        <v>0</v>
      </c>
      <c r="BJ657" s="15" t="s">
        <v>19</v>
      </c>
      <c r="BK657" s="145">
        <f>ROUND(I657*H657,2)</f>
        <v>10000</v>
      </c>
      <c r="BL657" s="15" t="s">
        <v>1819</v>
      </c>
      <c r="BM657" s="144" t="s">
        <v>1897</v>
      </c>
    </row>
    <row r="658" spans="1:65" s="2" customFormat="1" ht="24.2" hidden="1" customHeight="1">
      <c r="A658" s="27"/>
      <c r="B658" s="133"/>
      <c r="C658" s="134" t="s">
        <v>1898</v>
      </c>
      <c r="D658" s="134" t="s">
        <v>142</v>
      </c>
      <c r="E658" s="135" t="s">
        <v>1899</v>
      </c>
      <c r="F658" s="136" t="s">
        <v>1896</v>
      </c>
      <c r="G658" s="137" t="s">
        <v>1825</v>
      </c>
      <c r="H658" s="138">
        <v>1</v>
      </c>
      <c r="I658" s="139">
        <v>25000</v>
      </c>
      <c r="J658" s="139">
        <f>ROUND(I658*H658,2)</f>
        <v>25000</v>
      </c>
      <c r="K658" s="136" t="s">
        <v>1</v>
      </c>
      <c r="L658" s="28"/>
      <c r="M658" s="140" t="s">
        <v>1</v>
      </c>
      <c r="N658" s="141" t="s">
        <v>44</v>
      </c>
      <c r="O658" s="142">
        <v>0</v>
      </c>
      <c r="P658" s="142">
        <f>O658*H658</f>
        <v>0</v>
      </c>
      <c r="Q658" s="142">
        <v>0</v>
      </c>
      <c r="R658" s="142">
        <f>Q658*H658</f>
        <v>0</v>
      </c>
      <c r="S658" s="142">
        <v>0</v>
      </c>
      <c r="T658" s="143">
        <f>S658*H658</f>
        <v>0</v>
      </c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R658" s="144" t="s">
        <v>1819</v>
      </c>
      <c r="AT658" s="144" t="s">
        <v>142</v>
      </c>
      <c r="AU658" s="144" t="s">
        <v>85</v>
      </c>
      <c r="AY658" s="15" t="s">
        <v>140</v>
      </c>
      <c r="BE658" s="145">
        <f>IF(N658="základní",J658,0)</f>
        <v>25000</v>
      </c>
      <c r="BF658" s="145">
        <f>IF(N658="snížená",J658,0)</f>
        <v>0</v>
      </c>
      <c r="BG658" s="145">
        <f>IF(N658="zákl. přenesená",J658,0)</f>
        <v>0</v>
      </c>
      <c r="BH658" s="145">
        <f>IF(N658="sníž. přenesená",J658,0)</f>
        <v>0</v>
      </c>
      <c r="BI658" s="145">
        <f>IF(N658="nulová",J658,0)</f>
        <v>0</v>
      </c>
      <c r="BJ658" s="15" t="s">
        <v>19</v>
      </c>
      <c r="BK658" s="145">
        <f>ROUND(I658*H658,2)</f>
        <v>25000</v>
      </c>
      <c r="BL658" s="15" t="s">
        <v>1819</v>
      </c>
      <c r="BM658" s="144" t="s">
        <v>1900</v>
      </c>
    </row>
    <row r="659" spans="1:65" s="2" customFormat="1" ht="24.2" hidden="1" customHeight="1">
      <c r="A659" s="27"/>
      <c r="B659" s="133"/>
      <c r="C659" s="134" t="s">
        <v>1901</v>
      </c>
      <c r="D659" s="134" t="s">
        <v>142</v>
      </c>
      <c r="E659" s="135" t="s">
        <v>1902</v>
      </c>
      <c r="F659" s="136" t="s">
        <v>1903</v>
      </c>
      <c r="G659" s="137" t="s">
        <v>1825</v>
      </c>
      <c r="H659" s="138">
        <v>1</v>
      </c>
      <c r="I659" s="139">
        <v>50000</v>
      </c>
      <c r="J659" s="139">
        <f>ROUND(I659*H659,2)</f>
        <v>50000</v>
      </c>
      <c r="K659" s="136" t="s">
        <v>146</v>
      </c>
      <c r="L659" s="28"/>
      <c r="M659" s="140" t="s">
        <v>1</v>
      </c>
      <c r="N659" s="141" t="s">
        <v>44</v>
      </c>
      <c r="O659" s="142">
        <v>0</v>
      </c>
      <c r="P659" s="142">
        <f>O659*H659</f>
        <v>0</v>
      </c>
      <c r="Q659" s="142">
        <v>0</v>
      </c>
      <c r="R659" s="142">
        <f>Q659*H659</f>
        <v>0</v>
      </c>
      <c r="S659" s="142">
        <v>0</v>
      </c>
      <c r="T659" s="143">
        <f>S659*H659</f>
        <v>0</v>
      </c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R659" s="144" t="s">
        <v>1819</v>
      </c>
      <c r="AT659" s="144" t="s">
        <v>142</v>
      </c>
      <c r="AU659" s="144" t="s">
        <v>85</v>
      </c>
      <c r="AY659" s="15" t="s">
        <v>140</v>
      </c>
      <c r="BE659" s="145">
        <f>IF(N659="základní",J659,0)</f>
        <v>50000</v>
      </c>
      <c r="BF659" s="145">
        <f>IF(N659="snížená",J659,0)</f>
        <v>0</v>
      </c>
      <c r="BG659" s="145">
        <f>IF(N659="zákl. přenesená",J659,0)</f>
        <v>0</v>
      </c>
      <c r="BH659" s="145">
        <f>IF(N659="sníž. přenesená",J659,0)</f>
        <v>0</v>
      </c>
      <c r="BI659" s="145">
        <f>IF(N659="nulová",J659,0)</f>
        <v>0</v>
      </c>
      <c r="BJ659" s="15" t="s">
        <v>19</v>
      </c>
      <c r="BK659" s="145">
        <f>ROUND(I659*H659,2)</f>
        <v>50000</v>
      </c>
      <c r="BL659" s="15" t="s">
        <v>1819</v>
      </c>
      <c r="BM659" s="144" t="s">
        <v>1904</v>
      </c>
    </row>
    <row r="660" spans="1:65" s="2" customFormat="1" ht="16.5" hidden="1" customHeight="1">
      <c r="A660" s="27"/>
      <c r="B660" s="133"/>
      <c r="C660" s="134" t="s">
        <v>1905</v>
      </c>
      <c r="D660" s="134" t="s">
        <v>142</v>
      </c>
      <c r="E660" s="135" t="s">
        <v>1906</v>
      </c>
      <c r="F660" s="136" t="s">
        <v>1907</v>
      </c>
      <c r="G660" s="137" t="s">
        <v>1825</v>
      </c>
      <c r="H660" s="138">
        <v>1</v>
      </c>
      <c r="I660" s="139">
        <v>75000</v>
      </c>
      <c r="J660" s="139">
        <f>ROUND(I660*H660,2)</f>
        <v>75000</v>
      </c>
      <c r="K660" s="136" t="s">
        <v>146</v>
      </c>
      <c r="L660" s="28"/>
      <c r="M660" s="166" t="s">
        <v>1</v>
      </c>
      <c r="N660" s="167" t="s">
        <v>44</v>
      </c>
      <c r="O660" s="168">
        <v>0</v>
      </c>
      <c r="P660" s="168">
        <f>O660*H660</f>
        <v>0</v>
      </c>
      <c r="Q660" s="168">
        <v>0</v>
      </c>
      <c r="R660" s="168">
        <f>Q660*H660</f>
        <v>0</v>
      </c>
      <c r="S660" s="168">
        <v>0</v>
      </c>
      <c r="T660" s="169">
        <f>S660*H660</f>
        <v>0</v>
      </c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R660" s="144" t="s">
        <v>1819</v>
      </c>
      <c r="AT660" s="144" t="s">
        <v>142</v>
      </c>
      <c r="AU660" s="144" t="s">
        <v>85</v>
      </c>
      <c r="AY660" s="15" t="s">
        <v>140</v>
      </c>
      <c r="BE660" s="145">
        <f>IF(N660="základní",J660,0)</f>
        <v>75000</v>
      </c>
      <c r="BF660" s="145">
        <f>IF(N660="snížená",J660,0)</f>
        <v>0</v>
      </c>
      <c r="BG660" s="145">
        <f>IF(N660="zákl. přenesená",J660,0)</f>
        <v>0</v>
      </c>
      <c r="BH660" s="145">
        <f>IF(N660="sníž. přenesená",J660,0)</f>
        <v>0</v>
      </c>
      <c r="BI660" s="145">
        <f>IF(N660="nulová",J660,0)</f>
        <v>0</v>
      </c>
      <c r="BJ660" s="15" t="s">
        <v>19</v>
      </c>
      <c r="BK660" s="145">
        <f>ROUND(I660*H660,2)</f>
        <v>75000</v>
      </c>
      <c r="BL660" s="15" t="s">
        <v>1819</v>
      </c>
      <c r="BM660" s="144" t="s">
        <v>1908</v>
      </c>
    </row>
    <row r="661" spans="1:65" s="2" customFormat="1" ht="6.95" hidden="1" customHeight="1">
      <c r="A661" s="27"/>
      <c r="B661" s="42"/>
      <c r="C661" s="43"/>
      <c r="D661" s="43"/>
      <c r="E661" s="43"/>
      <c r="F661" s="43"/>
      <c r="G661" s="43"/>
      <c r="H661" s="43"/>
      <c r="I661" s="43"/>
      <c r="J661" s="43"/>
      <c r="K661" s="43"/>
      <c r="L661" s="28"/>
      <c r="M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</row>
    <row r="662" spans="1:65" hidden="1"/>
  </sheetData>
  <autoFilter ref="C144:K660"/>
  <mergeCells count="6">
    <mergeCell ref="E137:H13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22-01 - Údržba, opravy a ...</vt:lpstr>
      <vt:lpstr>'22-01 - Údržba, opravy a ...'!Názvy_tisku</vt:lpstr>
      <vt:lpstr>'Rekapitulace zakázky'!Názvy_tisku</vt:lpstr>
      <vt:lpstr>'22-01 - Údržba, opravy a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Ondrouch Alois</cp:lastModifiedBy>
  <cp:lastPrinted>2022-09-07T10:17:00Z</cp:lastPrinted>
  <dcterms:created xsi:type="dcterms:W3CDTF">2022-09-07T10:07:04Z</dcterms:created>
  <dcterms:modified xsi:type="dcterms:W3CDTF">2022-09-07T10:17:06Z</dcterms:modified>
</cp:coreProperties>
</file>