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2020\05_2020\E\ENG\SŽDC Veselí nad Moravou - bourání budovy\ODSTRANĚNÍ PROVOZNÍ BUDOVY_VESELÍ NAD MORAVOU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SO 01 - ODSTRANĚNÍ PROVOZ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VEDLEJŠÍ A OSTATNÍ N...'!$C$116:$K$124</definedName>
    <definedName name="_xlnm.Print_Area" localSheetId="1">'00 - VEDLEJŠÍ A OSTATNÍ N...'!$C$4:$J$76,'00 - VEDLEJŠÍ A OSTATNÍ N...'!$C$82:$J$98,'00 - VEDLEJŠÍ A OSTATNÍ N...'!$C$104:$K$124</definedName>
    <definedName name="_xlnm.Print_Titles" localSheetId="1">'00 - VEDLEJŠÍ A OSTATNÍ N...'!$116:$116</definedName>
    <definedName name="_xlnm._FilterDatabase" localSheetId="2" hidden="1">'SO 01 - ODSTRANĚNÍ PROVOZ...'!$C$119:$K$199</definedName>
    <definedName name="_xlnm.Print_Area" localSheetId="2">'SO 01 - ODSTRANĚNÍ PROVOZ...'!$C$4:$J$76,'SO 01 - ODSTRANĚNÍ PROVOZ...'!$C$82:$J$101,'SO 01 - ODSTRANĚNÍ PROVOZ...'!$C$107:$K$199</definedName>
    <definedName name="_xlnm.Print_Titles" localSheetId="2">'SO 01 - ODSTRANĚNÍ PROVOZ...'!$119:$119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5"/>
  <c r="BH145"/>
  <c r="BG145"/>
  <c r="BF145"/>
  <c r="T145"/>
  <c r="R145"/>
  <c r="P145"/>
  <c r="BI138"/>
  <c r="BH138"/>
  <c r="BG138"/>
  <c r="BF138"/>
  <c r="T138"/>
  <c r="T137"/>
  <c r="R138"/>
  <c r="R137"/>
  <c r="P138"/>
  <c r="P137"/>
  <c r="BI133"/>
  <c r="BH133"/>
  <c r="BG133"/>
  <c r="BF133"/>
  <c r="T133"/>
  <c r="T122"/>
  <c r="R133"/>
  <c r="R122"/>
  <c r="P133"/>
  <c r="P122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89"/>
  <c r="E7"/>
  <c r="E110"/>
  <c i="2" r="J37"/>
  <c r="J36"/>
  <c i="1" r="AY95"/>
  <c i="2" r="J35"/>
  <c i="1" r="AX95"/>
  <c i="2"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89"/>
  <c r="E7"/>
  <c r="E85"/>
  <c i="1" r="L90"/>
  <c r="AM90"/>
  <c r="AM89"/>
  <c r="L89"/>
  <c r="AM87"/>
  <c r="L87"/>
  <c r="L85"/>
  <c r="L84"/>
  <c i="3" r="BK198"/>
  <c r="J195"/>
  <c r="BK192"/>
  <c r="BK189"/>
  <c r="BK187"/>
  <c r="J187"/>
  <c r="BK185"/>
  <c r="J185"/>
  <c r="BK182"/>
  <c r="J182"/>
  <c r="BK177"/>
  <c r="J177"/>
  <c r="BK172"/>
  <c r="J172"/>
  <c r="BK167"/>
  <c r="J167"/>
  <c r="BK161"/>
  <c r="J161"/>
  <c r="BK155"/>
  <c r="J155"/>
  <c r="BK145"/>
  <c r="J145"/>
  <c r="BK138"/>
  <c r="J138"/>
  <c r="BK133"/>
  <c r="J133"/>
  <c r="J123"/>
  <c i="2" r="J123"/>
  <c r="J121"/>
  <c r="J119"/>
  <c i="1" r="AS94"/>
  <c i="3" r="J198"/>
  <c r="BK195"/>
  <c r="J192"/>
  <c r="J189"/>
  <c r="BK123"/>
  <c i="2" r="BK123"/>
  <c r="BK121"/>
  <c r="BK119"/>
  <c l="1" r="BK118"/>
  <c r="BK117"/>
  <c r="J117"/>
  <c r="J96"/>
  <c r="T118"/>
  <c r="T117"/>
  <c i="3" r="BK144"/>
  <c r="J144"/>
  <c r="J100"/>
  <c r="P144"/>
  <c r="P121"/>
  <c r="P120"/>
  <c i="1" r="AU96"/>
  <c i="3" r="R144"/>
  <c r="R121"/>
  <c r="R120"/>
  <c i="2" r="P118"/>
  <c r="P117"/>
  <c i="1" r="AU95"/>
  <c i="2" r="R118"/>
  <c r="R117"/>
  <c i="3" r="T144"/>
  <c r="T121"/>
  <c r="T120"/>
  <c i="2" r="F91"/>
  <c r="F92"/>
  <c r="E107"/>
  <c r="J111"/>
  <c r="J113"/>
  <c r="BE123"/>
  <c i="3" r="F91"/>
  <c r="J91"/>
  <c r="J114"/>
  <c r="J117"/>
  <c r="BE123"/>
  <c r="BE189"/>
  <c r="BE198"/>
  <c r="BK137"/>
  <c r="J137"/>
  <c r="J99"/>
  <c i="2" r="J92"/>
  <c r="BE119"/>
  <c r="BE121"/>
  <c i="3" r="E85"/>
  <c r="F92"/>
  <c r="BE133"/>
  <c r="BE138"/>
  <c r="BE145"/>
  <c r="BE155"/>
  <c r="BE161"/>
  <c r="BE167"/>
  <c r="BE172"/>
  <c r="BE177"/>
  <c r="BE182"/>
  <c r="BE185"/>
  <c r="BE187"/>
  <c r="BE192"/>
  <c r="BE195"/>
  <c r="BK122"/>
  <c r="J122"/>
  <c r="J98"/>
  <c i="2" r="J34"/>
  <c i="1" r="AW95"/>
  <c i="3" r="F34"/>
  <c i="1" r="BA96"/>
  <c i="3" r="F37"/>
  <c i="1" r="BD96"/>
  <c i="2" r="F35"/>
  <c i="1" r="BB95"/>
  <c i="3" r="F35"/>
  <c i="1" r="BB96"/>
  <c i="2" r="F36"/>
  <c i="1" r="BC95"/>
  <c i="3" r="J34"/>
  <c i="1" r="AW96"/>
  <c i="2" r="F34"/>
  <c i="1" r="BA95"/>
  <c i="2" r="F37"/>
  <c i="1" r="BD95"/>
  <c i="3" r="F36"/>
  <c i="1" r="BC96"/>
  <c i="2" l="1" r="J118"/>
  <c r="J97"/>
  <c i="3" r="BK121"/>
  <c r="J121"/>
  <c r="J97"/>
  <c i="2" r="J30"/>
  <c i="1" r="AG95"/>
  <c i="2" r="J33"/>
  <c i="1" r="AV95"/>
  <c r="AT95"/>
  <c r="BA94"/>
  <c r="W30"/>
  <c r="BB94"/>
  <c r="W31"/>
  <c r="BD94"/>
  <c r="W33"/>
  <c i="3" r="F33"/>
  <c i="1" r="AZ96"/>
  <c r="AU94"/>
  <c r="BC94"/>
  <c r="W32"/>
  <c i="2" r="F33"/>
  <c i="1" r="AZ95"/>
  <c i="3" r="J33"/>
  <c i="1" r="AV96"/>
  <c r="AT96"/>
  <c i="2" l="1" r="J39"/>
  <c i="3" r="BK120"/>
  <c r="J120"/>
  <c r="J96"/>
  <c i="1" r="AN95"/>
  <c r="AZ94"/>
  <c r="W29"/>
  <c r="AW94"/>
  <c r="AK30"/>
  <c r="AX94"/>
  <c r="AY94"/>
  <c i="3" l="1" r="J30"/>
  <c i="1" r="AG96"/>
  <c r="AN96"/>
  <c r="AV94"/>
  <c r="AK29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<sst xmlns="http://schemas.openxmlformats.org/spreadsheetml/2006/main">
  <si>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</si>
  <si>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</si>
  <si>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</si>
  <si>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</si>
  <si>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</si>
  <si>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{aae14977-1329-418e-9ddc-3a8c1eb6caa8}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</si>
  <si>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</si>
  <si>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</si>
  <si>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</si>
  <si>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</si>
  <si>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</si>
  <si>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</si>
  <si>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</si>
  <si>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ENG/004</t>
  </si>
  <si>
    <t>Stavba:</t>
  </si>
  <si>
    <t xml:space="preserve">ODSTRANĚNÍ PROVOZNÍ BUDOVY  - VESELÍ NAD MORAVOU</t>
  </si>
  <si>
    <t>KSO:</t>
  </si>
  <si>
    <t>CC-CZ:</t>
  </si>
  <si>
    <t>Místo:</t>
  </si>
  <si>
    <t xml:space="preserve"> </t>
  </si>
  <si>
    <t>Datum:</t>
  </si>
  <si>
    <t>7. 5. 2020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</si>
  <si>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</si>
  <si>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</si>
  <si>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</si>
  <si>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</si>
  <si>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</si>
  <si>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</si>
  <si>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</si>
  <si>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</si>
  <si>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</si>
  <si>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</si>
  <si>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</si>
  <si>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</si>
  <si>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</si>
  <si>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</si>
  <si>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</si>
  <si>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</si>
  <si>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</si>
  <si>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</si>
  <si>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</si>
  <si>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</si>
  <si>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</si>
  <si>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</si>
  <si>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</si>
  <si>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</si>
  <si>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</si>
  <si>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</si>
  <si>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</si>
  <si>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</si>
  <si>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</si>
  <si>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</si>
  <si>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</si>
  <si>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</si>
  <si>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</si>
  <si>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</si>
  <si>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</si>
  <si>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</si>
  <si>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</si>
  <si>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</si>
  <si>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</si>
  <si>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</si>
  <si>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</si>
  <si>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</si>
  <si>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</si>
  <si>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</si>
  <si>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</si>
  <si>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</si>
  <si>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</si>
  <si>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</si>
  <si>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</si>
  <si>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</si>
  <si>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</si>
  <si>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</si>
  <si>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</si>
  <si>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</si>
  <si>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</si>
  <si>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</si>
  <si>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</si>
  <si>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{e2c0644f-0b72-4472-9746-6f30341ee879}</t>
  </si>
  <si>
    <t>2</t>
  </si>
  <si>
    <t>SO 01</t>
  </si>
  <si>
    <t>ODSTRANĚNÍ PROVOZNÍ BUDOVY - VESELÍ NAD MORAVOU</t>
  </si>
  <si>
    <t>{9bf6b465-a2cf-4e00-968c-7f679f0998b0}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</si>
  <si>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</si>
  <si>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</si>
  <si>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</si>
  <si>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</si>
  <si>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</si>
  <si>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</si>
  <si>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</si>
  <si>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</si>
  <si>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</si>
  <si>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</si>
  <si>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</si>
  <si>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</si>
  <si>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</si>
  <si>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</si>
  <si>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</si>
  <si>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</si>
  <si>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</si>
  <si>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</si>
  <si>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</si>
  <si>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</si>
  <si>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</si>
  <si>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</si>
  <si>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</si>
  <si>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</si>
  <si>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</si>
  <si>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</si>
  <si>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</si>
  <si>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030001000</t>
  </si>
  <si>
    <t>Zařízení staveniště</t>
  </si>
  <si>
    <t>sada</t>
  </si>
  <si>
    <t>CS ÚRS 2016 02</t>
  </si>
  <si>
    <t>4</t>
  </si>
  <si>
    <t>-1346973814</t>
  </si>
  <si>
    <t>PP</t>
  </si>
  <si>
    <t>030002000</t>
  </si>
  <si>
    <t>Ostatní režijní náklady</t>
  </si>
  <si>
    <t>soubor</t>
  </si>
  <si>
    <t>1556501320</t>
  </si>
  <si>
    <t>3</t>
  </si>
  <si>
    <t>041403000</t>
  </si>
  <si>
    <t>Koordinátor BOZP na staveništi</t>
  </si>
  <si>
    <t>1024</t>
  </si>
  <si>
    <t>-173552576</t>
  </si>
  <si>
    <t>Inženýrská činnost dozory koordinátor BOZP na staveništi</t>
  </si>
  <si>
    <t>SO 01 - ODSTRANĚNÍ PROVOZNÍ BUDOVY - VESELÍ NAD MORAVOU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</si>
  <si>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</si>
  <si>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</si>
  <si>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</si>
  <si>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</si>
  <si>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HSV</t>
  </si>
  <si>
    <t>Práce a dodávky HSV</t>
  </si>
  <si>
    <t>Zemní práce</t>
  </si>
  <si>
    <t>16</t>
  </si>
  <si>
    <t>174151101</t>
  </si>
  <si>
    <t>Zásyp jam, šachet rýh nebo kolem objektů sypaninou se zhutněním</t>
  </si>
  <si>
    <t>m3</t>
  </si>
  <si>
    <t>CS ÚRS 2020 01</t>
  </si>
  <si>
    <t>336592347</t>
  </si>
  <si>
    <t>Zásyp sypaninou z jakékoliv horniny strojně s uložením výkopku ve vrstvách se zhutněním jam, šachet, rýh nebo kolem objektů v těchto vykopávkách</t>
  </si>
  <si>
    <t>VV</t>
  </si>
  <si>
    <t>předpokládný rozměr 400/800 ( 324 )</t>
  </si>
  <si>
    <t>předpokládný rozměr 250/800 ( 162 )</t>
  </si>
  <si>
    <t xml:space="preserve">D.1.1.b-01, D.1.1.b-01, </t>
  </si>
  <si>
    <t>0,4*0,8*(3,276+6,876*3)*1,15</t>
  </si>
  <si>
    <t>0,25*0,8*(13,2*2+14,4*2)*1,15</t>
  </si>
  <si>
    <t>venkovní schody</t>
  </si>
  <si>
    <t>0,8*2,4*1,25*2</t>
  </si>
  <si>
    <t>Součet</t>
  </si>
  <si>
    <t>17</t>
  </si>
  <si>
    <t>M</t>
  </si>
  <si>
    <t>58344197</t>
  </si>
  <si>
    <t>štěrkodrť frakce 0/63</t>
  </si>
  <si>
    <t>t</t>
  </si>
  <si>
    <t>8</t>
  </si>
  <si>
    <t>-1293652886</t>
  </si>
  <si>
    <t>26,293*1,9</t>
  </si>
  <si>
    <t>Komunikace pozemní</t>
  </si>
  <si>
    <t>18</t>
  </si>
  <si>
    <t>291111111</t>
  </si>
  <si>
    <t>Podklad pro zpevněné plochy z kameniva drceného 0 až 63 mm</t>
  </si>
  <si>
    <t>-885286440</t>
  </si>
  <si>
    <t xml:space="preserve">Podklad pro zpevněné plochy  s rozprostřením a s hutněním z kameniva drceného frakce 0 - 63 mm</t>
  </si>
  <si>
    <t>0,2*14,4*13,2</t>
  </si>
  <si>
    <t>0,2*2,4*1,45*2</t>
  </si>
  <si>
    <t>9</t>
  </si>
  <si>
    <t>Ostatní konstrukce a práce, bourání</t>
  </si>
  <si>
    <t>14</t>
  </si>
  <si>
    <t>961044111</t>
  </si>
  <si>
    <t>Bourání základů z betonu prostého</t>
  </si>
  <si>
    <t>-787384929</t>
  </si>
  <si>
    <t xml:space="preserve">Bourání základů z betonu  prostého</t>
  </si>
  <si>
    <t>13</t>
  </si>
  <si>
    <t>965042241</t>
  </si>
  <si>
    <t>Bourání podkladů pod dlažby nebo mazanin betonových nebo z litého asfaltu tl přes 100 mm pl přes 4 m2</t>
  </si>
  <si>
    <t>1757934257</t>
  </si>
  <si>
    <t>Bourání mazanin betonových nebo z litého asfaltu tl. přes 100 mm, plochy přes 4 m2</t>
  </si>
  <si>
    <t>podkladní beton - předpoklad 20cm</t>
  </si>
  <si>
    <t>12</t>
  </si>
  <si>
    <t>965049112</t>
  </si>
  <si>
    <t>Příplatek k bourání betonových mazanin za bourání mazanin se svařovanou sítí tl přes 100 mm</t>
  </si>
  <si>
    <t>-1889728500</t>
  </si>
  <si>
    <t>Bourání mazanin Příplatek k cenám za bourání mazanin betonových se svařovanou sítí, tl. přes 100 mm</t>
  </si>
  <si>
    <t>7</t>
  </si>
  <si>
    <t>968.001</t>
  </si>
  <si>
    <t>Demontáž vlnité azbestocementové krytiny sklonu do 30° do suti</t>
  </si>
  <si>
    <t>m2</t>
  </si>
  <si>
    <t>459422524</t>
  </si>
  <si>
    <t>Demontáž vlnité azbestocementové krytiny do suti</t>
  </si>
  <si>
    <t>D.1.1b-03</t>
  </si>
  <si>
    <t>7,5*2*16,5</t>
  </si>
  <si>
    <t>968.002</t>
  </si>
  <si>
    <t>Ochranná opatření pro demontáže látek škodlivých pro životní prostředí</t>
  </si>
  <si>
    <t>1836998156</t>
  </si>
  <si>
    <t>viz bod B.5.h - B - souhrnná technická zpráva</t>
  </si>
  <si>
    <t>10</t>
  </si>
  <si>
    <t>981011112</t>
  </si>
  <si>
    <t>Demolice budov dřevěných ostatních oboustranně obitých nebo omítnutých postupným rozebíráním</t>
  </si>
  <si>
    <t>-925505809</t>
  </si>
  <si>
    <t xml:space="preserve">Demolice budov  postupným rozebíráním dřevěných ostatních, oboustranně obitých, případně omítnutých</t>
  </si>
  <si>
    <t xml:space="preserve">viz  B - souhrnná technická zpráva</t>
  </si>
  <si>
    <t>887,0</t>
  </si>
  <si>
    <t>996_R_HZS_01P</t>
  </si>
  <si>
    <t>Nezměřitelné práce</t>
  </si>
  <si>
    <t>hod</t>
  </si>
  <si>
    <t>-508340387</t>
  </si>
  <si>
    <t>100</t>
  </si>
  <si>
    <t>997013152</t>
  </si>
  <si>
    <t>Vnitrostaveništní doprava suti a vybouraných hmot pro budovy v do 9 m s omezením mechanizace</t>
  </si>
  <si>
    <t>382330939</t>
  </si>
  <si>
    <t xml:space="preserve">Vnitrostaveništní doprava suti a vybouraných hmot  vodorovně do 50 m svisle s omezením mechanizace pro budovy a haly výšky přes 6 do 9 m</t>
  </si>
  <si>
    <t>997013501</t>
  </si>
  <si>
    <t>Odvoz suti a vybouraných hmot na skládku nebo meziskládku do 1 km se složením</t>
  </si>
  <si>
    <t>-1081492243</t>
  </si>
  <si>
    <t xml:space="preserve">Odvoz suti a vybouraných hmot na skládku nebo meziskládku  se složením, na vzdálenost do 1 km</t>
  </si>
  <si>
    <t>997013509</t>
  </si>
  <si>
    <t>Příplatek k odvozu suti a vybouraných hmot na skládku ZKD 1 km přes 1 km</t>
  </si>
  <si>
    <t>-1106302296</t>
  </si>
  <si>
    <t xml:space="preserve">Odvoz suti a vybouraných hmot na skládku nebo meziskládku  se složením, na vzdálenost Příplatek k ceně za každý další i započatý 1 km přes 1 km</t>
  </si>
  <si>
    <t>337,208*19 'Přepočtené koeficientem množství</t>
  </si>
  <si>
    <t>6</t>
  </si>
  <si>
    <t>997013631</t>
  </si>
  <si>
    <t>Poplatek za uložení na skládce (skládkovné) stavebního odpadu směsného kód odpadu 17 09 04</t>
  </si>
  <si>
    <t>22064683</t>
  </si>
  <si>
    <t>Poplatek za uložení stavebního odpadu na skládce (skládkovné) směsného stavebního a demoličního zatříděného do Katalogu odpadů pod kódem 17 09 04</t>
  </si>
  <si>
    <t>337,208*0,99 'Přepočtené koeficientem množství</t>
  </si>
  <si>
    <t>997013821</t>
  </si>
  <si>
    <t>Poplatek za uložení na skládce (skládkovné) stavebního odpadu s obsahem azbestu kód odpadu 17 06 05</t>
  </si>
  <si>
    <t>1762461403</t>
  </si>
  <si>
    <t>Poplatek za uložení stavebního odpadu na skládce (skládkovné) ze stavebních materiálů obsahujících azbest zatříděných do Katalogu odpadů pod kódem 17 06 05</t>
  </si>
  <si>
    <t>337,208*0,009 'Přepočtené koeficientem množství</t>
  </si>
  <si>
    <t>19</t>
  </si>
  <si>
    <t>998001123</t>
  </si>
  <si>
    <t>Přesun hmot pro demolice objektů v do 21 m</t>
  </si>
  <si>
    <t>1141885585</t>
  </si>
  <si>
    <t xml:space="preserve">Přesun hmot pro demolice objektů  výšky do 21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</si>
</sst>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19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24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19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24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19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24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27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19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24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27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29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1612636.74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31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32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33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34</v>
      </c>
      <c r="E29" s="41"/>
      <c r="F29" s="29" t="s">
        <v>35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1612636.74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338653.71999999997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36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37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38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39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41</v>
      </c>
      <c r="U35" s="47"/>
      <c r="V35" s="47"/>
      <c r="W35" s="47"/>
      <c r="X35" s="49" t="s">
        <v>42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1951290.46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43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44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45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46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45</v>
      </c>
      <c r="AI60" s="36"/>
      <c r="AJ60" s="36"/>
      <c r="AK60" s="36"/>
      <c r="AL60" s="36"/>
      <c r="AM60" s="57" t="s">
        <v>46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47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48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45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46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45</v>
      </c>
      <c r="AI75" s="36"/>
      <c r="AJ75" s="36"/>
      <c r="AK75" s="36"/>
      <c r="AL75" s="36"/>
      <c r="AM75" s="57" t="s">
        <v>46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49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ENG/004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 xml:space="preserve">ODSTRANĚNÍ PROVOZNÍ BUDOVY  - VESELÍ NAD MORAVOU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7. 5. 2020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26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8"/>
      <c r="AS89" s="74" t="s">
        <v>50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25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28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51</v>
      </c>
      <c r="D92" s="87"/>
      <c r="E92" s="87"/>
      <c r="F92" s="87"/>
      <c r="G92" s="87"/>
      <c r="H92" s="88"/>
      <c r="I92" s="89" t="s">
        <v>52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53</v>
      </c>
      <c r="AH92" s="87"/>
      <c r="AI92" s="87"/>
      <c r="AJ92" s="87"/>
      <c r="AK92" s="87"/>
      <c r="AL92" s="87"/>
      <c r="AM92" s="87"/>
      <c r="AN92" s="89" t="s">
        <v>54</v>
      </c>
      <c r="AO92" s="87"/>
      <c r="AP92" s="91"/>
      <c r="AQ92" s="92" t="s">
        <v>55</v>
      </c>
      <c r="AR92" s="38"/>
      <c r="AS92" s="93" t="s">
        <v>56</v>
      </c>
      <c r="AT92" s="94" t="s">
        <v>57</v>
      </c>
      <c r="AU92" s="94" t="s">
        <v>58</v>
      </c>
      <c r="AV92" s="94" t="s">
        <v>59</v>
      </c>
      <c r="AW92" s="94" t="s">
        <v>60</v>
      </c>
      <c r="AX92" s="94" t="s">
        <v>61</v>
      </c>
      <c r="AY92" s="94" t="s">
        <v>62</v>
      </c>
      <c r="AZ92" s="94" t="s">
        <v>63</v>
      </c>
      <c r="BA92" s="94" t="s">
        <v>64</v>
      </c>
      <c r="BB92" s="94" t="s">
        <v>65</v>
      </c>
      <c r="BC92" s="94" t="s">
        <v>66</v>
      </c>
      <c r="BD92" s="95" t="s">
        <v>67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68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ROUND(SUM(AG95:AG96),2)</f>
        <v>1612636.74</v>
      </c>
      <c r="AH94" s="102"/>
      <c r="AI94" s="102"/>
      <c r="AJ94" s="102"/>
      <c r="AK94" s="102"/>
      <c r="AL94" s="102"/>
      <c r="AM94" s="102"/>
      <c r="AN94" s="103">
        <f>SUM(AG94,AT94)</f>
        <v>1951290.46</v>
      </c>
      <c r="AO94" s="103"/>
      <c r="AP94" s="103"/>
      <c r="AQ94" s="104" t="s">
        <v>1</v>
      </c>
      <c r="AR94" s="105"/>
      <c r="AS94" s="106">
        <f>ROUND(SUM(AS95:AS96),2)</f>
        <v>0</v>
      </c>
      <c r="AT94" s="107">
        <f>ROUND(SUM(AV94:AW94),2)</f>
        <v>338653.71999999997</v>
      </c>
      <c r="AU94" s="108">
        <f>ROUND(SUM(AU95:AU96),5)</f>
        <v>2409.2672699999998</v>
      </c>
      <c r="AV94" s="107">
        <f>ROUND(AZ94*L29,2)</f>
        <v>338653.71999999997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ROUND(SUM(AZ95:AZ96),2)</f>
        <v>1612636.74</v>
      </c>
      <c r="BA94" s="107">
        <f>ROUND(SUM(BA95:BA96),2)</f>
        <v>0</v>
      </c>
      <c r="BB94" s="107">
        <f>ROUND(SUM(BB95:BB96),2)</f>
        <v>0</v>
      </c>
      <c r="BC94" s="107">
        <f>ROUND(SUM(BC95:BC96),2)</f>
        <v>0</v>
      </c>
      <c r="BD94" s="109">
        <f>ROUND(SUM(BD95:BD96),2)</f>
        <v>0</v>
      </c>
      <c r="BE94" s="6"/>
      <c r="BS94" s="110" t="s">
        <v>69</v>
      </c>
      <c r="BT94" s="110" t="s">
        <v>70</v>
      </c>
      <c r="BU94" s="111" t="s">
        <v>71</v>
      </c>
      <c r="BV94" s="110" t="s">
        <v>72</v>
      </c>
      <c r="BW94" s="110" t="s">
        <v>5</v>
      </c>
      <c r="BX94" s="110" t="s">
        <v>73</v>
      </c>
      <c r="CL94" s="110" t="s">
        <v>1</v>
      </c>
    </row>
    <row r="95" s="7" customFormat="1" ht="16.5" customHeight="1">
      <c r="A95" s="112" t="s">
        <v>74</v>
      </c>
      <c r="B95" s="113"/>
      <c r="C95" s="114"/>
      <c r="D95" s="115" t="s">
        <v>75</v>
      </c>
      <c r="E95" s="115"/>
      <c r="F95" s="115"/>
      <c r="G95" s="115"/>
      <c r="H95" s="115"/>
      <c r="I95" s="116"/>
      <c r="J95" s="115" t="s">
        <v>76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'00 - VEDLEJŠÍ A OSTATNÍ N...'!J30</f>
        <v>42500</v>
      </c>
      <c r="AH95" s="116"/>
      <c r="AI95" s="116"/>
      <c r="AJ95" s="116"/>
      <c r="AK95" s="116"/>
      <c r="AL95" s="116"/>
      <c r="AM95" s="116"/>
      <c r="AN95" s="117">
        <f>SUM(AG95,AT95)</f>
        <v>51425</v>
      </c>
      <c r="AO95" s="116"/>
      <c r="AP95" s="116"/>
      <c r="AQ95" s="118" t="s">
        <v>77</v>
      </c>
      <c r="AR95" s="119"/>
      <c r="AS95" s="120">
        <v>0</v>
      </c>
      <c r="AT95" s="121">
        <f>ROUND(SUM(AV95:AW95),2)</f>
        <v>8925</v>
      </c>
      <c r="AU95" s="122">
        <f>'00 - VEDLEJŠÍ A OSTATNÍ N...'!P117</f>
        <v>0</v>
      </c>
      <c r="AV95" s="121">
        <f>'00 - VEDLEJŠÍ A OSTATNÍ N...'!J33</f>
        <v>8925</v>
      </c>
      <c r="AW95" s="121">
        <f>'00 - VEDLEJŠÍ A OSTATNÍ N...'!J34</f>
        <v>0</v>
      </c>
      <c r="AX95" s="121">
        <f>'00 - VEDLEJŠÍ A OSTATNÍ N...'!J35</f>
        <v>0</v>
      </c>
      <c r="AY95" s="121">
        <f>'00 - VEDLEJŠÍ A OSTATNÍ N...'!J36</f>
        <v>0</v>
      </c>
      <c r="AZ95" s="121">
        <f>'00 - VEDLEJŠÍ A OSTATNÍ N...'!F33</f>
        <v>42500</v>
      </c>
      <c r="BA95" s="121">
        <f>'00 - VEDLEJŠÍ A OSTATNÍ N...'!F34</f>
        <v>0</v>
      </c>
      <c r="BB95" s="121">
        <f>'00 - VEDLEJŠÍ A OSTATNÍ N...'!F35</f>
        <v>0</v>
      </c>
      <c r="BC95" s="121">
        <f>'00 - VEDLEJŠÍ A OSTATNÍ N...'!F36</f>
        <v>0</v>
      </c>
      <c r="BD95" s="123">
        <f>'00 - VEDLEJŠÍ A OSTATNÍ N...'!F37</f>
        <v>0</v>
      </c>
      <c r="BE95" s="7"/>
      <c r="BT95" s="124" t="s">
        <v>78</v>
      </c>
      <c r="BV95" s="124" t="s">
        <v>72</v>
      </c>
      <c r="BW95" s="124" t="s">
        <v>79</v>
      </c>
      <c r="BX95" s="124" t="s">
        <v>5</v>
      </c>
      <c r="CL95" s="124" t="s">
        <v>1</v>
      </c>
      <c r="CM95" s="124" t="s">
        <v>80</v>
      </c>
    </row>
    <row r="96" s="7" customFormat="1" ht="24.75" customHeight="1">
      <c r="A96" s="112" t="s">
        <v>74</v>
      </c>
      <c r="B96" s="113"/>
      <c r="C96" s="114"/>
      <c r="D96" s="115" t="s">
        <v>81</v>
      </c>
      <c r="E96" s="115"/>
      <c r="F96" s="115"/>
      <c r="G96" s="115"/>
      <c r="H96" s="115"/>
      <c r="I96" s="116"/>
      <c r="J96" s="115" t="s">
        <v>82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'SO 01 - ODSTRANĚNÍ PROVOZ...'!J30</f>
        <v>1570136.74</v>
      </c>
      <c r="AH96" s="116"/>
      <c r="AI96" s="116"/>
      <c r="AJ96" s="116"/>
      <c r="AK96" s="116"/>
      <c r="AL96" s="116"/>
      <c r="AM96" s="116"/>
      <c r="AN96" s="117">
        <f>SUM(AG96,AT96)</f>
        <v>1899865.46</v>
      </c>
      <c r="AO96" s="116"/>
      <c r="AP96" s="116"/>
      <c r="AQ96" s="118" t="s">
        <v>77</v>
      </c>
      <c r="AR96" s="119"/>
      <c r="AS96" s="125">
        <v>0</v>
      </c>
      <c r="AT96" s="126">
        <f>ROUND(SUM(AV96:AW96),2)</f>
        <v>329728.71999999997</v>
      </c>
      <c r="AU96" s="127">
        <f>'SO 01 - ODSTRANĚNÍ PROVOZ...'!P120</f>
        <v>2409.2672680000001</v>
      </c>
      <c r="AV96" s="126">
        <f>'SO 01 - ODSTRANĚNÍ PROVOZ...'!J33</f>
        <v>329728.71999999997</v>
      </c>
      <c r="AW96" s="126">
        <f>'SO 01 - ODSTRANĚNÍ PROVOZ...'!J34</f>
        <v>0</v>
      </c>
      <c r="AX96" s="126">
        <f>'SO 01 - ODSTRANĚNÍ PROVOZ...'!J35</f>
        <v>0</v>
      </c>
      <c r="AY96" s="126">
        <f>'SO 01 - ODSTRANĚNÍ PROVOZ...'!J36</f>
        <v>0</v>
      </c>
      <c r="AZ96" s="126">
        <f>'SO 01 - ODSTRANĚNÍ PROVOZ...'!F33</f>
        <v>1570136.74</v>
      </c>
      <c r="BA96" s="126">
        <f>'SO 01 - ODSTRANĚNÍ PROVOZ...'!F34</f>
        <v>0</v>
      </c>
      <c r="BB96" s="126">
        <f>'SO 01 - ODSTRANĚNÍ PROVOZ...'!F35</f>
        <v>0</v>
      </c>
      <c r="BC96" s="126">
        <f>'SO 01 - ODSTRANĚNÍ PROVOZ...'!F36</f>
        <v>0</v>
      </c>
      <c r="BD96" s="128">
        <f>'SO 01 - ODSTRANĚNÍ PROVOZ...'!F37</f>
        <v>0</v>
      </c>
      <c r="BE96" s="7"/>
      <c r="BT96" s="124" t="s">
        <v>78</v>
      </c>
      <c r="BV96" s="124" t="s">
        <v>72</v>
      </c>
      <c r="BW96" s="124" t="s">
        <v>83</v>
      </c>
      <c r="BX96" s="124" t="s">
        <v>5</v>
      </c>
      <c r="CL96" s="124" t="s">
        <v>1</v>
      </c>
      <c r="CM96" s="124" t="s">
        <v>80</v>
      </c>
    </row>
    <row r="9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="2" customFormat="1" ht="6.96" customHeight="1">
      <c r="A98" s="32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sheet="1" formatColumns="0" formatRows="0" objects="1" scenarios="1" spinCount="100000" saltValue="amYnLeTjxxK0fhTfhjENxczgZ3v1JwxHf9ZrM9f8MnmDl7ghaMyZj8qZyHDM0z+PgPu9nsg7jjFPOYrDKhIBRA==" hashValue="5G5qU8Y4h1Gp5UE22AVo1jwhZFCPmVSngrFUSV31pLER955C5zmodJ+CB07RXDPSeqW3Yg0aOSjAknPJOIK+7w==" algorithmName="SHA-512" password="D73D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VEDLEJŠÍ A OSTATNÍ N...'!C2" display="/"/>
    <hyperlink ref="A96" location="'SO 01 - ODSTRANĚNÍ PROVO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80</v>
      </c>
    </row>
    <row r="4" s="1" customFormat="1" ht="24.96" customHeight="1">
      <c r="B4" s="20"/>
      <c r="D4" s="131" t="s">
        <v>84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 xml:space="preserve">ODSTRANĚNÍ PROVOZNÍ BUDOVY  - VESELÍ NAD MORAVOU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85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86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19</v>
      </c>
      <c r="G12" s="32"/>
      <c r="H12" s="32"/>
      <c r="I12" s="133" t="s">
        <v>20</v>
      </c>
      <c r="J12" s="137" t="str">
        <f>'Rekapitulace stavby'!AN8</f>
        <v>7. 5. 2020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24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25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24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26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24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28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24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29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30</v>
      </c>
      <c r="E30" s="32"/>
      <c r="F30" s="32"/>
      <c r="G30" s="32"/>
      <c r="H30" s="32"/>
      <c r="I30" s="32"/>
      <c r="J30" s="144">
        <f>ROUND(J117, 2)</f>
        <v>42500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32</v>
      </c>
      <c r="G32" s="32"/>
      <c r="H32" s="32"/>
      <c r="I32" s="145" t="s">
        <v>31</v>
      </c>
      <c r="J32" s="145" t="s">
        <v>33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34</v>
      </c>
      <c r="E33" s="133" t="s">
        <v>35</v>
      </c>
      <c r="F33" s="147">
        <f>ROUND((SUM(BE117:BE124)),  2)</f>
        <v>42500</v>
      </c>
      <c r="G33" s="32"/>
      <c r="H33" s="32"/>
      <c r="I33" s="148">
        <v>0.20999999999999999</v>
      </c>
      <c r="J33" s="147">
        <f>ROUND(((SUM(BE117:BE124))*I33),  2)</f>
        <v>8925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36</v>
      </c>
      <c r="F34" s="147">
        <f>ROUND((SUM(BF117:BF124)),  2)</f>
        <v>0</v>
      </c>
      <c r="G34" s="32"/>
      <c r="H34" s="32"/>
      <c r="I34" s="148">
        <v>0.14999999999999999</v>
      </c>
      <c r="J34" s="147">
        <f>ROUND(((SUM(BF117:BF124))*I34),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37</v>
      </c>
      <c r="F35" s="147">
        <f>ROUND((SUM(BG117:BG124)),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38</v>
      </c>
      <c r="F36" s="147">
        <f>ROUND((SUM(BH117:BH124)),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39</v>
      </c>
      <c r="F37" s="147">
        <f>ROUND((SUM(BI117:BI124)),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40</v>
      </c>
      <c r="E39" s="151"/>
      <c r="F39" s="151"/>
      <c r="G39" s="152" t="s">
        <v>41</v>
      </c>
      <c r="H39" s="153" t="s">
        <v>42</v>
      </c>
      <c r="I39" s="151"/>
      <c r="J39" s="154">
        <f>SUM(J30:J37)</f>
        <v>51425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43</v>
      </c>
      <c r="E50" s="157"/>
      <c r="F50" s="157"/>
      <c r="G50" s="156" t="s">
        <v>44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45</v>
      </c>
      <c r="E61" s="159"/>
      <c r="F61" s="160" t="s">
        <v>46</v>
      </c>
      <c r="G61" s="158" t="s">
        <v>45</v>
      </c>
      <c r="H61" s="159"/>
      <c r="I61" s="159"/>
      <c r="J61" s="161" t="s">
        <v>46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47</v>
      </c>
      <c r="E65" s="162"/>
      <c r="F65" s="162"/>
      <c r="G65" s="156" t="s">
        <v>48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45</v>
      </c>
      <c r="E76" s="159"/>
      <c r="F76" s="160" t="s">
        <v>46</v>
      </c>
      <c r="G76" s="158" t="s">
        <v>45</v>
      </c>
      <c r="H76" s="159"/>
      <c r="I76" s="159"/>
      <c r="J76" s="161" t="s">
        <v>46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87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 xml:space="preserve">ODSTRANĚNÍ PROVOZNÍ BUDOVY  - VESELÍ NAD MORAVOU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85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00 - VEDLEJŠÍ A OSTATNÍ NÁKLADY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7. 5. 2020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26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25</v>
      </c>
      <c r="D92" s="34"/>
      <c r="E92" s="34"/>
      <c r="F92" s="26" t="str">
        <f>IF(E18="","",E18)</f>
        <v xml:space="preserve"> </v>
      </c>
      <c r="G92" s="34"/>
      <c r="H92" s="34"/>
      <c r="I92" s="29" t="s">
        <v>28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90</v>
      </c>
      <c r="D96" s="34"/>
      <c r="E96" s="34"/>
      <c r="F96" s="34"/>
      <c r="G96" s="34"/>
      <c r="H96" s="34"/>
      <c r="I96" s="34"/>
      <c r="J96" s="103">
        <f>J117</f>
        <v>42500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J118</f>
        <v>42500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="2" customFormat="1" ht="6.96" customHeight="1">
      <c r="A99" s="32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6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="2" customFormat="1" ht="6.96" customHeight="1">
      <c r="A103" s="32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24.96" customHeight="1">
      <c r="A104" s="32"/>
      <c r="B104" s="33"/>
      <c r="C104" s="23" t="s">
        <v>93</v>
      </c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2" customHeight="1">
      <c r="A106" s="32"/>
      <c r="B106" s="33"/>
      <c r="C106" s="29" t="s">
        <v>14</v>
      </c>
      <c r="D106" s="34"/>
      <c r="E106" s="34"/>
      <c r="F106" s="34"/>
      <c r="G106" s="34"/>
      <c r="H106" s="34"/>
      <c r="I106" s="34"/>
      <c r="J106" s="34"/>
      <c r="K106" s="34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6.5" customHeight="1">
      <c r="A107" s="32"/>
      <c r="B107" s="33"/>
      <c r="C107" s="34"/>
      <c r="D107" s="34"/>
      <c r="E107" s="167" t="str">
        <f>E7</f>
        <v xml:space="preserve">ODSTRANĚNÍ PROVOZNÍ BUDOVY  - VESELÍ NAD MORAVOU</v>
      </c>
      <c r="F107" s="29"/>
      <c r="G107" s="29"/>
      <c r="H107" s="29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2" customHeight="1">
      <c r="A108" s="32"/>
      <c r="B108" s="33"/>
      <c r="C108" s="29" t="s">
        <v>85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6.5" customHeight="1">
      <c r="A109" s="32"/>
      <c r="B109" s="33"/>
      <c r="C109" s="34"/>
      <c r="D109" s="34"/>
      <c r="E109" s="69" t="str">
        <f>E9</f>
        <v>00 - VEDLEJŠÍ A OSTATNÍ NÁKLADY</v>
      </c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6.96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18</v>
      </c>
      <c r="D111" s="34"/>
      <c r="E111" s="34"/>
      <c r="F111" s="26" t="str">
        <f>F12</f>
        <v xml:space="preserve"> </v>
      </c>
      <c r="G111" s="34"/>
      <c r="H111" s="34"/>
      <c r="I111" s="29" t="s">
        <v>20</v>
      </c>
      <c r="J111" s="72" t="str">
        <f>IF(J12="","",J12)</f>
        <v>7. 5. 2020</v>
      </c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6.96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9" t="s">
        <v>22</v>
      </c>
      <c r="D113" s="34"/>
      <c r="E113" s="34"/>
      <c r="F113" s="26" t="str">
        <f>E15</f>
        <v xml:space="preserve"> </v>
      </c>
      <c r="G113" s="34"/>
      <c r="H113" s="34"/>
      <c r="I113" s="29" t="s">
        <v>26</v>
      </c>
      <c r="J113" s="30" t="str">
        <f>E21</f>
        <v xml:space="preserve"> </v>
      </c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5.15" customHeight="1">
      <c r="A114" s="32"/>
      <c r="B114" s="33"/>
      <c r="C114" s="29" t="s">
        <v>25</v>
      </c>
      <c r="D114" s="34"/>
      <c r="E114" s="34"/>
      <c r="F114" s="26" t="str">
        <f>IF(E18="","",E18)</f>
        <v xml:space="preserve"> </v>
      </c>
      <c r="G114" s="34"/>
      <c r="H114" s="34"/>
      <c r="I114" s="29" t="s">
        <v>28</v>
      </c>
      <c r="J114" s="30" t="str">
        <f>E24</f>
        <v xml:space="preserve"> </v>
      </c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0.32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10" customFormat="1" ht="29.28" customHeight="1">
      <c r="A116" s="178"/>
      <c r="B116" s="179"/>
      <c r="C116" s="180" t="s">
        <v>94</v>
      </c>
      <c r="D116" s="181" t="s">
        <v>55</v>
      </c>
      <c r="E116" s="181" t="s">
        <v>51</v>
      </c>
      <c r="F116" s="181" t="s">
        <v>52</v>
      </c>
      <c r="G116" s="181" t="s">
        <v>95</v>
      </c>
      <c r="H116" s="181" t="s">
        <v>96</v>
      </c>
      <c r="I116" s="181" t="s">
        <v>97</v>
      </c>
      <c r="J116" s="181" t="s">
        <v>89</v>
      </c>
      <c r="K116" s="182" t="s">
        <v>98</v>
      </c>
      <c r="L116" s="183"/>
      <c r="M116" s="93" t="s">
        <v>1</v>
      </c>
      <c r="N116" s="94" t="s">
        <v>34</v>
      </c>
      <c r="O116" s="94" t="s">
        <v>99</v>
      </c>
      <c r="P116" s="94" t="s">
        <v>100</v>
      </c>
      <c r="Q116" s="94" t="s">
        <v>101</v>
      </c>
      <c r="R116" s="94" t="s">
        <v>102</v>
      </c>
      <c r="S116" s="94" t="s">
        <v>103</v>
      </c>
      <c r="T116" s="95" t="s">
        <v>104</v>
      </c>
      <c r="U116" s="178"/>
      <c r="V116" s="178"/>
      <c r="W116" s="178"/>
      <c r="X116" s="178"/>
      <c r="Y116" s="178"/>
      <c r="Z116" s="178"/>
      <c r="AA116" s="178"/>
      <c r="AB116" s="178"/>
      <c r="AC116" s="178"/>
      <c r="AD116" s="178"/>
      <c r="AE116" s="178"/>
    </row>
    <row r="117" s="2" customFormat="1" ht="22.8" customHeight="1">
      <c r="A117" s="32"/>
      <c r="B117" s="33"/>
      <c r="C117" s="100" t="s">
        <v>105</v>
      </c>
      <c r="D117" s="34"/>
      <c r="E117" s="34"/>
      <c r="F117" s="34"/>
      <c r="G117" s="34"/>
      <c r="H117" s="34"/>
      <c r="I117" s="34"/>
      <c r="J117" s="184">
        <f>BK117</f>
        <v>42500</v>
      </c>
      <c r="K117" s="34"/>
      <c r="L117" s="38"/>
      <c r="M117" s="96"/>
      <c r="N117" s="185"/>
      <c r="O117" s="97"/>
      <c r="P117" s="186">
        <f>P118</f>
        <v>0</v>
      </c>
      <c r="Q117" s="97"/>
      <c r="R117" s="186">
        <f>R118</f>
        <v>0</v>
      </c>
      <c r="S117" s="97"/>
      <c r="T117" s="187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69</v>
      </c>
      <c r="AU117" s="17" t="s">
        <v>91</v>
      </c>
      <c r="BK117" s="188">
        <f>BK118</f>
        <v>42500</v>
      </c>
    </row>
    <row r="118" s="11" customFormat="1" ht="25.92" customHeight="1">
      <c r="A118" s="11"/>
      <c r="B118" s="189"/>
      <c r="C118" s="190"/>
      <c r="D118" s="191" t="s">
        <v>69</v>
      </c>
      <c r="E118" s="192" t="s">
        <v>106</v>
      </c>
      <c r="F118" s="192" t="s">
        <v>107</v>
      </c>
      <c r="G118" s="190"/>
      <c r="H118" s="190"/>
      <c r="I118" s="190"/>
      <c r="J118" s="193">
        <f>BK118</f>
        <v>42500</v>
      </c>
      <c r="K118" s="190"/>
      <c r="L118" s="194"/>
      <c r="M118" s="195"/>
      <c r="N118" s="196"/>
      <c r="O118" s="196"/>
      <c r="P118" s="197">
        <f>SUM(P119:P124)</f>
        <v>0</v>
      </c>
      <c r="Q118" s="196"/>
      <c r="R118" s="197">
        <f>SUM(R119:R124)</f>
        <v>0</v>
      </c>
      <c r="S118" s="196"/>
      <c r="T118" s="198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108</v>
      </c>
      <c r="AT118" s="200" t="s">
        <v>69</v>
      </c>
      <c r="AU118" s="200" t="s">
        <v>70</v>
      </c>
      <c r="AY118" s="199" t="s">
        <v>109</v>
      </c>
      <c r="BK118" s="201">
        <f>SUM(BK119:BK124)</f>
        <v>42500</v>
      </c>
    </row>
    <row r="119" s="2" customFormat="1" ht="16.5" customHeight="1">
      <c r="A119" s="32"/>
      <c r="B119" s="33"/>
      <c r="C119" s="202" t="s">
        <v>78</v>
      </c>
      <c r="D119" s="202" t="s">
        <v>110</v>
      </c>
      <c r="E119" s="203" t="s">
        <v>111</v>
      </c>
      <c r="F119" s="204" t="s">
        <v>112</v>
      </c>
      <c r="G119" s="205" t="s">
        <v>113</v>
      </c>
      <c r="H119" s="206">
        <v>1</v>
      </c>
      <c r="I119" s="207">
        <v>20000</v>
      </c>
      <c r="J119" s="207">
        <f>ROUND(I119*H119,2)</f>
        <v>20000</v>
      </c>
      <c r="K119" s="204" t="s">
        <v>114</v>
      </c>
      <c r="L119" s="38"/>
      <c r="M119" s="208" t="s">
        <v>1</v>
      </c>
      <c r="N119" s="209" t="s">
        <v>35</v>
      </c>
      <c r="O119" s="210">
        <v>0</v>
      </c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2" t="s">
        <v>115</v>
      </c>
      <c r="AT119" s="212" t="s">
        <v>110</v>
      </c>
      <c r="AU119" s="212" t="s">
        <v>78</v>
      </c>
      <c r="AY119" s="17" t="s">
        <v>109</v>
      </c>
      <c r="BE119" s="213">
        <f>IF(N119="základní",J119,0)</f>
        <v>20000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7" t="s">
        <v>78</v>
      </c>
      <c r="BK119" s="213">
        <f>ROUND(I119*H119,2)</f>
        <v>20000</v>
      </c>
      <c r="BL119" s="17" t="s">
        <v>115</v>
      </c>
      <c r="BM119" s="212" t="s">
        <v>116</v>
      </c>
    </row>
    <row r="120" s="2" customFormat="1">
      <c r="A120" s="32"/>
      <c r="B120" s="33"/>
      <c r="C120" s="34"/>
      <c r="D120" s="214" t="s">
        <v>117</v>
      </c>
      <c r="E120" s="34"/>
      <c r="F120" s="215" t="s">
        <v>112</v>
      </c>
      <c r="G120" s="34"/>
      <c r="H120" s="34"/>
      <c r="I120" s="34"/>
      <c r="J120" s="34"/>
      <c r="K120" s="34"/>
      <c r="L120" s="38"/>
      <c r="M120" s="216"/>
      <c r="N120" s="217"/>
      <c r="O120" s="84"/>
      <c r="P120" s="84"/>
      <c r="Q120" s="84"/>
      <c r="R120" s="84"/>
      <c r="S120" s="84"/>
      <c r="T120" s="85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117</v>
      </c>
      <c r="AU120" s="17" t="s">
        <v>78</v>
      </c>
    </row>
    <row r="121" s="2" customFormat="1" ht="16.5" customHeight="1">
      <c r="A121" s="32"/>
      <c r="B121" s="33"/>
      <c r="C121" s="202" t="s">
        <v>80</v>
      </c>
      <c r="D121" s="202" t="s">
        <v>110</v>
      </c>
      <c r="E121" s="203" t="s">
        <v>118</v>
      </c>
      <c r="F121" s="204" t="s">
        <v>119</v>
      </c>
      <c r="G121" s="205" t="s">
        <v>120</v>
      </c>
      <c r="H121" s="206">
        <v>1</v>
      </c>
      <c r="I121" s="207">
        <v>10000</v>
      </c>
      <c r="J121" s="207">
        <f>ROUND(I121*H121,2)</f>
        <v>10000</v>
      </c>
      <c r="K121" s="204" t="s">
        <v>1</v>
      </c>
      <c r="L121" s="38"/>
      <c r="M121" s="208" t="s">
        <v>1</v>
      </c>
      <c r="N121" s="209" t="s">
        <v>35</v>
      </c>
      <c r="O121" s="210">
        <v>0</v>
      </c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2" t="s">
        <v>115</v>
      </c>
      <c r="AT121" s="212" t="s">
        <v>110</v>
      </c>
      <c r="AU121" s="212" t="s">
        <v>78</v>
      </c>
      <c r="AY121" s="17" t="s">
        <v>109</v>
      </c>
      <c r="BE121" s="213">
        <f>IF(N121="základní",J121,0)</f>
        <v>10000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7" t="s">
        <v>78</v>
      </c>
      <c r="BK121" s="213">
        <f>ROUND(I121*H121,2)</f>
        <v>10000</v>
      </c>
      <c r="BL121" s="17" t="s">
        <v>115</v>
      </c>
      <c r="BM121" s="212" t="s">
        <v>121</v>
      </c>
    </row>
    <row r="122" s="2" customFormat="1">
      <c r="A122" s="32"/>
      <c r="B122" s="33"/>
      <c r="C122" s="34"/>
      <c r="D122" s="214" t="s">
        <v>117</v>
      </c>
      <c r="E122" s="34"/>
      <c r="F122" s="215" t="s">
        <v>119</v>
      </c>
      <c r="G122" s="34"/>
      <c r="H122" s="34"/>
      <c r="I122" s="34"/>
      <c r="J122" s="34"/>
      <c r="K122" s="34"/>
      <c r="L122" s="38"/>
      <c r="M122" s="216"/>
      <c r="N122" s="217"/>
      <c r="O122" s="84"/>
      <c r="P122" s="84"/>
      <c r="Q122" s="84"/>
      <c r="R122" s="84"/>
      <c r="S122" s="84"/>
      <c r="T122" s="85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117</v>
      </c>
      <c r="AU122" s="17" t="s">
        <v>78</v>
      </c>
    </row>
    <row r="123" s="2" customFormat="1" ht="16.5" customHeight="1">
      <c r="A123" s="32"/>
      <c r="B123" s="33"/>
      <c r="C123" s="202" t="s">
        <v>122</v>
      </c>
      <c r="D123" s="202" t="s">
        <v>110</v>
      </c>
      <c r="E123" s="203" t="s">
        <v>123</v>
      </c>
      <c r="F123" s="204" t="s">
        <v>124</v>
      </c>
      <c r="G123" s="205" t="s">
        <v>113</v>
      </c>
      <c r="H123" s="206">
        <v>1</v>
      </c>
      <c r="I123" s="207">
        <v>12500</v>
      </c>
      <c r="J123" s="207">
        <f>ROUND(I123*H123,2)</f>
        <v>12500</v>
      </c>
      <c r="K123" s="204" t="s">
        <v>114</v>
      </c>
      <c r="L123" s="38"/>
      <c r="M123" s="208" t="s">
        <v>1</v>
      </c>
      <c r="N123" s="209" t="s">
        <v>35</v>
      </c>
      <c r="O123" s="210">
        <v>0</v>
      </c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2" t="s">
        <v>125</v>
      </c>
      <c r="AT123" s="212" t="s">
        <v>110</v>
      </c>
      <c r="AU123" s="212" t="s">
        <v>78</v>
      </c>
      <c r="AY123" s="17" t="s">
        <v>109</v>
      </c>
      <c r="BE123" s="213">
        <f>IF(N123="základní",J123,0)</f>
        <v>12500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7" t="s">
        <v>78</v>
      </c>
      <c r="BK123" s="213">
        <f>ROUND(I123*H123,2)</f>
        <v>12500</v>
      </c>
      <c r="BL123" s="17" t="s">
        <v>125</v>
      </c>
      <c r="BM123" s="212" t="s">
        <v>126</v>
      </c>
    </row>
    <row r="124" s="2" customFormat="1">
      <c r="A124" s="32"/>
      <c r="B124" s="33"/>
      <c r="C124" s="34"/>
      <c r="D124" s="214" t="s">
        <v>117</v>
      </c>
      <c r="E124" s="34"/>
      <c r="F124" s="215" t="s">
        <v>127</v>
      </c>
      <c r="G124" s="34"/>
      <c r="H124" s="34"/>
      <c r="I124" s="34"/>
      <c r="J124" s="34"/>
      <c r="K124" s="34"/>
      <c r="L124" s="38"/>
      <c r="M124" s="218"/>
      <c r="N124" s="219"/>
      <c r="O124" s="220"/>
      <c r="P124" s="220"/>
      <c r="Q124" s="220"/>
      <c r="R124" s="220"/>
      <c r="S124" s="220"/>
      <c r="T124" s="221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117</v>
      </c>
      <c r="AU124" s="17" t="s">
        <v>78</v>
      </c>
    </row>
    <row r="125" s="2" customFormat="1" ht="6.96" customHeight="1">
      <c r="A125" s="32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38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sheetProtection sheet="1" autoFilter="0" formatColumns="0" formatRows="0" objects="1" scenarios="1" spinCount="100000" saltValue="byx1d73DlKt13XF88/Csk1Tvu/8H20yv74fJ2Q8ZgFkZxMP7G2eK1DYZENqxTZJyjEln+LgEsCWtMjBR5N0CLQ==" hashValue="hg9xMgPmfXZ1H0cLWIKb8brKCzMV3g3W3pYyfGfX9O8aBb/KJSNmO7kd5YMJ7gr16hcUQsnGGUUxTqaHK88G8Q==" algorithmName="SHA-512" password="D73D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80</v>
      </c>
    </row>
    <row r="4" s="1" customFormat="1" ht="24.96" customHeight="1">
      <c r="B4" s="20"/>
      <c r="D4" s="131" t="s">
        <v>84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 xml:space="preserve">ODSTRANĚNÍ PROVOZNÍ BUDOVY  - VESELÍ NAD MORAVOU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85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24.75" customHeight="1">
      <c r="A9" s="32"/>
      <c r="B9" s="38"/>
      <c r="C9" s="32"/>
      <c r="D9" s="32"/>
      <c r="E9" s="135" t="s">
        <v>128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19</v>
      </c>
      <c r="G12" s="32"/>
      <c r="H12" s="32"/>
      <c r="I12" s="133" t="s">
        <v>20</v>
      </c>
      <c r="J12" s="137" t="str">
        <f>'Rekapitulace stavby'!AN8</f>
        <v>7. 5. 2020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24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25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24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26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24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28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24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29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30</v>
      </c>
      <c r="E30" s="32"/>
      <c r="F30" s="32"/>
      <c r="G30" s="32"/>
      <c r="H30" s="32"/>
      <c r="I30" s="32"/>
      <c r="J30" s="144">
        <f>ROUND(J120, 2)</f>
        <v>1570136.74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32</v>
      </c>
      <c r="G32" s="32"/>
      <c r="H32" s="32"/>
      <c r="I32" s="145" t="s">
        <v>31</v>
      </c>
      <c r="J32" s="145" t="s">
        <v>33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34</v>
      </c>
      <c r="E33" s="133" t="s">
        <v>35</v>
      </c>
      <c r="F33" s="147">
        <f>ROUND((SUM(BE120:BE199)),  2)</f>
        <v>1570136.74</v>
      </c>
      <c r="G33" s="32"/>
      <c r="H33" s="32"/>
      <c r="I33" s="148">
        <v>0.20999999999999999</v>
      </c>
      <c r="J33" s="147">
        <f>ROUND(((SUM(BE120:BE199))*I33),  2)</f>
        <v>329728.71999999997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36</v>
      </c>
      <c r="F34" s="147">
        <f>ROUND((SUM(BF120:BF199)),  2)</f>
        <v>0</v>
      </c>
      <c r="G34" s="32"/>
      <c r="H34" s="32"/>
      <c r="I34" s="148">
        <v>0.14999999999999999</v>
      </c>
      <c r="J34" s="147">
        <f>ROUND(((SUM(BF120:BF199))*I34),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37</v>
      </c>
      <c r="F35" s="147">
        <f>ROUND((SUM(BG120:BG199)),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38</v>
      </c>
      <c r="F36" s="147">
        <f>ROUND((SUM(BH120:BH199)),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39</v>
      </c>
      <c r="F37" s="147">
        <f>ROUND((SUM(BI120:BI199)),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40</v>
      </c>
      <c r="E39" s="151"/>
      <c r="F39" s="151"/>
      <c r="G39" s="152" t="s">
        <v>41</v>
      </c>
      <c r="H39" s="153" t="s">
        <v>42</v>
      </c>
      <c r="I39" s="151"/>
      <c r="J39" s="154">
        <f>SUM(J30:J37)</f>
        <v>1899865.46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43</v>
      </c>
      <c r="E50" s="157"/>
      <c r="F50" s="157"/>
      <c r="G50" s="156" t="s">
        <v>44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45</v>
      </c>
      <c r="E61" s="159"/>
      <c r="F61" s="160" t="s">
        <v>46</v>
      </c>
      <c r="G61" s="158" t="s">
        <v>45</v>
      </c>
      <c r="H61" s="159"/>
      <c r="I61" s="159"/>
      <c r="J61" s="161" t="s">
        <v>46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47</v>
      </c>
      <c r="E65" s="162"/>
      <c r="F65" s="162"/>
      <c r="G65" s="156" t="s">
        <v>48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45</v>
      </c>
      <c r="E76" s="159"/>
      <c r="F76" s="160" t="s">
        <v>46</v>
      </c>
      <c r="G76" s="158" t="s">
        <v>45</v>
      </c>
      <c r="H76" s="159"/>
      <c r="I76" s="159"/>
      <c r="J76" s="161" t="s">
        <v>46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87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 xml:space="preserve">ODSTRANĚNÍ PROVOZNÍ BUDOVY  - VESELÍ NAD MORAVOU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85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24.75" customHeight="1">
      <c r="A87" s="32"/>
      <c r="B87" s="33"/>
      <c r="C87" s="34"/>
      <c r="D87" s="34"/>
      <c r="E87" s="69" t="str">
        <f>E9</f>
        <v>SO 01 - ODSTRANĚNÍ PROVOZNÍ BUDOVY - VESELÍ NAD MORAVOU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7. 5. 2020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26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25</v>
      </c>
      <c r="D92" s="34"/>
      <c r="E92" s="34"/>
      <c r="F92" s="26" t="str">
        <f>IF(E18="","",E18)</f>
        <v xml:space="preserve"> </v>
      </c>
      <c r="G92" s="34"/>
      <c r="H92" s="34"/>
      <c r="I92" s="29" t="s">
        <v>28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90</v>
      </c>
      <c r="D96" s="34"/>
      <c r="E96" s="34"/>
      <c r="F96" s="34"/>
      <c r="G96" s="34"/>
      <c r="H96" s="34"/>
      <c r="I96" s="34"/>
      <c r="J96" s="103">
        <f>J120</f>
        <v>1570136.7400000002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91</v>
      </c>
    </row>
    <row r="97" s="9" customFormat="1" ht="24.96" customHeight="1">
      <c r="A97" s="9"/>
      <c r="B97" s="172"/>
      <c r="C97" s="173"/>
      <c r="D97" s="174" t="s">
        <v>129</v>
      </c>
      <c r="E97" s="175"/>
      <c r="F97" s="175"/>
      <c r="G97" s="175"/>
      <c r="H97" s="175"/>
      <c r="I97" s="175"/>
      <c r="J97" s="176">
        <f>J121</f>
        <v>1570136.7400000002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2"/>
      <c r="C98" s="223"/>
      <c r="D98" s="224" t="s">
        <v>130</v>
      </c>
      <c r="E98" s="225"/>
      <c r="F98" s="225"/>
      <c r="G98" s="225"/>
      <c r="H98" s="225"/>
      <c r="I98" s="225"/>
      <c r="J98" s="226">
        <f>J122</f>
        <v>22023.129999999997</v>
      </c>
      <c r="K98" s="223"/>
      <c r="L98" s="227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2"/>
      <c r="C99" s="223"/>
      <c r="D99" s="224" t="s">
        <v>131</v>
      </c>
      <c r="E99" s="225"/>
      <c r="F99" s="225"/>
      <c r="G99" s="225"/>
      <c r="H99" s="225"/>
      <c r="I99" s="225"/>
      <c r="J99" s="226">
        <f>J137</f>
        <v>40984.32</v>
      </c>
      <c r="K99" s="223"/>
      <c r="L99" s="227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2"/>
      <c r="C100" s="223"/>
      <c r="D100" s="224" t="s">
        <v>132</v>
      </c>
      <c r="E100" s="225"/>
      <c r="F100" s="225"/>
      <c r="G100" s="225"/>
      <c r="H100" s="225"/>
      <c r="I100" s="225"/>
      <c r="J100" s="226">
        <f>J144</f>
        <v>1507129.2900000003</v>
      </c>
      <c r="K100" s="223"/>
      <c r="L100" s="227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93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4"/>
      <c r="D110" s="34"/>
      <c r="E110" s="167" t="str">
        <f>E7</f>
        <v xml:space="preserve">ODSTRANĚNÍ PROVOZNÍ BUDOVY  - VESELÍ NAD MORAVOU</v>
      </c>
      <c r="F110" s="29"/>
      <c r="G110" s="29"/>
      <c r="H110" s="29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85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24.75" customHeight="1">
      <c r="A112" s="32"/>
      <c r="B112" s="33"/>
      <c r="C112" s="34"/>
      <c r="D112" s="34"/>
      <c r="E112" s="69" t="str">
        <f>E9</f>
        <v>SO 01 - ODSTRANĚNÍ PROVOZNÍ BUDOVY - VESELÍ NAD MORAVOU</v>
      </c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18</v>
      </c>
      <c r="D114" s="34"/>
      <c r="E114" s="34"/>
      <c r="F114" s="26" t="str">
        <f>F12</f>
        <v xml:space="preserve"> </v>
      </c>
      <c r="G114" s="34"/>
      <c r="H114" s="34"/>
      <c r="I114" s="29" t="s">
        <v>20</v>
      </c>
      <c r="J114" s="72" t="str">
        <f>IF(J12="","",J12)</f>
        <v>7. 5. 2020</v>
      </c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9" t="s">
        <v>22</v>
      </c>
      <c r="D116" s="34"/>
      <c r="E116" s="34"/>
      <c r="F116" s="26" t="str">
        <f>E15</f>
        <v xml:space="preserve"> </v>
      </c>
      <c r="G116" s="34"/>
      <c r="H116" s="34"/>
      <c r="I116" s="29" t="s">
        <v>26</v>
      </c>
      <c r="J116" s="30" t="str">
        <f>E21</f>
        <v xml:space="preserve"> </v>
      </c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25</v>
      </c>
      <c r="D117" s="34"/>
      <c r="E117" s="34"/>
      <c r="F117" s="26" t="str">
        <f>IF(E18="","",E18)</f>
        <v xml:space="preserve"> </v>
      </c>
      <c r="G117" s="34"/>
      <c r="H117" s="34"/>
      <c r="I117" s="29" t="s">
        <v>28</v>
      </c>
      <c r="J117" s="30" t="str">
        <f>E24</f>
        <v xml:space="preserve"> 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0.32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10" customFormat="1" ht="29.28" customHeight="1">
      <c r="A119" s="178"/>
      <c r="B119" s="179"/>
      <c r="C119" s="180" t="s">
        <v>94</v>
      </c>
      <c r="D119" s="181" t="s">
        <v>55</v>
      </c>
      <c r="E119" s="181" t="s">
        <v>51</v>
      </c>
      <c r="F119" s="181" t="s">
        <v>52</v>
      </c>
      <c r="G119" s="181" t="s">
        <v>95</v>
      </c>
      <c r="H119" s="181" t="s">
        <v>96</v>
      </c>
      <c r="I119" s="181" t="s">
        <v>97</v>
      </c>
      <c r="J119" s="181" t="s">
        <v>89</v>
      </c>
      <c r="K119" s="182" t="s">
        <v>98</v>
      </c>
      <c r="L119" s="183"/>
      <c r="M119" s="93" t="s">
        <v>1</v>
      </c>
      <c r="N119" s="94" t="s">
        <v>34</v>
      </c>
      <c r="O119" s="94" t="s">
        <v>99</v>
      </c>
      <c r="P119" s="94" t="s">
        <v>100</v>
      </c>
      <c r="Q119" s="94" t="s">
        <v>101</v>
      </c>
      <c r="R119" s="94" t="s">
        <v>102</v>
      </c>
      <c r="S119" s="94" t="s">
        <v>103</v>
      </c>
      <c r="T119" s="95" t="s">
        <v>104</v>
      </c>
      <c r="U119" s="178"/>
      <c r="V119" s="178"/>
      <c r="W119" s="178"/>
      <c r="X119" s="178"/>
      <c r="Y119" s="178"/>
      <c r="Z119" s="178"/>
      <c r="AA119" s="178"/>
      <c r="AB119" s="178"/>
      <c r="AC119" s="178"/>
      <c r="AD119" s="178"/>
      <c r="AE119" s="178"/>
    </row>
    <row r="120" s="2" customFormat="1" ht="22.8" customHeight="1">
      <c r="A120" s="32"/>
      <c r="B120" s="33"/>
      <c r="C120" s="100" t="s">
        <v>105</v>
      </c>
      <c r="D120" s="34"/>
      <c r="E120" s="34"/>
      <c r="F120" s="34"/>
      <c r="G120" s="34"/>
      <c r="H120" s="34"/>
      <c r="I120" s="34"/>
      <c r="J120" s="184">
        <f>BK120</f>
        <v>1570136.7400000002</v>
      </c>
      <c r="K120" s="34"/>
      <c r="L120" s="38"/>
      <c r="M120" s="96"/>
      <c r="N120" s="185"/>
      <c r="O120" s="97"/>
      <c r="P120" s="186">
        <f>P121</f>
        <v>2409.2672680000001</v>
      </c>
      <c r="Q120" s="97"/>
      <c r="R120" s="186">
        <f>R121</f>
        <v>126.06370000000001</v>
      </c>
      <c r="S120" s="97"/>
      <c r="T120" s="187">
        <f>T121</f>
        <v>337.20766400000002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69</v>
      </c>
      <c r="AU120" s="17" t="s">
        <v>91</v>
      </c>
      <c r="BK120" s="188">
        <f>BK121</f>
        <v>1570136.7400000002</v>
      </c>
    </row>
    <row r="121" s="11" customFormat="1" ht="25.92" customHeight="1">
      <c r="A121" s="11"/>
      <c r="B121" s="189"/>
      <c r="C121" s="190"/>
      <c r="D121" s="191" t="s">
        <v>69</v>
      </c>
      <c r="E121" s="192" t="s">
        <v>133</v>
      </c>
      <c r="F121" s="192" t="s">
        <v>134</v>
      </c>
      <c r="G121" s="190"/>
      <c r="H121" s="190"/>
      <c r="I121" s="190"/>
      <c r="J121" s="193">
        <f>BK121</f>
        <v>1570136.7400000002</v>
      </c>
      <c r="K121" s="190"/>
      <c r="L121" s="194"/>
      <c r="M121" s="195"/>
      <c r="N121" s="196"/>
      <c r="O121" s="196"/>
      <c r="P121" s="197">
        <f>P122+P137+P144</f>
        <v>2409.2672680000001</v>
      </c>
      <c r="Q121" s="196"/>
      <c r="R121" s="197">
        <f>R122+R137+R144</f>
        <v>126.06370000000001</v>
      </c>
      <c r="S121" s="196"/>
      <c r="T121" s="198">
        <f>T122+T137+T144</f>
        <v>337.20766400000002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99" t="s">
        <v>78</v>
      </c>
      <c r="AT121" s="200" t="s">
        <v>69</v>
      </c>
      <c r="AU121" s="200" t="s">
        <v>70</v>
      </c>
      <c r="AY121" s="199" t="s">
        <v>109</v>
      </c>
      <c r="BK121" s="201">
        <f>BK122+BK137+BK144</f>
        <v>1570136.7400000002</v>
      </c>
    </row>
    <row r="122" s="11" customFormat="1" ht="22.8" customHeight="1">
      <c r="A122" s="11"/>
      <c r="B122" s="189"/>
      <c r="C122" s="190"/>
      <c r="D122" s="191" t="s">
        <v>69</v>
      </c>
      <c r="E122" s="228" t="s">
        <v>78</v>
      </c>
      <c r="F122" s="228" t="s">
        <v>135</v>
      </c>
      <c r="G122" s="190"/>
      <c r="H122" s="190"/>
      <c r="I122" s="190"/>
      <c r="J122" s="229">
        <f>BK122</f>
        <v>22023.129999999997</v>
      </c>
      <c r="K122" s="190"/>
      <c r="L122" s="194"/>
      <c r="M122" s="195"/>
      <c r="N122" s="196"/>
      <c r="O122" s="196"/>
      <c r="P122" s="197">
        <f>SUM(P123:P136)</f>
        <v>8.6241040000000009</v>
      </c>
      <c r="Q122" s="196"/>
      <c r="R122" s="197">
        <f>SUM(R123:R136)</f>
        <v>49.957000000000001</v>
      </c>
      <c r="S122" s="196"/>
      <c r="T122" s="198">
        <f>SUM(T123:T136)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9" t="s">
        <v>78</v>
      </c>
      <c r="AT122" s="200" t="s">
        <v>69</v>
      </c>
      <c r="AU122" s="200" t="s">
        <v>78</v>
      </c>
      <c r="AY122" s="199" t="s">
        <v>109</v>
      </c>
      <c r="BK122" s="201">
        <f>SUM(BK123:BK136)</f>
        <v>22023.129999999997</v>
      </c>
    </row>
    <row r="123" s="2" customFormat="1" ht="21.75" customHeight="1">
      <c r="A123" s="32"/>
      <c r="B123" s="33"/>
      <c r="C123" s="202" t="s">
        <v>136</v>
      </c>
      <c r="D123" s="202" t="s">
        <v>110</v>
      </c>
      <c r="E123" s="203" t="s">
        <v>137</v>
      </c>
      <c r="F123" s="204" t="s">
        <v>138</v>
      </c>
      <c r="G123" s="205" t="s">
        <v>139</v>
      </c>
      <c r="H123" s="206">
        <v>26.292999999999999</v>
      </c>
      <c r="I123" s="207">
        <v>127</v>
      </c>
      <c r="J123" s="207">
        <f>ROUND(I123*H123,2)</f>
        <v>3339.21</v>
      </c>
      <c r="K123" s="204" t="s">
        <v>140</v>
      </c>
      <c r="L123" s="38"/>
      <c r="M123" s="208" t="s">
        <v>1</v>
      </c>
      <c r="N123" s="209" t="s">
        <v>35</v>
      </c>
      <c r="O123" s="210">
        <v>0.32800000000000001</v>
      </c>
      <c r="P123" s="210">
        <f>O123*H123</f>
        <v>8.6241040000000009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2" t="s">
        <v>115</v>
      </c>
      <c r="AT123" s="212" t="s">
        <v>110</v>
      </c>
      <c r="AU123" s="212" t="s">
        <v>80</v>
      </c>
      <c r="AY123" s="17" t="s">
        <v>109</v>
      </c>
      <c r="BE123" s="213">
        <f>IF(N123="základní",J123,0)</f>
        <v>3339.21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7" t="s">
        <v>78</v>
      </c>
      <c r="BK123" s="213">
        <f>ROUND(I123*H123,2)</f>
        <v>3339.21</v>
      </c>
      <c r="BL123" s="17" t="s">
        <v>115</v>
      </c>
      <c r="BM123" s="212" t="s">
        <v>141</v>
      </c>
    </row>
    <row r="124" s="2" customFormat="1">
      <c r="A124" s="32"/>
      <c r="B124" s="33"/>
      <c r="C124" s="34"/>
      <c r="D124" s="214" t="s">
        <v>117</v>
      </c>
      <c r="E124" s="34"/>
      <c r="F124" s="215" t="s">
        <v>142</v>
      </c>
      <c r="G124" s="34"/>
      <c r="H124" s="34"/>
      <c r="I124" s="34"/>
      <c r="J124" s="34"/>
      <c r="K124" s="34"/>
      <c r="L124" s="38"/>
      <c r="M124" s="216"/>
      <c r="N124" s="217"/>
      <c r="O124" s="84"/>
      <c r="P124" s="84"/>
      <c r="Q124" s="84"/>
      <c r="R124" s="84"/>
      <c r="S124" s="84"/>
      <c r="T124" s="85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117</v>
      </c>
      <c r="AU124" s="17" t="s">
        <v>80</v>
      </c>
    </row>
    <row r="125" s="13" customFormat="1">
      <c r="A125" s="13"/>
      <c r="B125" s="230"/>
      <c r="C125" s="231"/>
      <c r="D125" s="214" t="s">
        <v>143</v>
      </c>
      <c r="E125" s="232" t="s">
        <v>1</v>
      </c>
      <c r="F125" s="233" t="s">
        <v>144</v>
      </c>
      <c r="G125" s="231"/>
      <c r="H125" s="232" t="s">
        <v>1</v>
      </c>
      <c r="I125" s="231"/>
      <c r="J125" s="231"/>
      <c r="K125" s="231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143</v>
      </c>
      <c r="AU125" s="238" t="s">
        <v>80</v>
      </c>
      <c r="AV125" s="13" t="s">
        <v>78</v>
      </c>
      <c r="AW125" s="13" t="s">
        <v>27</v>
      </c>
      <c r="AX125" s="13" t="s">
        <v>70</v>
      </c>
      <c r="AY125" s="238" t="s">
        <v>109</v>
      </c>
    </row>
    <row r="126" s="13" customFormat="1">
      <c r="A126" s="13"/>
      <c r="B126" s="230"/>
      <c r="C126" s="231"/>
      <c r="D126" s="214" t="s">
        <v>143</v>
      </c>
      <c r="E126" s="232" t="s">
        <v>1</v>
      </c>
      <c r="F126" s="233" t="s">
        <v>145</v>
      </c>
      <c r="G126" s="231"/>
      <c r="H126" s="232" t="s">
        <v>1</v>
      </c>
      <c r="I126" s="231"/>
      <c r="J126" s="231"/>
      <c r="K126" s="231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143</v>
      </c>
      <c r="AU126" s="238" t="s">
        <v>80</v>
      </c>
      <c r="AV126" s="13" t="s">
        <v>78</v>
      </c>
      <c r="AW126" s="13" t="s">
        <v>27</v>
      </c>
      <c r="AX126" s="13" t="s">
        <v>70</v>
      </c>
      <c r="AY126" s="238" t="s">
        <v>109</v>
      </c>
    </row>
    <row r="127" s="13" customFormat="1">
      <c r="A127" s="13"/>
      <c r="B127" s="230"/>
      <c r="C127" s="231"/>
      <c r="D127" s="214" t="s">
        <v>143</v>
      </c>
      <c r="E127" s="232" t="s">
        <v>1</v>
      </c>
      <c r="F127" s="233" t="s">
        <v>146</v>
      </c>
      <c r="G127" s="231"/>
      <c r="H127" s="232" t="s">
        <v>1</v>
      </c>
      <c r="I127" s="231"/>
      <c r="J127" s="231"/>
      <c r="K127" s="231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143</v>
      </c>
      <c r="AU127" s="238" t="s">
        <v>80</v>
      </c>
      <c r="AV127" s="13" t="s">
        <v>78</v>
      </c>
      <c r="AW127" s="13" t="s">
        <v>27</v>
      </c>
      <c r="AX127" s="13" t="s">
        <v>70</v>
      </c>
      <c r="AY127" s="238" t="s">
        <v>109</v>
      </c>
    </row>
    <row r="128" s="14" customFormat="1">
      <c r="A128" s="14"/>
      <c r="B128" s="239"/>
      <c r="C128" s="240"/>
      <c r="D128" s="214" t="s">
        <v>143</v>
      </c>
      <c r="E128" s="241" t="s">
        <v>1</v>
      </c>
      <c r="F128" s="242" t="s">
        <v>147</v>
      </c>
      <c r="G128" s="240"/>
      <c r="H128" s="243">
        <v>8.7970000000000006</v>
      </c>
      <c r="I128" s="240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143</v>
      </c>
      <c r="AU128" s="248" t="s">
        <v>80</v>
      </c>
      <c r="AV128" s="14" t="s">
        <v>80</v>
      </c>
      <c r="AW128" s="14" t="s">
        <v>27</v>
      </c>
      <c r="AX128" s="14" t="s">
        <v>70</v>
      </c>
      <c r="AY128" s="248" t="s">
        <v>109</v>
      </c>
    </row>
    <row r="129" s="14" customFormat="1">
      <c r="A129" s="14"/>
      <c r="B129" s="239"/>
      <c r="C129" s="240"/>
      <c r="D129" s="214" t="s">
        <v>143</v>
      </c>
      <c r="E129" s="241" t="s">
        <v>1</v>
      </c>
      <c r="F129" s="242" t="s">
        <v>148</v>
      </c>
      <c r="G129" s="240"/>
      <c r="H129" s="243">
        <v>12.696</v>
      </c>
      <c r="I129" s="240"/>
      <c r="J129" s="240"/>
      <c r="K129" s="240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143</v>
      </c>
      <c r="AU129" s="248" t="s">
        <v>80</v>
      </c>
      <c r="AV129" s="14" t="s">
        <v>80</v>
      </c>
      <c r="AW129" s="14" t="s">
        <v>27</v>
      </c>
      <c r="AX129" s="14" t="s">
        <v>70</v>
      </c>
      <c r="AY129" s="248" t="s">
        <v>109</v>
      </c>
    </row>
    <row r="130" s="13" customFormat="1">
      <c r="A130" s="13"/>
      <c r="B130" s="230"/>
      <c r="C130" s="231"/>
      <c r="D130" s="214" t="s">
        <v>143</v>
      </c>
      <c r="E130" s="232" t="s">
        <v>1</v>
      </c>
      <c r="F130" s="233" t="s">
        <v>149</v>
      </c>
      <c r="G130" s="231"/>
      <c r="H130" s="232" t="s">
        <v>1</v>
      </c>
      <c r="I130" s="231"/>
      <c r="J130" s="231"/>
      <c r="K130" s="231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143</v>
      </c>
      <c r="AU130" s="238" t="s">
        <v>80</v>
      </c>
      <c r="AV130" s="13" t="s">
        <v>78</v>
      </c>
      <c r="AW130" s="13" t="s">
        <v>27</v>
      </c>
      <c r="AX130" s="13" t="s">
        <v>70</v>
      </c>
      <c r="AY130" s="238" t="s">
        <v>109</v>
      </c>
    </row>
    <row r="131" s="14" customFormat="1">
      <c r="A131" s="14"/>
      <c r="B131" s="239"/>
      <c r="C131" s="240"/>
      <c r="D131" s="214" t="s">
        <v>143</v>
      </c>
      <c r="E131" s="241" t="s">
        <v>1</v>
      </c>
      <c r="F131" s="242" t="s">
        <v>150</v>
      </c>
      <c r="G131" s="240"/>
      <c r="H131" s="243">
        <v>4.7999999999999998</v>
      </c>
      <c r="I131" s="240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143</v>
      </c>
      <c r="AU131" s="248" t="s">
        <v>80</v>
      </c>
      <c r="AV131" s="14" t="s">
        <v>80</v>
      </c>
      <c r="AW131" s="14" t="s">
        <v>27</v>
      </c>
      <c r="AX131" s="14" t="s">
        <v>70</v>
      </c>
      <c r="AY131" s="248" t="s">
        <v>109</v>
      </c>
    </row>
    <row r="132" s="15" customFormat="1">
      <c r="A132" s="15"/>
      <c r="B132" s="249"/>
      <c r="C132" s="250"/>
      <c r="D132" s="214" t="s">
        <v>143</v>
      </c>
      <c r="E132" s="251" t="s">
        <v>1</v>
      </c>
      <c r="F132" s="252" t="s">
        <v>151</v>
      </c>
      <c r="G132" s="250"/>
      <c r="H132" s="253">
        <v>26.292999999999999</v>
      </c>
      <c r="I132" s="250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143</v>
      </c>
      <c r="AU132" s="258" t="s">
        <v>80</v>
      </c>
      <c r="AV132" s="15" t="s">
        <v>115</v>
      </c>
      <c r="AW132" s="15" t="s">
        <v>27</v>
      </c>
      <c r="AX132" s="15" t="s">
        <v>78</v>
      </c>
      <c r="AY132" s="258" t="s">
        <v>109</v>
      </c>
    </row>
    <row r="133" s="2" customFormat="1" ht="16.5" customHeight="1">
      <c r="A133" s="32"/>
      <c r="B133" s="33"/>
      <c r="C133" s="259" t="s">
        <v>152</v>
      </c>
      <c r="D133" s="259" t="s">
        <v>153</v>
      </c>
      <c r="E133" s="260" t="s">
        <v>154</v>
      </c>
      <c r="F133" s="261" t="s">
        <v>155</v>
      </c>
      <c r="G133" s="262" t="s">
        <v>156</v>
      </c>
      <c r="H133" s="263">
        <v>49.957000000000001</v>
      </c>
      <c r="I133" s="264">
        <v>374</v>
      </c>
      <c r="J133" s="264">
        <f>ROUND(I133*H133,2)</f>
        <v>18683.919999999998</v>
      </c>
      <c r="K133" s="261" t="s">
        <v>140</v>
      </c>
      <c r="L133" s="265"/>
      <c r="M133" s="266" t="s">
        <v>1</v>
      </c>
      <c r="N133" s="267" t="s">
        <v>35</v>
      </c>
      <c r="O133" s="210">
        <v>0</v>
      </c>
      <c r="P133" s="210">
        <f>O133*H133</f>
        <v>0</v>
      </c>
      <c r="Q133" s="210">
        <v>1</v>
      </c>
      <c r="R133" s="210">
        <f>Q133*H133</f>
        <v>49.957000000000001</v>
      </c>
      <c r="S133" s="210">
        <v>0</v>
      </c>
      <c r="T133" s="21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2" t="s">
        <v>157</v>
      </c>
      <c r="AT133" s="212" t="s">
        <v>153</v>
      </c>
      <c r="AU133" s="212" t="s">
        <v>80</v>
      </c>
      <c r="AY133" s="17" t="s">
        <v>109</v>
      </c>
      <c r="BE133" s="213">
        <f>IF(N133="základní",J133,0)</f>
        <v>18683.919999999998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7" t="s">
        <v>78</v>
      </c>
      <c r="BK133" s="213">
        <f>ROUND(I133*H133,2)</f>
        <v>18683.919999999998</v>
      </c>
      <c r="BL133" s="17" t="s">
        <v>115</v>
      </c>
      <c r="BM133" s="212" t="s">
        <v>158</v>
      </c>
    </row>
    <row r="134" s="2" customFormat="1">
      <c r="A134" s="32"/>
      <c r="B134" s="33"/>
      <c r="C134" s="34"/>
      <c r="D134" s="214" t="s">
        <v>117</v>
      </c>
      <c r="E134" s="34"/>
      <c r="F134" s="215" t="s">
        <v>155</v>
      </c>
      <c r="G134" s="34"/>
      <c r="H134" s="34"/>
      <c r="I134" s="34"/>
      <c r="J134" s="34"/>
      <c r="K134" s="34"/>
      <c r="L134" s="38"/>
      <c r="M134" s="216"/>
      <c r="N134" s="217"/>
      <c r="O134" s="84"/>
      <c r="P134" s="84"/>
      <c r="Q134" s="84"/>
      <c r="R134" s="84"/>
      <c r="S134" s="84"/>
      <c r="T134" s="85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117</v>
      </c>
      <c r="AU134" s="17" t="s">
        <v>80</v>
      </c>
    </row>
    <row r="135" s="14" customFormat="1">
      <c r="A135" s="14"/>
      <c r="B135" s="239"/>
      <c r="C135" s="240"/>
      <c r="D135" s="214" t="s">
        <v>143</v>
      </c>
      <c r="E135" s="241" t="s">
        <v>1</v>
      </c>
      <c r="F135" s="242" t="s">
        <v>159</v>
      </c>
      <c r="G135" s="240"/>
      <c r="H135" s="243">
        <v>49.957000000000001</v>
      </c>
      <c r="I135" s="240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143</v>
      </c>
      <c r="AU135" s="248" t="s">
        <v>80</v>
      </c>
      <c r="AV135" s="14" t="s">
        <v>80</v>
      </c>
      <c r="AW135" s="14" t="s">
        <v>27</v>
      </c>
      <c r="AX135" s="14" t="s">
        <v>70</v>
      </c>
      <c r="AY135" s="248" t="s">
        <v>109</v>
      </c>
    </row>
    <row r="136" s="15" customFormat="1">
      <c r="A136" s="15"/>
      <c r="B136" s="249"/>
      <c r="C136" s="250"/>
      <c r="D136" s="214" t="s">
        <v>143</v>
      </c>
      <c r="E136" s="251" t="s">
        <v>1</v>
      </c>
      <c r="F136" s="252" t="s">
        <v>151</v>
      </c>
      <c r="G136" s="250"/>
      <c r="H136" s="253">
        <v>49.957000000000001</v>
      </c>
      <c r="I136" s="250"/>
      <c r="J136" s="250"/>
      <c r="K136" s="250"/>
      <c r="L136" s="254"/>
      <c r="M136" s="255"/>
      <c r="N136" s="256"/>
      <c r="O136" s="256"/>
      <c r="P136" s="256"/>
      <c r="Q136" s="256"/>
      <c r="R136" s="256"/>
      <c r="S136" s="256"/>
      <c r="T136" s="25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8" t="s">
        <v>143</v>
      </c>
      <c r="AU136" s="258" t="s">
        <v>80</v>
      </c>
      <c r="AV136" s="15" t="s">
        <v>115</v>
      </c>
      <c r="AW136" s="15" t="s">
        <v>27</v>
      </c>
      <c r="AX136" s="15" t="s">
        <v>78</v>
      </c>
      <c r="AY136" s="258" t="s">
        <v>109</v>
      </c>
    </row>
    <row r="137" s="11" customFormat="1" ht="22.8" customHeight="1">
      <c r="A137" s="11"/>
      <c r="B137" s="189"/>
      <c r="C137" s="190"/>
      <c r="D137" s="191" t="s">
        <v>69</v>
      </c>
      <c r="E137" s="228" t="s">
        <v>108</v>
      </c>
      <c r="F137" s="228" t="s">
        <v>160</v>
      </c>
      <c r="G137" s="190"/>
      <c r="H137" s="190"/>
      <c r="I137" s="190"/>
      <c r="J137" s="229">
        <f>BK137</f>
        <v>40984.32</v>
      </c>
      <c r="K137" s="190"/>
      <c r="L137" s="194"/>
      <c r="M137" s="195"/>
      <c r="N137" s="196"/>
      <c r="O137" s="196"/>
      <c r="P137" s="197">
        <f>SUM(P138:P143)</f>
        <v>7.2904800000000005</v>
      </c>
      <c r="Q137" s="196"/>
      <c r="R137" s="197">
        <f>SUM(R138:R143)</f>
        <v>76.106700000000004</v>
      </c>
      <c r="S137" s="196"/>
      <c r="T137" s="198">
        <f>SUM(T138:T143)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99" t="s">
        <v>78</v>
      </c>
      <c r="AT137" s="200" t="s">
        <v>69</v>
      </c>
      <c r="AU137" s="200" t="s">
        <v>78</v>
      </c>
      <c r="AY137" s="199" t="s">
        <v>109</v>
      </c>
      <c r="BK137" s="201">
        <f>SUM(BK138:BK143)</f>
        <v>40984.32</v>
      </c>
    </row>
    <row r="138" s="2" customFormat="1" ht="21.75" customHeight="1">
      <c r="A138" s="32"/>
      <c r="B138" s="33"/>
      <c r="C138" s="202" t="s">
        <v>161</v>
      </c>
      <c r="D138" s="202" t="s">
        <v>110</v>
      </c>
      <c r="E138" s="203" t="s">
        <v>162</v>
      </c>
      <c r="F138" s="204" t="s">
        <v>163</v>
      </c>
      <c r="G138" s="205" t="s">
        <v>139</v>
      </c>
      <c r="H138" s="206">
        <v>39.408000000000001</v>
      </c>
      <c r="I138" s="207">
        <v>1040</v>
      </c>
      <c r="J138" s="207">
        <f>ROUND(I138*H138,2)</f>
        <v>40984.32</v>
      </c>
      <c r="K138" s="204" t="s">
        <v>140</v>
      </c>
      <c r="L138" s="38"/>
      <c r="M138" s="208" t="s">
        <v>1</v>
      </c>
      <c r="N138" s="209" t="s">
        <v>35</v>
      </c>
      <c r="O138" s="210">
        <v>0.185</v>
      </c>
      <c r="P138" s="210">
        <f>O138*H138</f>
        <v>7.2904800000000005</v>
      </c>
      <c r="Q138" s="210">
        <v>1.9312499999999999</v>
      </c>
      <c r="R138" s="210">
        <f>Q138*H138</f>
        <v>76.106700000000004</v>
      </c>
      <c r="S138" s="210">
        <v>0</v>
      </c>
      <c r="T138" s="21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115</v>
      </c>
      <c r="AT138" s="212" t="s">
        <v>110</v>
      </c>
      <c r="AU138" s="212" t="s">
        <v>80</v>
      </c>
      <c r="AY138" s="17" t="s">
        <v>109</v>
      </c>
      <c r="BE138" s="213">
        <f>IF(N138="základní",J138,0)</f>
        <v>40984.32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7" t="s">
        <v>78</v>
      </c>
      <c r="BK138" s="213">
        <f>ROUND(I138*H138,2)</f>
        <v>40984.32</v>
      </c>
      <c r="BL138" s="17" t="s">
        <v>115</v>
      </c>
      <c r="BM138" s="212" t="s">
        <v>164</v>
      </c>
    </row>
    <row r="139" s="2" customFormat="1">
      <c r="A139" s="32"/>
      <c r="B139" s="33"/>
      <c r="C139" s="34"/>
      <c r="D139" s="214" t="s">
        <v>117</v>
      </c>
      <c r="E139" s="34"/>
      <c r="F139" s="215" t="s">
        <v>165</v>
      </c>
      <c r="G139" s="34"/>
      <c r="H139" s="34"/>
      <c r="I139" s="34"/>
      <c r="J139" s="34"/>
      <c r="K139" s="34"/>
      <c r="L139" s="38"/>
      <c r="M139" s="216"/>
      <c r="N139" s="217"/>
      <c r="O139" s="84"/>
      <c r="P139" s="84"/>
      <c r="Q139" s="84"/>
      <c r="R139" s="84"/>
      <c r="S139" s="84"/>
      <c r="T139" s="85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117</v>
      </c>
      <c r="AU139" s="17" t="s">
        <v>80</v>
      </c>
    </row>
    <row r="140" s="13" customFormat="1">
      <c r="A140" s="13"/>
      <c r="B140" s="230"/>
      <c r="C140" s="231"/>
      <c r="D140" s="214" t="s">
        <v>143</v>
      </c>
      <c r="E140" s="232" t="s">
        <v>1</v>
      </c>
      <c r="F140" s="233" t="s">
        <v>146</v>
      </c>
      <c r="G140" s="231"/>
      <c r="H140" s="232" t="s">
        <v>1</v>
      </c>
      <c r="I140" s="231"/>
      <c r="J140" s="231"/>
      <c r="K140" s="231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143</v>
      </c>
      <c r="AU140" s="238" t="s">
        <v>80</v>
      </c>
      <c r="AV140" s="13" t="s">
        <v>78</v>
      </c>
      <c r="AW140" s="13" t="s">
        <v>27</v>
      </c>
      <c r="AX140" s="13" t="s">
        <v>70</v>
      </c>
      <c r="AY140" s="238" t="s">
        <v>109</v>
      </c>
    </row>
    <row r="141" s="14" customFormat="1">
      <c r="A141" s="14"/>
      <c r="B141" s="239"/>
      <c r="C141" s="240"/>
      <c r="D141" s="214" t="s">
        <v>143</v>
      </c>
      <c r="E141" s="241" t="s">
        <v>1</v>
      </c>
      <c r="F141" s="242" t="s">
        <v>166</v>
      </c>
      <c r="G141" s="240"/>
      <c r="H141" s="243">
        <v>38.015999999999998</v>
      </c>
      <c r="I141" s="240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143</v>
      </c>
      <c r="AU141" s="248" t="s">
        <v>80</v>
      </c>
      <c r="AV141" s="14" t="s">
        <v>80</v>
      </c>
      <c r="AW141" s="14" t="s">
        <v>27</v>
      </c>
      <c r="AX141" s="14" t="s">
        <v>70</v>
      </c>
      <c r="AY141" s="248" t="s">
        <v>109</v>
      </c>
    </row>
    <row r="142" s="14" customFormat="1">
      <c r="A142" s="14"/>
      <c r="B142" s="239"/>
      <c r="C142" s="240"/>
      <c r="D142" s="214" t="s">
        <v>143</v>
      </c>
      <c r="E142" s="241" t="s">
        <v>1</v>
      </c>
      <c r="F142" s="242" t="s">
        <v>167</v>
      </c>
      <c r="G142" s="240"/>
      <c r="H142" s="243">
        <v>1.3919999999999999</v>
      </c>
      <c r="I142" s="240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143</v>
      </c>
      <c r="AU142" s="248" t="s">
        <v>80</v>
      </c>
      <c r="AV142" s="14" t="s">
        <v>80</v>
      </c>
      <c r="AW142" s="14" t="s">
        <v>27</v>
      </c>
      <c r="AX142" s="14" t="s">
        <v>70</v>
      </c>
      <c r="AY142" s="248" t="s">
        <v>109</v>
      </c>
    </row>
    <row r="143" s="15" customFormat="1">
      <c r="A143" s="15"/>
      <c r="B143" s="249"/>
      <c r="C143" s="250"/>
      <c r="D143" s="214" t="s">
        <v>143</v>
      </c>
      <c r="E143" s="251" t="s">
        <v>1</v>
      </c>
      <c r="F143" s="252" t="s">
        <v>151</v>
      </c>
      <c r="G143" s="250"/>
      <c r="H143" s="253">
        <v>39.408000000000001</v>
      </c>
      <c r="I143" s="250"/>
      <c r="J143" s="250"/>
      <c r="K143" s="250"/>
      <c r="L143" s="254"/>
      <c r="M143" s="255"/>
      <c r="N143" s="256"/>
      <c r="O143" s="256"/>
      <c r="P143" s="256"/>
      <c r="Q143" s="256"/>
      <c r="R143" s="256"/>
      <c r="S143" s="256"/>
      <c r="T143" s="25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8" t="s">
        <v>143</v>
      </c>
      <c r="AU143" s="258" t="s">
        <v>80</v>
      </c>
      <c r="AV143" s="15" t="s">
        <v>115</v>
      </c>
      <c r="AW143" s="15" t="s">
        <v>27</v>
      </c>
      <c r="AX143" s="15" t="s">
        <v>78</v>
      </c>
      <c r="AY143" s="258" t="s">
        <v>109</v>
      </c>
    </row>
    <row r="144" s="11" customFormat="1" ht="22.8" customHeight="1">
      <c r="A144" s="11"/>
      <c r="B144" s="189"/>
      <c r="C144" s="190"/>
      <c r="D144" s="191" t="s">
        <v>69</v>
      </c>
      <c r="E144" s="228" t="s">
        <v>168</v>
      </c>
      <c r="F144" s="228" t="s">
        <v>169</v>
      </c>
      <c r="G144" s="190"/>
      <c r="H144" s="190"/>
      <c r="I144" s="190"/>
      <c r="J144" s="229">
        <f>BK144</f>
        <v>1507129.2900000003</v>
      </c>
      <c r="K144" s="190"/>
      <c r="L144" s="194"/>
      <c r="M144" s="195"/>
      <c r="N144" s="196"/>
      <c r="O144" s="196"/>
      <c r="P144" s="197">
        <f>SUM(P145:P199)</f>
        <v>2393.352684</v>
      </c>
      <c r="Q144" s="196"/>
      <c r="R144" s="197">
        <f>SUM(R145:R199)</f>
        <v>0</v>
      </c>
      <c r="S144" s="196"/>
      <c r="T144" s="198">
        <f>SUM(T145:T199)</f>
        <v>337.20766400000002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99" t="s">
        <v>78</v>
      </c>
      <c r="AT144" s="200" t="s">
        <v>69</v>
      </c>
      <c r="AU144" s="200" t="s">
        <v>78</v>
      </c>
      <c r="AY144" s="199" t="s">
        <v>109</v>
      </c>
      <c r="BK144" s="201">
        <f>SUM(BK145:BK199)</f>
        <v>1507129.2900000003</v>
      </c>
    </row>
    <row r="145" s="2" customFormat="1" ht="16.5" customHeight="1">
      <c r="A145" s="32"/>
      <c r="B145" s="33"/>
      <c r="C145" s="202" t="s">
        <v>170</v>
      </c>
      <c r="D145" s="202" t="s">
        <v>110</v>
      </c>
      <c r="E145" s="203" t="s">
        <v>171</v>
      </c>
      <c r="F145" s="204" t="s">
        <v>172</v>
      </c>
      <c r="G145" s="205" t="s">
        <v>139</v>
      </c>
      <c r="H145" s="206">
        <v>26.292999999999999</v>
      </c>
      <c r="I145" s="207">
        <v>3020</v>
      </c>
      <c r="J145" s="207">
        <f>ROUND(I145*H145,2)</f>
        <v>79404.860000000001</v>
      </c>
      <c r="K145" s="204" t="s">
        <v>140</v>
      </c>
      <c r="L145" s="38"/>
      <c r="M145" s="208" t="s">
        <v>1</v>
      </c>
      <c r="N145" s="209" t="s">
        <v>35</v>
      </c>
      <c r="O145" s="210">
        <v>6.4359999999999999</v>
      </c>
      <c r="P145" s="210">
        <f>O145*H145</f>
        <v>169.22174799999999</v>
      </c>
      <c r="Q145" s="210">
        <v>0</v>
      </c>
      <c r="R145" s="210">
        <f>Q145*H145</f>
        <v>0</v>
      </c>
      <c r="S145" s="210">
        <v>2</v>
      </c>
      <c r="T145" s="211">
        <f>S145*H145</f>
        <v>52.585999999999999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2" t="s">
        <v>115</v>
      </c>
      <c r="AT145" s="212" t="s">
        <v>110</v>
      </c>
      <c r="AU145" s="212" t="s">
        <v>80</v>
      </c>
      <c r="AY145" s="17" t="s">
        <v>109</v>
      </c>
      <c r="BE145" s="213">
        <f>IF(N145="základní",J145,0)</f>
        <v>79404.860000000001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7" t="s">
        <v>78</v>
      </c>
      <c r="BK145" s="213">
        <f>ROUND(I145*H145,2)</f>
        <v>79404.860000000001</v>
      </c>
      <c r="BL145" s="17" t="s">
        <v>115</v>
      </c>
      <c r="BM145" s="212" t="s">
        <v>173</v>
      </c>
    </row>
    <row r="146" s="2" customFormat="1">
      <c r="A146" s="32"/>
      <c r="B146" s="33"/>
      <c r="C146" s="34"/>
      <c r="D146" s="214" t="s">
        <v>117</v>
      </c>
      <c r="E146" s="34"/>
      <c r="F146" s="215" t="s">
        <v>174</v>
      </c>
      <c r="G146" s="34"/>
      <c r="H146" s="34"/>
      <c r="I146" s="34"/>
      <c r="J146" s="34"/>
      <c r="K146" s="34"/>
      <c r="L146" s="38"/>
      <c r="M146" s="216"/>
      <c r="N146" s="217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117</v>
      </c>
      <c r="AU146" s="17" t="s">
        <v>80</v>
      </c>
    </row>
    <row r="147" s="13" customFormat="1">
      <c r="A147" s="13"/>
      <c r="B147" s="230"/>
      <c r="C147" s="231"/>
      <c r="D147" s="214" t="s">
        <v>143</v>
      </c>
      <c r="E147" s="232" t="s">
        <v>1</v>
      </c>
      <c r="F147" s="233" t="s">
        <v>144</v>
      </c>
      <c r="G147" s="231"/>
      <c r="H147" s="232" t="s">
        <v>1</v>
      </c>
      <c r="I147" s="231"/>
      <c r="J147" s="231"/>
      <c r="K147" s="231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143</v>
      </c>
      <c r="AU147" s="238" t="s">
        <v>80</v>
      </c>
      <c r="AV147" s="13" t="s">
        <v>78</v>
      </c>
      <c r="AW147" s="13" t="s">
        <v>27</v>
      </c>
      <c r="AX147" s="13" t="s">
        <v>70</v>
      </c>
      <c r="AY147" s="238" t="s">
        <v>109</v>
      </c>
    </row>
    <row r="148" s="13" customFormat="1">
      <c r="A148" s="13"/>
      <c r="B148" s="230"/>
      <c r="C148" s="231"/>
      <c r="D148" s="214" t="s">
        <v>143</v>
      </c>
      <c r="E148" s="232" t="s">
        <v>1</v>
      </c>
      <c r="F148" s="233" t="s">
        <v>145</v>
      </c>
      <c r="G148" s="231"/>
      <c r="H148" s="232" t="s">
        <v>1</v>
      </c>
      <c r="I148" s="231"/>
      <c r="J148" s="231"/>
      <c r="K148" s="231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143</v>
      </c>
      <c r="AU148" s="238" t="s">
        <v>80</v>
      </c>
      <c r="AV148" s="13" t="s">
        <v>78</v>
      </c>
      <c r="AW148" s="13" t="s">
        <v>27</v>
      </c>
      <c r="AX148" s="13" t="s">
        <v>70</v>
      </c>
      <c r="AY148" s="238" t="s">
        <v>109</v>
      </c>
    </row>
    <row r="149" s="13" customFormat="1">
      <c r="A149" s="13"/>
      <c r="B149" s="230"/>
      <c r="C149" s="231"/>
      <c r="D149" s="214" t="s">
        <v>143</v>
      </c>
      <c r="E149" s="232" t="s">
        <v>1</v>
      </c>
      <c r="F149" s="233" t="s">
        <v>146</v>
      </c>
      <c r="G149" s="231"/>
      <c r="H149" s="232" t="s">
        <v>1</v>
      </c>
      <c r="I149" s="231"/>
      <c r="J149" s="231"/>
      <c r="K149" s="231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143</v>
      </c>
      <c r="AU149" s="238" t="s">
        <v>80</v>
      </c>
      <c r="AV149" s="13" t="s">
        <v>78</v>
      </c>
      <c r="AW149" s="13" t="s">
        <v>27</v>
      </c>
      <c r="AX149" s="13" t="s">
        <v>70</v>
      </c>
      <c r="AY149" s="238" t="s">
        <v>109</v>
      </c>
    </row>
    <row r="150" s="14" customFormat="1">
      <c r="A150" s="14"/>
      <c r="B150" s="239"/>
      <c r="C150" s="240"/>
      <c r="D150" s="214" t="s">
        <v>143</v>
      </c>
      <c r="E150" s="241" t="s">
        <v>1</v>
      </c>
      <c r="F150" s="242" t="s">
        <v>147</v>
      </c>
      <c r="G150" s="240"/>
      <c r="H150" s="243">
        <v>8.7970000000000006</v>
      </c>
      <c r="I150" s="240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143</v>
      </c>
      <c r="AU150" s="248" t="s">
        <v>80</v>
      </c>
      <c r="AV150" s="14" t="s">
        <v>80</v>
      </c>
      <c r="AW150" s="14" t="s">
        <v>27</v>
      </c>
      <c r="AX150" s="14" t="s">
        <v>70</v>
      </c>
      <c r="AY150" s="248" t="s">
        <v>109</v>
      </c>
    </row>
    <row r="151" s="14" customFormat="1">
      <c r="A151" s="14"/>
      <c r="B151" s="239"/>
      <c r="C151" s="240"/>
      <c r="D151" s="214" t="s">
        <v>143</v>
      </c>
      <c r="E151" s="241" t="s">
        <v>1</v>
      </c>
      <c r="F151" s="242" t="s">
        <v>148</v>
      </c>
      <c r="G151" s="240"/>
      <c r="H151" s="243">
        <v>12.696</v>
      </c>
      <c r="I151" s="240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143</v>
      </c>
      <c r="AU151" s="248" t="s">
        <v>80</v>
      </c>
      <c r="AV151" s="14" t="s">
        <v>80</v>
      </c>
      <c r="AW151" s="14" t="s">
        <v>27</v>
      </c>
      <c r="AX151" s="14" t="s">
        <v>70</v>
      </c>
      <c r="AY151" s="248" t="s">
        <v>109</v>
      </c>
    </row>
    <row r="152" s="13" customFormat="1">
      <c r="A152" s="13"/>
      <c r="B152" s="230"/>
      <c r="C152" s="231"/>
      <c r="D152" s="214" t="s">
        <v>143</v>
      </c>
      <c r="E152" s="232" t="s">
        <v>1</v>
      </c>
      <c r="F152" s="233" t="s">
        <v>149</v>
      </c>
      <c r="G152" s="231"/>
      <c r="H152" s="232" t="s">
        <v>1</v>
      </c>
      <c r="I152" s="231"/>
      <c r="J152" s="231"/>
      <c r="K152" s="231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143</v>
      </c>
      <c r="AU152" s="238" t="s">
        <v>80</v>
      </c>
      <c r="AV152" s="13" t="s">
        <v>78</v>
      </c>
      <c r="AW152" s="13" t="s">
        <v>27</v>
      </c>
      <c r="AX152" s="13" t="s">
        <v>70</v>
      </c>
      <c r="AY152" s="238" t="s">
        <v>109</v>
      </c>
    </row>
    <row r="153" s="14" customFormat="1">
      <c r="A153" s="14"/>
      <c r="B153" s="239"/>
      <c r="C153" s="240"/>
      <c r="D153" s="214" t="s">
        <v>143</v>
      </c>
      <c r="E153" s="241" t="s">
        <v>1</v>
      </c>
      <c r="F153" s="242" t="s">
        <v>150</v>
      </c>
      <c r="G153" s="240"/>
      <c r="H153" s="243">
        <v>4.7999999999999998</v>
      </c>
      <c r="I153" s="240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143</v>
      </c>
      <c r="AU153" s="248" t="s">
        <v>80</v>
      </c>
      <c r="AV153" s="14" t="s">
        <v>80</v>
      </c>
      <c r="AW153" s="14" t="s">
        <v>27</v>
      </c>
      <c r="AX153" s="14" t="s">
        <v>70</v>
      </c>
      <c r="AY153" s="248" t="s">
        <v>109</v>
      </c>
    </row>
    <row r="154" s="15" customFormat="1">
      <c r="A154" s="15"/>
      <c r="B154" s="249"/>
      <c r="C154" s="250"/>
      <c r="D154" s="214" t="s">
        <v>143</v>
      </c>
      <c r="E154" s="251" t="s">
        <v>1</v>
      </c>
      <c r="F154" s="252" t="s">
        <v>151</v>
      </c>
      <c r="G154" s="250"/>
      <c r="H154" s="253">
        <v>26.292999999999999</v>
      </c>
      <c r="I154" s="250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143</v>
      </c>
      <c r="AU154" s="258" t="s">
        <v>80</v>
      </c>
      <c r="AV154" s="15" t="s">
        <v>115</v>
      </c>
      <c r="AW154" s="15" t="s">
        <v>27</v>
      </c>
      <c r="AX154" s="15" t="s">
        <v>78</v>
      </c>
      <c r="AY154" s="258" t="s">
        <v>109</v>
      </c>
    </row>
    <row r="155" s="2" customFormat="1" ht="33" customHeight="1">
      <c r="A155" s="32"/>
      <c r="B155" s="33"/>
      <c r="C155" s="202" t="s">
        <v>175</v>
      </c>
      <c r="D155" s="202" t="s">
        <v>110</v>
      </c>
      <c r="E155" s="203" t="s">
        <v>176</v>
      </c>
      <c r="F155" s="204" t="s">
        <v>177</v>
      </c>
      <c r="G155" s="205" t="s">
        <v>139</v>
      </c>
      <c r="H155" s="206">
        <v>38.015999999999998</v>
      </c>
      <c r="I155" s="207">
        <v>2250</v>
      </c>
      <c r="J155" s="207">
        <f>ROUND(I155*H155,2)</f>
        <v>85536</v>
      </c>
      <c r="K155" s="204" t="s">
        <v>140</v>
      </c>
      <c r="L155" s="38"/>
      <c r="M155" s="208" t="s">
        <v>1</v>
      </c>
      <c r="N155" s="209" t="s">
        <v>35</v>
      </c>
      <c r="O155" s="210">
        <v>5.867</v>
      </c>
      <c r="P155" s="210">
        <f>O155*H155</f>
        <v>223.039872</v>
      </c>
      <c r="Q155" s="210">
        <v>0</v>
      </c>
      <c r="R155" s="210">
        <f>Q155*H155</f>
        <v>0</v>
      </c>
      <c r="S155" s="210">
        <v>2.2000000000000002</v>
      </c>
      <c r="T155" s="211">
        <f>S155*H155</f>
        <v>83.635199999999998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2" t="s">
        <v>115</v>
      </c>
      <c r="AT155" s="212" t="s">
        <v>110</v>
      </c>
      <c r="AU155" s="212" t="s">
        <v>80</v>
      </c>
      <c r="AY155" s="17" t="s">
        <v>109</v>
      </c>
      <c r="BE155" s="213">
        <f>IF(N155="základní",J155,0)</f>
        <v>85536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7" t="s">
        <v>78</v>
      </c>
      <c r="BK155" s="213">
        <f>ROUND(I155*H155,2)</f>
        <v>85536</v>
      </c>
      <c r="BL155" s="17" t="s">
        <v>115</v>
      </c>
      <c r="BM155" s="212" t="s">
        <v>178</v>
      </c>
    </row>
    <row r="156" s="2" customFormat="1">
      <c r="A156" s="32"/>
      <c r="B156" s="33"/>
      <c r="C156" s="34"/>
      <c r="D156" s="214" t="s">
        <v>117</v>
      </c>
      <c r="E156" s="34"/>
      <c r="F156" s="215" t="s">
        <v>179</v>
      </c>
      <c r="G156" s="34"/>
      <c r="H156" s="34"/>
      <c r="I156" s="34"/>
      <c r="J156" s="34"/>
      <c r="K156" s="34"/>
      <c r="L156" s="38"/>
      <c r="M156" s="216"/>
      <c r="N156" s="217"/>
      <c r="O156" s="84"/>
      <c r="P156" s="84"/>
      <c r="Q156" s="84"/>
      <c r="R156" s="84"/>
      <c r="S156" s="84"/>
      <c r="T156" s="85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117</v>
      </c>
      <c r="AU156" s="17" t="s">
        <v>80</v>
      </c>
    </row>
    <row r="157" s="13" customFormat="1">
      <c r="A157" s="13"/>
      <c r="B157" s="230"/>
      <c r="C157" s="231"/>
      <c r="D157" s="214" t="s">
        <v>143</v>
      </c>
      <c r="E157" s="232" t="s">
        <v>1</v>
      </c>
      <c r="F157" s="233" t="s">
        <v>180</v>
      </c>
      <c r="G157" s="231"/>
      <c r="H157" s="232" t="s">
        <v>1</v>
      </c>
      <c r="I157" s="231"/>
      <c r="J157" s="231"/>
      <c r="K157" s="231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143</v>
      </c>
      <c r="AU157" s="238" t="s">
        <v>80</v>
      </c>
      <c r="AV157" s="13" t="s">
        <v>78</v>
      </c>
      <c r="AW157" s="13" t="s">
        <v>27</v>
      </c>
      <c r="AX157" s="13" t="s">
        <v>70</v>
      </c>
      <c r="AY157" s="238" t="s">
        <v>109</v>
      </c>
    </row>
    <row r="158" s="13" customFormat="1">
      <c r="A158" s="13"/>
      <c r="B158" s="230"/>
      <c r="C158" s="231"/>
      <c r="D158" s="214" t="s">
        <v>143</v>
      </c>
      <c r="E158" s="232" t="s">
        <v>1</v>
      </c>
      <c r="F158" s="233" t="s">
        <v>146</v>
      </c>
      <c r="G158" s="231"/>
      <c r="H158" s="232" t="s">
        <v>1</v>
      </c>
      <c r="I158" s="231"/>
      <c r="J158" s="231"/>
      <c r="K158" s="231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143</v>
      </c>
      <c r="AU158" s="238" t="s">
        <v>80</v>
      </c>
      <c r="AV158" s="13" t="s">
        <v>78</v>
      </c>
      <c r="AW158" s="13" t="s">
        <v>27</v>
      </c>
      <c r="AX158" s="13" t="s">
        <v>70</v>
      </c>
      <c r="AY158" s="238" t="s">
        <v>109</v>
      </c>
    </row>
    <row r="159" s="14" customFormat="1">
      <c r="A159" s="14"/>
      <c r="B159" s="239"/>
      <c r="C159" s="240"/>
      <c r="D159" s="214" t="s">
        <v>143</v>
      </c>
      <c r="E159" s="241" t="s">
        <v>1</v>
      </c>
      <c r="F159" s="242" t="s">
        <v>166</v>
      </c>
      <c r="G159" s="240"/>
      <c r="H159" s="243">
        <v>38.015999999999998</v>
      </c>
      <c r="I159" s="240"/>
      <c r="J159" s="240"/>
      <c r="K159" s="240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143</v>
      </c>
      <c r="AU159" s="248" t="s">
        <v>80</v>
      </c>
      <c r="AV159" s="14" t="s">
        <v>80</v>
      </c>
      <c r="AW159" s="14" t="s">
        <v>27</v>
      </c>
      <c r="AX159" s="14" t="s">
        <v>70</v>
      </c>
      <c r="AY159" s="248" t="s">
        <v>109</v>
      </c>
    </row>
    <row r="160" s="15" customFormat="1">
      <c r="A160" s="15"/>
      <c r="B160" s="249"/>
      <c r="C160" s="250"/>
      <c r="D160" s="214" t="s">
        <v>143</v>
      </c>
      <c r="E160" s="251" t="s">
        <v>1</v>
      </c>
      <c r="F160" s="252" t="s">
        <v>151</v>
      </c>
      <c r="G160" s="250"/>
      <c r="H160" s="253">
        <v>38.015999999999998</v>
      </c>
      <c r="I160" s="250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143</v>
      </c>
      <c r="AU160" s="258" t="s">
        <v>80</v>
      </c>
      <c r="AV160" s="15" t="s">
        <v>115</v>
      </c>
      <c r="AW160" s="15" t="s">
        <v>27</v>
      </c>
      <c r="AX160" s="15" t="s">
        <v>78</v>
      </c>
      <c r="AY160" s="258" t="s">
        <v>109</v>
      </c>
    </row>
    <row r="161" s="2" customFormat="1" ht="21.75" customHeight="1">
      <c r="A161" s="32"/>
      <c r="B161" s="33"/>
      <c r="C161" s="202" t="s">
        <v>181</v>
      </c>
      <c r="D161" s="202" t="s">
        <v>110</v>
      </c>
      <c r="E161" s="203" t="s">
        <v>182</v>
      </c>
      <c r="F161" s="204" t="s">
        <v>183</v>
      </c>
      <c r="G161" s="205" t="s">
        <v>139</v>
      </c>
      <c r="H161" s="206">
        <v>38.015999999999998</v>
      </c>
      <c r="I161" s="207">
        <v>1260</v>
      </c>
      <c r="J161" s="207">
        <f>ROUND(I161*H161,2)</f>
        <v>47900.160000000003</v>
      </c>
      <c r="K161" s="204" t="s">
        <v>140</v>
      </c>
      <c r="L161" s="38"/>
      <c r="M161" s="208" t="s">
        <v>1</v>
      </c>
      <c r="N161" s="209" t="s">
        <v>35</v>
      </c>
      <c r="O161" s="210">
        <v>4.0289999999999999</v>
      </c>
      <c r="P161" s="210">
        <f>O161*H161</f>
        <v>153.16646399999999</v>
      </c>
      <c r="Q161" s="210">
        <v>0</v>
      </c>
      <c r="R161" s="210">
        <f>Q161*H161</f>
        <v>0</v>
      </c>
      <c r="S161" s="210">
        <v>0.029000000000000001</v>
      </c>
      <c r="T161" s="211">
        <f>S161*H161</f>
        <v>1.1024640000000001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2" t="s">
        <v>115</v>
      </c>
      <c r="AT161" s="212" t="s">
        <v>110</v>
      </c>
      <c r="AU161" s="212" t="s">
        <v>80</v>
      </c>
      <c r="AY161" s="17" t="s">
        <v>109</v>
      </c>
      <c r="BE161" s="213">
        <f>IF(N161="základní",J161,0)</f>
        <v>47900.160000000003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7" t="s">
        <v>78</v>
      </c>
      <c r="BK161" s="213">
        <f>ROUND(I161*H161,2)</f>
        <v>47900.160000000003</v>
      </c>
      <c r="BL161" s="17" t="s">
        <v>115</v>
      </c>
      <c r="BM161" s="212" t="s">
        <v>184</v>
      </c>
    </row>
    <row r="162" s="2" customFormat="1">
      <c r="A162" s="32"/>
      <c r="B162" s="33"/>
      <c r="C162" s="34"/>
      <c r="D162" s="214" t="s">
        <v>117</v>
      </c>
      <c r="E162" s="34"/>
      <c r="F162" s="215" t="s">
        <v>185</v>
      </c>
      <c r="G162" s="34"/>
      <c r="H162" s="34"/>
      <c r="I162" s="34"/>
      <c r="J162" s="34"/>
      <c r="K162" s="34"/>
      <c r="L162" s="38"/>
      <c r="M162" s="216"/>
      <c r="N162" s="217"/>
      <c r="O162" s="84"/>
      <c r="P162" s="84"/>
      <c r="Q162" s="84"/>
      <c r="R162" s="84"/>
      <c r="S162" s="84"/>
      <c r="T162" s="85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117</v>
      </c>
      <c r="AU162" s="17" t="s">
        <v>80</v>
      </c>
    </row>
    <row r="163" s="13" customFormat="1">
      <c r="A163" s="13"/>
      <c r="B163" s="230"/>
      <c r="C163" s="231"/>
      <c r="D163" s="214" t="s">
        <v>143</v>
      </c>
      <c r="E163" s="232" t="s">
        <v>1</v>
      </c>
      <c r="F163" s="233" t="s">
        <v>180</v>
      </c>
      <c r="G163" s="231"/>
      <c r="H163" s="232" t="s">
        <v>1</v>
      </c>
      <c r="I163" s="231"/>
      <c r="J163" s="231"/>
      <c r="K163" s="231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143</v>
      </c>
      <c r="AU163" s="238" t="s">
        <v>80</v>
      </c>
      <c r="AV163" s="13" t="s">
        <v>78</v>
      </c>
      <c r="AW163" s="13" t="s">
        <v>27</v>
      </c>
      <c r="AX163" s="13" t="s">
        <v>70</v>
      </c>
      <c r="AY163" s="238" t="s">
        <v>109</v>
      </c>
    </row>
    <row r="164" s="13" customFormat="1">
      <c r="A164" s="13"/>
      <c r="B164" s="230"/>
      <c r="C164" s="231"/>
      <c r="D164" s="214" t="s">
        <v>143</v>
      </c>
      <c r="E164" s="232" t="s">
        <v>1</v>
      </c>
      <c r="F164" s="233" t="s">
        <v>146</v>
      </c>
      <c r="G164" s="231"/>
      <c r="H164" s="232" t="s">
        <v>1</v>
      </c>
      <c r="I164" s="231"/>
      <c r="J164" s="231"/>
      <c r="K164" s="231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143</v>
      </c>
      <c r="AU164" s="238" t="s">
        <v>80</v>
      </c>
      <c r="AV164" s="13" t="s">
        <v>78</v>
      </c>
      <c r="AW164" s="13" t="s">
        <v>27</v>
      </c>
      <c r="AX164" s="13" t="s">
        <v>70</v>
      </c>
      <c r="AY164" s="238" t="s">
        <v>109</v>
      </c>
    </row>
    <row r="165" s="14" customFormat="1">
      <c r="A165" s="14"/>
      <c r="B165" s="239"/>
      <c r="C165" s="240"/>
      <c r="D165" s="214" t="s">
        <v>143</v>
      </c>
      <c r="E165" s="241" t="s">
        <v>1</v>
      </c>
      <c r="F165" s="242" t="s">
        <v>166</v>
      </c>
      <c r="G165" s="240"/>
      <c r="H165" s="243">
        <v>38.015999999999998</v>
      </c>
      <c r="I165" s="240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143</v>
      </c>
      <c r="AU165" s="248" t="s">
        <v>80</v>
      </c>
      <c r="AV165" s="14" t="s">
        <v>80</v>
      </c>
      <c r="AW165" s="14" t="s">
        <v>27</v>
      </c>
      <c r="AX165" s="14" t="s">
        <v>70</v>
      </c>
      <c r="AY165" s="248" t="s">
        <v>109</v>
      </c>
    </row>
    <row r="166" s="15" customFormat="1">
      <c r="A166" s="15"/>
      <c r="B166" s="249"/>
      <c r="C166" s="250"/>
      <c r="D166" s="214" t="s">
        <v>143</v>
      </c>
      <c r="E166" s="251" t="s">
        <v>1</v>
      </c>
      <c r="F166" s="252" t="s">
        <v>151</v>
      </c>
      <c r="G166" s="250"/>
      <c r="H166" s="253">
        <v>38.015999999999998</v>
      </c>
      <c r="I166" s="250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143</v>
      </c>
      <c r="AU166" s="258" t="s">
        <v>80</v>
      </c>
      <c r="AV166" s="15" t="s">
        <v>115</v>
      </c>
      <c r="AW166" s="15" t="s">
        <v>27</v>
      </c>
      <c r="AX166" s="15" t="s">
        <v>78</v>
      </c>
      <c r="AY166" s="258" t="s">
        <v>109</v>
      </c>
    </row>
    <row r="167" s="2" customFormat="1" ht="21.75" customHeight="1">
      <c r="A167" s="32"/>
      <c r="B167" s="33"/>
      <c r="C167" s="202" t="s">
        <v>186</v>
      </c>
      <c r="D167" s="202" t="s">
        <v>110</v>
      </c>
      <c r="E167" s="203" t="s">
        <v>187</v>
      </c>
      <c r="F167" s="204" t="s">
        <v>188</v>
      </c>
      <c r="G167" s="205" t="s">
        <v>189</v>
      </c>
      <c r="H167" s="206">
        <v>247.5</v>
      </c>
      <c r="I167" s="207">
        <v>89.700000000000003</v>
      </c>
      <c r="J167" s="207">
        <f>ROUND(I167*H167,2)</f>
        <v>22200.75</v>
      </c>
      <c r="K167" s="204" t="s">
        <v>1</v>
      </c>
      <c r="L167" s="38"/>
      <c r="M167" s="208" t="s">
        <v>1</v>
      </c>
      <c r="N167" s="209" t="s">
        <v>35</v>
      </c>
      <c r="O167" s="210">
        <v>0</v>
      </c>
      <c r="P167" s="210">
        <f>O167*H167</f>
        <v>0</v>
      </c>
      <c r="Q167" s="210">
        <v>0</v>
      </c>
      <c r="R167" s="210">
        <f>Q167*H167</f>
        <v>0</v>
      </c>
      <c r="S167" s="210">
        <v>0.012</v>
      </c>
      <c r="T167" s="211">
        <f>S167*H167</f>
        <v>2.9700000000000002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2" t="s">
        <v>115</v>
      </c>
      <c r="AT167" s="212" t="s">
        <v>110</v>
      </c>
      <c r="AU167" s="212" t="s">
        <v>80</v>
      </c>
      <c r="AY167" s="17" t="s">
        <v>109</v>
      </c>
      <c r="BE167" s="213">
        <f>IF(N167="základní",J167,0)</f>
        <v>22200.75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7" t="s">
        <v>78</v>
      </c>
      <c r="BK167" s="213">
        <f>ROUND(I167*H167,2)</f>
        <v>22200.75</v>
      </c>
      <c r="BL167" s="17" t="s">
        <v>115</v>
      </c>
      <c r="BM167" s="212" t="s">
        <v>190</v>
      </c>
    </row>
    <row r="168" s="2" customFormat="1">
      <c r="A168" s="32"/>
      <c r="B168" s="33"/>
      <c r="C168" s="34"/>
      <c r="D168" s="214" t="s">
        <v>117</v>
      </c>
      <c r="E168" s="34"/>
      <c r="F168" s="215" t="s">
        <v>191</v>
      </c>
      <c r="G168" s="34"/>
      <c r="H168" s="34"/>
      <c r="I168" s="34"/>
      <c r="J168" s="34"/>
      <c r="K168" s="34"/>
      <c r="L168" s="38"/>
      <c r="M168" s="216"/>
      <c r="N168" s="217"/>
      <c r="O168" s="84"/>
      <c r="P168" s="84"/>
      <c r="Q168" s="84"/>
      <c r="R168" s="84"/>
      <c r="S168" s="84"/>
      <c r="T168" s="85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117</v>
      </c>
      <c r="AU168" s="17" t="s">
        <v>80</v>
      </c>
    </row>
    <row r="169" s="13" customFormat="1">
      <c r="A169" s="13"/>
      <c r="B169" s="230"/>
      <c r="C169" s="231"/>
      <c r="D169" s="214" t="s">
        <v>143</v>
      </c>
      <c r="E169" s="232" t="s">
        <v>1</v>
      </c>
      <c r="F169" s="233" t="s">
        <v>192</v>
      </c>
      <c r="G169" s="231"/>
      <c r="H169" s="232" t="s">
        <v>1</v>
      </c>
      <c r="I169" s="231"/>
      <c r="J169" s="231"/>
      <c r="K169" s="231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143</v>
      </c>
      <c r="AU169" s="238" t="s">
        <v>80</v>
      </c>
      <c r="AV169" s="13" t="s">
        <v>78</v>
      </c>
      <c r="AW169" s="13" t="s">
        <v>27</v>
      </c>
      <c r="AX169" s="13" t="s">
        <v>70</v>
      </c>
      <c r="AY169" s="238" t="s">
        <v>109</v>
      </c>
    </row>
    <row r="170" s="14" customFormat="1">
      <c r="A170" s="14"/>
      <c r="B170" s="239"/>
      <c r="C170" s="240"/>
      <c r="D170" s="214" t="s">
        <v>143</v>
      </c>
      <c r="E170" s="241" t="s">
        <v>1</v>
      </c>
      <c r="F170" s="242" t="s">
        <v>193</v>
      </c>
      <c r="G170" s="240"/>
      <c r="H170" s="243">
        <v>247.5</v>
      </c>
      <c r="I170" s="240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143</v>
      </c>
      <c r="AU170" s="248" t="s">
        <v>80</v>
      </c>
      <c r="AV170" s="14" t="s">
        <v>80</v>
      </c>
      <c r="AW170" s="14" t="s">
        <v>27</v>
      </c>
      <c r="AX170" s="14" t="s">
        <v>70</v>
      </c>
      <c r="AY170" s="248" t="s">
        <v>109</v>
      </c>
    </row>
    <row r="171" s="15" customFormat="1">
      <c r="A171" s="15"/>
      <c r="B171" s="249"/>
      <c r="C171" s="250"/>
      <c r="D171" s="214" t="s">
        <v>143</v>
      </c>
      <c r="E171" s="251" t="s">
        <v>1</v>
      </c>
      <c r="F171" s="252" t="s">
        <v>151</v>
      </c>
      <c r="G171" s="250"/>
      <c r="H171" s="253">
        <v>247.5</v>
      </c>
      <c r="I171" s="250"/>
      <c r="J171" s="250"/>
      <c r="K171" s="250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143</v>
      </c>
      <c r="AU171" s="258" t="s">
        <v>80</v>
      </c>
      <c r="AV171" s="15" t="s">
        <v>115</v>
      </c>
      <c r="AW171" s="15" t="s">
        <v>27</v>
      </c>
      <c r="AX171" s="15" t="s">
        <v>78</v>
      </c>
      <c r="AY171" s="258" t="s">
        <v>109</v>
      </c>
    </row>
    <row r="172" s="2" customFormat="1" ht="21.75" customHeight="1">
      <c r="A172" s="32"/>
      <c r="B172" s="33"/>
      <c r="C172" s="202" t="s">
        <v>157</v>
      </c>
      <c r="D172" s="202" t="s">
        <v>110</v>
      </c>
      <c r="E172" s="203" t="s">
        <v>194</v>
      </c>
      <c r="F172" s="204" t="s">
        <v>195</v>
      </c>
      <c r="G172" s="205" t="s">
        <v>189</v>
      </c>
      <c r="H172" s="206">
        <v>247.5</v>
      </c>
      <c r="I172" s="207">
        <v>178</v>
      </c>
      <c r="J172" s="207">
        <f>ROUND(I172*H172,2)</f>
        <v>44055</v>
      </c>
      <c r="K172" s="204" t="s">
        <v>1</v>
      </c>
      <c r="L172" s="38"/>
      <c r="M172" s="208" t="s">
        <v>1</v>
      </c>
      <c r="N172" s="209" t="s">
        <v>35</v>
      </c>
      <c r="O172" s="210">
        <v>0</v>
      </c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2" t="s">
        <v>115</v>
      </c>
      <c r="AT172" s="212" t="s">
        <v>110</v>
      </c>
      <c r="AU172" s="212" t="s">
        <v>80</v>
      </c>
      <c r="AY172" s="17" t="s">
        <v>109</v>
      </c>
      <c r="BE172" s="213">
        <f>IF(N172="základní",J172,0)</f>
        <v>44055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7" t="s">
        <v>78</v>
      </c>
      <c r="BK172" s="213">
        <f>ROUND(I172*H172,2)</f>
        <v>44055</v>
      </c>
      <c r="BL172" s="17" t="s">
        <v>115</v>
      </c>
      <c r="BM172" s="212" t="s">
        <v>196</v>
      </c>
    </row>
    <row r="173" s="2" customFormat="1">
      <c r="A173" s="32"/>
      <c r="B173" s="33"/>
      <c r="C173" s="34"/>
      <c r="D173" s="214" t="s">
        <v>117</v>
      </c>
      <c r="E173" s="34"/>
      <c r="F173" s="215" t="s">
        <v>197</v>
      </c>
      <c r="G173" s="34"/>
      <c r="H173" s="34"/>
      <c r="I173" s="34"/>
      <c r="J173" s="34"/>
      <c r="K173" s="34"/>
      <c r="L173" s="38"/>
      <c r="M173" s="216"/>
      <c r="N173" s="217"/>
      <c r="O173" s="84"/>
      <c r="P173" s="84"/>
      <c r="Q173" s="84"/>
      <c r="R173" s="84"/>
      <c r="S173" s="84"/>
      <c r="T173" s="85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117</v>
      </c>
      <c r="AU173" s="17" t="s">
        <v>80</v>
      </c>
    </row>
    <row r="174" s="13" customFormat="1">
      <c r="A174" s="13"/>
      <c r="B174" s="230"/>
      <c r="C174" s="231"/>
      <c r="D174" s="214" t="s">
        <v>143</v>
      </c>
      <c r="E174" s="232" t="s">
        <v>1</v>
      </c>
      <c r="F174" s="233" t="s">
        <v>192</v>
      </c>
      <c r="G174" s="231"/>
      <c r="H174" s="232" t="s">
        <v>1</v>
      </c>
      <c r="I174" s="231"/>
      <c r="J174" s="231"/>
      <c r="K174" s="231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143</v>
      </c>
      <c r="AU174" s="238" t="s">
        <v>80</v>
      </c>
      <c r="AV174" s="13" t="s">
        <v>78</v>
      </c>
      <c r="AW174" s="13" t="s">
        <v>27</v>
      </c>
      <c r="AX174" s="13" t="s">
        <v>70</v>
      </c>
      <c r="AY174" s="238" t="s">
        <v>109</v>
      </c>
    </row>
    <row r="175" s="14" customFormat="1">
      <c r="A175" s="14"/>
      <c r="B175" s="239"/>
      <c r="C175" s="240"/>
      <c r="D175" s="214" t="s">
        <v>143</v>
      </c>
      <c r="E175" s="241" t="s">
        <v>1</v>
      </c>
      <c r="F175" s="242" t="s">
        <v>193</v>
      </c>
      <c r="G175" s="240"/>
      <c r="H175" s="243">
        <v>247.5</v>
      </c>
      <c r="I175" s="240"/>
      <c r="J175" s="240"/>
      <c r="K175" s="240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143</v>
      </c>
      <c r="AU175" s="248" t="s">
        <v>80</v>
      </c>
      <c r="AV175" s="14" t="s">
        <v>80</v>
      </c>
      <c r="AW175" s="14" t="s">
        <v>27</v>
      </c>
      <c r="AX175" s="14" t="s">
        <v>70</v>
      </c>
      <c r="AY175" s="248" t="s">
        <v>109</v>
      </c>
    </row>
    <row r="176" s="15" customFormat="1">
      <c r="A176" s="15"/>
      <c r="B176" s="249"/>
      <c r="C176" s="250"/>
      <c r="D176" s="214" t="s">
        <v>143</v>
      </c>
      <c r="E176" s="251" t="s">
        <v>1</v>
      </c>
      <c r="F176" s="252" t="s">
        <v>151</v>
      </c>
      <c r="G176" s="250"/>
      <c r="H176" s="253">
        <v>247.5</v>
      </c>
      <c r="I176" s="250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143</v>
      </c>
      <c r="AU176" s="258" t="s">
        <v>80</v>
      </c>
      <c r="AV176" s="15" t="s">
        <v>115</v>
      </c>
      <c r="AW176" s="15" t="s">
        <v>27</v>
      </c>
      <c r="AX176" s="15" t="s">
        <v>78</v>
      </c>
      <c r="AY176" s="258" t="s">
        <v>109</v>
      </c>
    </row>
    <row r="177" s="2" customFormat="1" ht="21.75" customHeight="1">
      <c r="A177" s="32"/>
      <c r="B177" s="33"/>
      <c r="C177" s="202" t="s">
        <v>198</v>
      </c>
      <c r="D177" s="202" t="s">
        <v>110</v>
      </c>
      <c r="E177" s="203" t="s">
        <v>199</v>
      </c>
      <c r="F177" s="204" t="s">
        <v>200</v>
      </c>
      <c r="G177" s="205" t="s">
        <v>139</v>
      </c>
      <c r="H177" s="206">
        <v>887</v>
      </c>
      <c r="I177" s="207">
        <v>223</v>
      </c>
      <c r="J177" s="207">
        <f>ROUND(I177*H177,2)</f>
        <v>197801</v>
      </c>
      <c r="K177" s="204" t="s">
        <v>140</v>
      </c>
      <c r="L177" s="38"/>
      <c r="M177" s="208" t="s">
        <v>1</v>
      </c>
      <c r="N177" s="209" t="s">
        <v>35</v>
      </c>
      <c r="O177" s="210">
        <v>0.44</v>
      </c>
      <c r="P177" s="210">
        <f>O177*H177</f>
        <v>390.28000000000003</v>
      </c>
      <c r="Q177" s="210">
        <v>0</v>
      </c>
      <c r="R177" s="210">
        <f>Q177*H177</f>
        <v>0</v>
      </c>
      <c r="S177" s="210">
        <v>0.222</v>
      </c>
      <c r="T177" s="211">
        <f>S177*H177</f>
        <v>196.91400000000002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2" t="s">
        <v>115</v>
      </c>
      <c r="AT177" s="212" t="s">
        <v>110</v>
      </c>
      <c r="AU177" s="212" t="s">
        <v>80</v>
      </c>
      <c r="AY177" s="17" t="s">
        <v>109</v>
      </c>
      <c r="BE177" s="213">
        <f>IF(N177="základní",J177,0)</f>
        <v>197801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7" t="s">
        <v>78</v>
      </c>
      <c r="BK177" s="213">
        <f>ROUND(I177*H177,2)</f>
        <v>197801</v>
      </c>
      <c r="BL177" s="17" t="s">
        <v>115</v>
      </c>
      <c r="BM177" s="212" t="s">
        <v>201</v>
      </c>
    </row>
    <row r="178" s="2" customFormat="1">
      <c r="A178" s="32"/>
      <c r="B178" s="33"/>
      <c r="C178" s="34"/>
      <c r="D178" s="214" t="s">
        <v>117</v>
      </c>
      <c r="E178" s="34"/>
      <c r="F178" s="215" t="s">
        <v>202</v>
      </c>
      <c r="G178" s="34"/>
      <c r="H178" s="34"/>
      <c r="I178" s="34"/>
      <c r="J178" s="34"/>
      <c r="K178" s="34"/>
      <c r="L178" s="38"/>
      <c r="M178" s="216"/>
      <c r="N178" s="217"/>
      <c r="O178" s="84"/>
      <c r="P178" s="84"/>
      <c r="Q178" s="84"/>
      <c r="R178" s="84"/>
      <c r="S178" s="84"/>
      <c r="T178" s="85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117</v>
      </c>
      <c r="AU178" s="17" t="s">
        <v>80</v>
      </c>
    </row>
    <row r="179" s="13" customFormat="1">
      <c r="A179" s="13"/>
      <c r="B179" s="230"/>
      <c r="C179" s="231"/>
      <c r="D179" s="214" t="s">
        <v>143</v>
      </c>
      <c r="E179" s="232" t="s">
        <v>1</v>
      </c>
      <c r="F179" s="233" t="s">
        <v>203</v>
      </c>
      <c r="G179" s="231"/>
      <c r="H179" s="232" t="s">
        <v>1</v>
      </c>
      <c r="I179" s="231"/>
      <c r="J179" s="231"/>
      <c r="K179" s="231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143</v>
      </c>
      <c r="AU179" s="238" t="s">
        <v>80</v>
      </c>
      <c r="AV179" s="13" t="s">
        <v>78</v>
      </c>
      <c r="AW179" s="13" t="s">
        <v>27</v>
      </c>
      <c r="AX179" s="13" t="s">
        <v>70</v>
      </c>
      <c r="AY179" s="238" t="s">
        <v>109</v>
      </c>
    </row>
    <row r="180" s="14" customFormat="1">
      <c r="A180" s="14"/>
      <c r="B180" s="239"/>
      <c r="C180" s="240"/>
      <c r="D180" s="214" t="s">
        <v>143</v>
      </c>
      <c r="E180" s="241" t="s">
        <v>1</v>
      </c>
      <c r="F180" s="242" t="s">
        <v>204</v>
      </c>
      <c r="G180" s="240"/>
      <c r="H180" s="243">
        <v>887</v>
      </c>
      <c r="I180" s="240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143</v>
      </c>
      <c r="AU180" s="248" t="s">
        <v>80</v>
      </c>
      <c r="AV180" s="14" t="s">
        <v>80</v>
      </c>
      <c r="AW180" s="14" t="s">
        <v>27</v>
      </c>
      <c r="AX180" s="14" t="s">
        <v>70</v>
      </c>
      <c r="AY180" s="248" t="s">
        <v>109</v>
      </c>
    </row>
    <row r="181" s="15" customFormat="1">
      <c r="A181" s="15"/>
      <c r="B181" s="249"/>
      <c r="C181" s="250"/>
      <c r="D181" s="214" t="s">
        <v>143</v>
      </c>
      <c r="E181" s="251" t="s">
        <v>1</v>
      </c>
      <c r="F181" s="252" t="s">
        <v>151</v>
      </c>
      <c r="G181" s="250"/>
      <c r="H181" s="253">
        <v>887</v>
      </c>
      <c r="I181" s="250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143</v>
      </c>
      <c r="AU181" s="258" t="s">
        <v>80</v>
      </c>
      <c r="AV181" s="15" t="s">
        <v>115</v>
      </c>
      <c r="AW181" s="15" t="s">
        <v>27</v>
      </c>
      <c r="AX181" s="15" t="s">
        <v>78</v>
      </c>
      <c r="AY181" s="258" t="s">
        <v>109</v>
      </c>
    </row>
    <row r="182" s="2" customFormat="1" ht="16.5" customHeight="1">
      <c r="A182" s="32"/>
      <c r="B182" s="33"/>
      <c r="C182" s="202" t="s">
        <v>80</v>
      </c>
      <c r="D182" s="202" t="s">
        <v>110</v>
      </c>
      <c r="E182" s="203" t="s">
        <v>205</v>
      </c>
      <c r="F182" s="204" t="s">
        <v>206</v>
      </c>
      <c r="G182" s="205" t="s">
        <v>207</v>
      </c>
      <c r="H182" s="206">
        <v>100</v>
      </c>
      <c r="I182" s="207">
        <v>350</v>
      </c>
      <c r="J182" s="207">
        <f>ROUND(I182*H182,2)</f>
        <v>35000</v>
      </c>
      <c r="K182" s="204" t="s">
        <v>1</v>
      </c>
      <c r="L182" s="38"/>
      <c r="M182" s="208" t="s">
        <v>1</v>
      </c>
      <c r="N182" s="209" t="s">
        <v>35</v>
      </c>
      <c r="O182" s="210">
        <v>0</v>
      </c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2" t="s">
        <v>115</v>
      </c>
      <c r="AT182" s="212" t="s">
        <v>110</v>
      </c>
      <c r="AU182" s="212" t="s">
        <v>80</v>
      </c>
      <c r="AY182" s="17" t="s">
        <v>109</v>
      </c>
      <c r="BE182" s="213">
        <f>IF(N182="základní",J182,0)</f>
        <v>35000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7" t="s">
        <v>78</v>
      </c>
      <c r="BK182" s="213">
        <f>ROUND(I182*H182,2)</f>
        <v>35000</v>
      </c>
      <c r="BL182" s="17" t="s">
        <v>115</v>
      </c>
      <c r="BM182" s="212" t="s">
        <v>208</v>
      </c>
    </row>
    <row r="183" s="2" customFormat="1">
      <c r="A183" s="32"/>
      <c r="B183" s="33"/>
      <c r="C183" s="34"/>
      <c r="D183" s="214" t="s">
        <v>117</v>
      </c>
      <c r="E183" s="34"/>
      <c r="F183" s="215" t="s">
        <v>206</v>
      </c>
      <c r="G183" s="34"/>
      <c r="H183" s="34"/>
      <c r="I183" s="34"/>
      <c r="J183" s="34"/>
      <c r="K183" s="34"/>
      <c r="L183" s="38"/>
      <c r="M183" s="216"/>
      <c r="N183" s="217"/>
      <c r="O183" s="84"/>
      <c r="P183" s="84"/>
      <c r="Q183" s="84"/>
      <c r="R183" s="84"/>
      <c r="S183" s="84"/>
      <c r="T183" s="85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117</v>
      </c>
      <c r="AU183" s="17" t="s">
        <v>80</v>
      </c>
    </row>
    <row r="184" s="14" customFormat="1">
      <c r="A184" s="14"/>
      <c r="B184" s="239"/>
      <c r="C184" s="240"/>
      <c r="D184" s="214" t="s">
        <v>143</v>
      </c>
      <c r="E184" s="241" t="s">
        <v>1</v>
      </c>
      <c r="F184" s="242" t="s">
        <v>209</v>
      </c>
      <c r="G184" s="240"/>
      <c r="H184" s="243">
        <v>100</v>
      </c>
      <c r="I184" s="240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143</v>
      </c>
      <c r="AU184" s="248" t="s">
        <v>80</v>
      </c>
      <c r="AV184" s="14" t="s">
        <v>80</v>
      </c>
      <c r="AW184" s="14" t="s">
        <v>27</v>
      </c>
      <c r="AX184" s="14" t="s">
        <v>78</v>
      </c>
      <c r="AY184" s="248" t="s">
        <v>109</v>
      </c>
    </row>
    <row r="185" s="2" customFormat="1" ht="21.75" customHeight="1">
      <c r="A185" s="32"/>
      <c r="B185" s="33"/>
      <c r="C185" s="202" t="s">
        <v>122</v>
      </c>
      <c r="D185" s="202" t="s">
        <v>110</v>
      </c>
      <c r="E185" s="203" t="s">
        <v>210</v>
      </c>
      <c r="F185" s="204" t="s">
        <v>211</v>
      </c>
      <c r="G185" s="205" t="s">
        <v>156</v>
      </c>
      <c r="H185" s="206">
        <v>337.20800000000003</v>
      </c>
      <c r="I185" s="207">
        <v>963</v>
      </c>
      <c r="J185" s="207">
        <f>ROUND(I185*H185,2)</f>
        <v>324731.29999999999</v>
      </c>
      <c r="K185" s="204" t="s">
        <v>140</v>
      </c>
      <c r="L185" s="38"/>
      <c r="M185" s="208" t="s">
        <v>1</v>
      </c>
      <c r="N185" s="209" t="s">
        <v>35</v>
      </c>
      <c r="O185" s="210">
        <v>3.0099999999999998</v>
      </c>
      <c r="P185" s="210">
        <f>O185*H185</f>
        <v>1014.99608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2" t="s">
        <v>115</v>
      </c>
      <c r="AT185" s="212" t="s">
        <v>110</v>
      </c>
      <c r="AU185" s="212" t="s">
        <v>80</v>
      </c>
      <c r="AY185" s="17" t="s">
        <v>109</v>
      </c>
      <c r="BE185" s="213">
        <f>IF(N185="základní",J185,0)</f>
        <v>324731.29999999999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7" t="s">
        <v>78</v>
      </c>
      <c r="BK185" s="213">
        <f>ROUND(I185*H185,2)</f>
        <v>324731.29999999999</v>
      </c>
      <c r="BL185" s="17" t="s">
        <v>115</v>
      </c>
      <c r="BM185" s="212" t="s">
        <v>212</v>
      </c>
    </row>
    <row r="186" s="2" customFormat="1">
      <c r="A186" s="32"/>
      <c r="B186" s="33"/>
      <c r="C186" s="34"/>
      <c r="D186" s="214" t="s">
        <v>117</v>
      </c>
      <c r="E186" s="34"/>
      <c r="F186" s="215" t="s">
        <v>213</v>
      </c>
      <c r="G186" s="34"/>
      <c r="H186" s="34"/>
      <c r="I186" s="34"/>
      <c r="J186" s="34"/>
      <c r="K186" s="34"/>
      <c r="L186" s="38"/>
      <c r="M186" s="216"/>
      <c r="N186" s="217"/>
      <c r="O186" s="84"/>
      <c r="P186" s="84"/>
      <c r="Q186" s="84"/>
      <c r="R186" s="84"/>
      <c r="S186" s="84"/>
      <c r="T186" s="85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117</v>
      </c>
      <c r="AU186" s="17" t="s">
        <v>80</v>
      </c>
    </row>
    <row r="187" s="2" customFormat="1" ht="21.75" customHeight="1">
      <c r="A187" s="32"/>
      <c r="B187" s="33"/>
      <c r="C187" s="202" t="s">
        <v>115</v>
      </c>
      <c r="D187" s="202" t="s">
        <v>110</v>
      </c>
      <c r="E187" s="203" t="s">
        <v>214</v>
      </c>
      <c r="F187" s="204" t="s">
        <v>215</v>
      </c>
      <c r="G187" s="205" t="s">
        <v>156</v>
      </c>
      <c r="H187" s="206">
        <v>337.20800000000003</v>
      </c>
      <c r="I187" s="207">
        <v>234</v>
      </c>
      <c r="J187" s="207">
        <f>ROUND(I187*H187,2)</f>
        <v>78906.669999999998</v>
      </c>
      <c r="K187" s="204" t="s">
        <v>140</v>
      </c>
      <c r="L187" s="38"/>
      <c r="M187" s="208" t="s">
        <v>1</v>
      </c>
      <c r="N187" s="209" t="s">
        <v>35</v>
      </c>
      <c r="O187" s="210">
        <v>0.125</v>
      </c>
      <c r="P187" s="210">
        <f>O187*H187</f>
        <v>42.151000000000003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2" t="s">
        <v>115</v>
      </c>
      <c r="AT187" s="212" t="s">
        <v>110</v>
      </c>
      <c r="AU187" s="212" t="s">
        <v>80</v>
      </c>
      <c r="AY187" s="17" t="s">
        <v>109</v>
      </c>
      <c r="BE187" s="213">
        <f>IF(N187="základní",J187,0)</f>
        <v>78906.669999999998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7" t="s">
        <v>78</v>
      </c>
      <c r="BK187" s="213">
        <f>ROUND(I187*H187,2)</f>
        <v>78906.669999999998</v>
      </c>
      <c r="BL187" s="17" t="s">
        <v>115</v>
      </c>
      <c r="BM187" s="212" t="s">
        <v>216</v>
      </c>
    </row>
    <row r="188" s="2" customFormat="1">
      <c r="A188" s="32"/>
      <c r="B188" s="33"/>
      <c r="C188" s="34"/>
      <c r="D188" s="214" t="s">
        <v>117</v>
      </c>
      <c r="E188" s="34"/>
      <c r="F188" s="215" t="s">
        <v>217</v>
      </c>
      <c r="G188" s="34"/>
      <c r="H188" s="34"/>
      <c r="I188" s="34"/>
      <c r="J188" s="34"/>
      <c r="K188" s="34"/>
      <c r="L188" s="38"/>
      <c r="M188" s="216"/>
      <c r="N188" s="217"/>
      <c r="O188" s="84"/>
      <c r="P188" s="84"/>
      <c r="Q188" s="84"/>
      <c r="R188" s="84"/>
      <c r="S188" s="84"/>
      <c r="T188" s="85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117</v>
      </c>
      <c r="AU188" s="17" t="s">
        <v>80</v>
      </c>
    </row>
    <row r="189" s="2" customFormat="1" ht="21.75" customHeight="1">
      <c r="A189" s="32"/>
      <c r="B189" s="33"/>
      <c r="C189" s="202" t="s">
        <v>108</v>
      </c>
      <c r="D189" s="202" t="s">
        <v>110</v>
      </c>
      <c r="E189" s="203" t="s">
        <v>218</v>
      </c>
      <c r="F189" s="204" t="s">
        <v>219</v>
      </c>
      <c r="G189" s="205" t="s">
        <v>156</v>
      </c>
      <c r="H189" s="206">
        <v>6406.9520000000002</v>
      </c>
      <c r="I189" s="207">
        <v>10.199999999999999</v>
      </c>
      <c r="J189" s="207">
        <f>ROUND(I189*H189,2)</f>
        <v>65350.910000000003</v>
      </c>
      <c r="K189" s="204" t="s">
        <v>140</v>
      </c>
      <c r="L189" s="38"/>
      <c r="M189" s="208" t="s">
        <v>1</v>
      </c>
      <c r="N189" s="209" t="s">
        <v>35</v>
      </c>
      <c r="O189" s="210">
        <v>0.0060000000000000001</v>
      </c>
      <c r="P189" s="210">
        <f>O189*H189</f>
        <v>38.441712000000003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2" t="s">
        <v>115</v>
      </c>
      <c r="AT189" s="212" t="s">
        <v>110</v>
      </c>
      <c r="AU189" s="212" t="s">
        <v>80</v>
      </c>
      <c r="AY189" s="17" t="s">
        <v>109</v>
      </c>
      <c r="BE189" s="213">
        <f>IF(N189="základní",J189,0)</f>
        <v>65350.910000000003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7" t="s">
        <v>78</v>
      </c>
      <c r="BK189" s="213">
        <f>ROUND(I189*H189,2)</f>
        <v>65350.910000000003</v>
      </c>
      <c r="BL189" s="17" t="s">
        <v>115</v>
      </c>
      <c r="BM189" s="212" t="s">
        <v>220</v>
      </c>
    </row>
    <row r="190" s="2" customFormat="1">
      <c r="A190" s="32"/>
      <c r="B190" s="33"/>
      <c r="C190" s="34"/>
      <c r="D190" s="214" t="s">
        <v>117</v>
      </c>
      <c r="E190" s="34"/>
      <c r="F190" s="215" t="s">
        <v>221</v>
      </c>
      <c r="G190" s="34"/>
      <c r="H190" s="34"/>
      <c r="I190" s="34"/>
      <c r="J190" s="34"/>
      <c r="K190" s="34"/>
      <c r="L190" s="38"/>
      <c r="M190" s="216"/>
      <c r="N190" s="217"/>
      <c r="O190" s="84"/>
      <c r="P190" s="84"/>
      <c r="Q190" s="84"/>
      <c r="R190" s="84"/>
      <c r="S190" s="84"/>
      <c r="T190" s="85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117</v>
      </c>
      <c r="AU190" s="17" t="s">
        <v>80</v>
      </c>
    </row>
    <row r="191" s="14" customFormat="1">
      <c r="A191" s="14"/>
      <c r="B191" s="239"/>
      <c r="C191" s="240"/>
      <c r="D191" s="214" t="s">
        <v>143</v>
      </c>
      <c r="E191" s="240"/>
      <c r="F191" s="242" t="s">
        <v>222</v>
      </c>
      <c r="G191" s="240"/>
      <c r="H191" s="243">
        <v>6406.9520000000002</v>
      </c>
      <c r="I191" s="240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143</v>
      </c>
      <c r="AU191" s="248" t="s">
        <v>80</v>
      </c>
      <c r="AV191" s="14" t="s">
        <v>80</v>
      </c>
      <c r="AW191" s="14" t="s">
        <v>4</v>
      </c>
      <c r="AX191" s="14" t="s">
        <v>78</v>
      </c>
      <c r="AY191" s="248" t="s">
        <v>109</v>
      </c>
    </row>
    <row r="192" s="2" customFormat="1" ht="21.75" customHeight="1">
      <c r="A192" s="32"/>
      <c r="B192" s="33"/>
      <c r="C192" s="202" t="s">
        <v>223</v>
      </c>
      <c r="D192" s="202" t="s">
        <v>110</v>
      </c>
      <c r="E192" s="203" t="s">
        <v>224</v>
      </c>
      <c r="F192" s="204" t="s">
        <v>225</v>
      </c>
      <c r="G192" s="205" t="s">
        <v>156</v>
      </c>
      <c r="H192" s="206">
        <v>333.83600000000001</v>
      </c>
      <c r="I192" s="207">
        <v>1200</v>
      </c>
      <c r="J192" s="207">
        <f>ROUND(I192*H192,2)</f>
        <v>400603.20000000001</v>
      </c>
      <c r="K192" s="204" t="s">
        <v>140</v>
      </c>
      <c r="L192" s="38"/>
      <c r="M192" s="208" t="s">
        <v>1</v>
      </c>
      <c r="N192" s="209" t="s">
        <v>35</v>
      </c>
      <c r="O192" s="210">
        <v>0</v>
      </c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2" t="s">
        <v>115</v>
      </c>
      <c r="AT192" s="212" t="s">
        <v>110</v>
      </c>
      <c r="AU192" s="212" t="s">
        <v>80</v>
      </c>
      <c r="AY192" s="17" t="s">
        <v>109</v>
      </c>
      <c r="BE192" s="213">
        <f>IF(N192="základní",J192,0)</f>
        <v>400603.20000000001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7" t="s">
        <v>78</v>
      </c>
      <c r="BK192" s="213">
        <f>ROUND(I192*H192,2)</f>
        <v>400603.20000000001</v>
      </c>
      <c r="BL192" s="17" t="s">
        <v>115</v>
      </c>
      <c r="BM192" s="212" t="s">
        <v>226</v>
      </c>
    </row>
    <row r="193" s="2" customFormat="1">
      <c r="A193" s="32"/>
      <c r="B193" s="33"/>
      <c r="C193" s="34"/>
      <c r="D193" s="214" t="s">
        <v>117</v>
      </c>
      <c r="E193" s="34"/>
      <c r="F193" s="215" t="s">
        <v>227</v>
      </c>
      <c r="G193" s="34"/>
      <c r="H193" s="34"/>
      <c r="I193" s="34"/>
      <c r="J193" s="34"/>
      <c r="K193" s="34"/>
      <c r="L193" s="38"/>
      <c r="M193" s="216"/>
      <c r="N193" s="217"/>
      <c r="O193" s="84"/>
      <c r="P193" s="84"/>
      <c r="Q193" s="84"/>
      <c r="R193" s="84"/>
      <c r="S193" s="84"/>
      <c r="T193" s="85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117</v>
      </c>
      <c r="AU193" s="17" t="s">
        <v>80</v>
      </c>
    </row>
    <row r="194" s="14" customFormat="1">
      <c r="A194" s="14"/>
      <c r="B194" s="239"/>
      <c r="C194" s="240"/>
      <c r="D194" s="214" t="s">
        <v>143</v>
      </c>
      <c r="E194" s="240"/>
      <c r="F194" s="242" t="s">
        <v>228</v>
      </c>
      <c r="G194" s="240"/>
      <c r="H194" s="243">
        <v>333.83600000000001</v>
      </c>
      <c r="I194" s="240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143</v>
      </c>
      <c r="AU194" s="248" t="s">
        <v>80</v>
      </c>
      <c r="AV194" s="14" t="s">
        <v>80</v>
      </c>
      <c r="AW194" s="14" t="s">
        <v>4</v>
      </c>
      <c r="AX194" s="14" t="s">
        <v>78</v>
      </c>
      <c r="AY194" s="248" t="s">
        <v>109</v>
      </c>
    </row>
    <row r="195" s="2" customFormat="1" ht="33" customHeight="1">
      <c r="A195" s="32"/>
      <c r="B195" s="33"/>
      <c r="C195" s="202" t="s">
        <v>168</v>
      </c>
      <c r="D195" s="202" t="s">
        <v>110</v>
      </c>
      <c r="E195" s="203" t="s">
        <v>229</v>
      </c>
      <c r="F195" s="204" t="s">
        <v>230</v>
      </c>
      <c r="G195" s="205" t="s">
        <v>156</v>
      </c>
      <c r="H195" s="206">
        <v>3.0350000000000001</v>
      </c>
      <c r="I195" s="207">
        <v>2560</v>
      </c>
      <c r="J195" s="207">
        <f>ROUND(I195*H195,2)</f>
        <v>7769.6000000000004</v>
      </c>
      <c r="K195" s="204" t="s">
        <v>140</v>
      </c>
      <c r="L195" s="38"/>
      <c r="M195" s="208" t="s">
        <v>1</v>
      </c>
      <c r="N195" s="209" t="s">
        <v>35</v>
      </c>
      <c r="O195" s="210">
        <v>0</v>
      </c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2" t="s">
        <v>115</v>
      </c>
      <c r="AT195" s="212" t="s">
        <v>110</v>
      </c>
      <c r="AU195" s="212" t="s">
        <v>80</v>
      </c>
      <c r="AY195" s="17" t="s">
        <v>109</v>
      </c>
      <c r="BE195" s="213">
        <f>IF(N195="základní",J195,0)</f>
        <v>7769.6000000000004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7" t="s">
        <v>78</v>
      </c>
      <c r="BK195" s="213">
        <f>ROUND(I195*H195,2)</f>
        <v>7769.6000000000004</v>
      </c>
      <c r="BL195" s="17" t="s">
        <v>115</v>
      </c>
      <c r="BM195" s="212" t="s">
        <v>231</v>
      </c>
    </row>
    <row r="196" s="2" customFormat="1">
      <c r="A196" s="32"/>
      <c r="B196" s="33"/>
      <c r="C196" s="34"/>
      <c r="D196" s="214" t="s">
        <v>117</v>
      </c>
      <c r="E196" s="34"/>
      <c r="F196" s="215" t="s">
        <v>232</v>
      </c>
      <c r="G196" s="34"/>
      <c r="H196" s="34"/>
      <c r="I196" s="34"/>
      <c r="J196" s="34"/>
      <c r="K196" s="34"/>
      <c r="L196" s="38"/>
      <c r="M196" s="216"/>
      <c r="N196" s="217"/>
      <c r="O196" s="84"/>
      <c r="P196" s="84"/>
      <c r="Q196" s="84"/>
      <c r="R196" s="84"/>
      <c r="S196" s="84"/>
      <c r="T196" s="85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117</v>
      </c>
      <c r="AU196" s="17" t="s">
        <v>80</v>
      </c>
    </row>
    <row r="197" s="14" customFormat="1">
      <c r="A197" s="14"/>
      <c r="B197" s="239"/>
      <c r="C197" s="240"/>
      <c r="D197" s="214" t="s">
        <v>143</v>
      </c>
      <c r="E197" s="240"/>
      <c r="F197" s="242" t="s">
        <v>233</v>
      </c>
      <c r="G197" s="240"/>
      <c r="H197" s="243">
        <v>3.0350000000000001</v>
      </c>
      <c r="I197" s="240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143</v>
      </c>
      <c r="AU197" s="248" t="s">
        <v>80</v>
      </c>
      <c r="AV197" s="14" t="s">
        <v>80</v>
      </c>
      <c r="AW197" s="14" t="s">
        <v>4</v>
      </c>
      <c r="AX197" s="14" t="s">
        <v>78</v>
      </c>
      <c r="AY197" s="248" t="s">
        <v>109</v>
      </c>
    </row>
    <row r="198" s="2" customFormat="1" ht="16.5" customHeight="1">
      <c r="A198" s="32"/>
      <c r="B198" s="33"/>
      <c r="C198" s="202" t="s">
        <v>234</v>
      </c>
      <c r="D198" s="202" t="s">
        <v>110</v>
      </c>
      <c r="E198" s="203" t="s">
        <v>235</v>
      </c>
      <c r="F198" s="204" t="s">
        <v>236</v>
      </c>
      <c r="G198" s="205" t="s">
        <v>156</v>
      </c>
      <c r="H198" s="206">
        <v>126.06399999999999</v>
      </c>
      <c r="I198" s="207">
        <v>935</v>
      </c>
      <c r="J198" s="207">
        <f>ROUND(I198*H198,2)</f>
        <v>117869.84</v>
      </c>
      <c r="K198" s="204" t="s">
        <v>140</v>
      </c>
      <c r="L198" s="38"/>
      <c r="M198" s="208" t="s">
        <v>1</v>
      </c>
      <c r="N198" s="209" t="s">
        <v>35</v>
      </c>
      <c r="O198" s="210">
        <v>2.8719999999999999</v>
      </c>
      <c r="P198" s="210">
        <f>O198*H198</f>
        <v>362.05580799999996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2" t="s">
        <v>115</v>
      </c>
      <c r="AT198" s="212" t="s">
        <v>110</v>
      </c>
      <c r="AU198" s="212" t="s">
        <v>80</v>
      </c>
      <c r="AY198" s="17" t="s">
        <v>109</v>
      </c>
      <c r="BE198" s="213">
        <f>IF(N198="základní",J198,0)</f>
        <v>117869.84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7" t="s">
        <v>78</v>
      </c>
      <c r="BK198" s="213">
        <f>ROUND(I198*H198,2)</f>
        <v>117869.84</v>
      </c>
      <c r="BL198" s="17" t="s">
        <v>115</v>
      </c>
      <c r="BM198" s="212" t="s">
        <v>237</v>
      </c>
    </row>
    <row r="199" s="2" customFormat="1">
      <c r="A199" s="32"/>
      <c r="B199" s="33"/>
      <c r="C199" s="34"/>
      <c r="D199" s="214" t="s">
        <v>117</v>
      </c>
      <c r="E199" s="34"/>
      <c r="F199" s="215" t="s">
        <v>238</v>
      </c>
      <c r="G199" s="34"/>
      <c r="H199" s="34"/>
      <c r="I199" s="34"/>
      <c r="J199" s="34"/>
      <c r="K199" s="34"/>
      <c r="L199" s="38"/>
      <c r="M199" s="218"/>
      <c r="N199" s="219"/>
      <c r="O199" s="220"/>
      <c r="P199" s="220"/>
      <c r="Q199" s="220"/>
      <c r="R199" s="220"/>
      <c r="S199" s="220"/>
      <c r="T199" s="221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117</v>
      </c>
      <c r="AU199" s="17" t="s">
        <v>80</v>
      </c>
    </row>
    <row r="200" s="2" customFormat="1" ht="6.96" customHeight="1">
      <c r="A200" s="32"/>
      <c r="B200" s="59"/>
      <c r="C200" s="60"/>
      <c r="D200" s="60"/>
      <c r="E200" s="60"/>
      <c r="F200" s="60"/>
      <c r="G200" s="60"/>
      <c r="H200" s="60"/>
      <c r="I200" s="60"/>
      <c r="J200" s="60"/>
      <c r="K200" s="60"/>
      <c r="L200" s="38"/>
      <c r="M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</row>
  </sheetData>
  <sheetProtection sheet="1" autoFilter="0" formatColumns="0" formatRows="0" objects="1" scenarios="1" spinCount="100000" saltValue="Ah442W0BJ6prqmn8AzgvYkrb34h++BXm0aExRvkot3Ac6kAfKMTFz6NQH4SZHiFxunCry9fM9hddA9tJ5mAyLw==" hashValue="GiEsfaYJHmu1rDnEPG3PsI02447roYuH0/ukH86doLJqBVZmaBtGtB1XsrQQpBChQaDaatDX3BE9yfHqqkiyuA==" algorithmName="SHA-512" password="D73D"/>
  <autoFilter ref="C119:K19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Pepa-PC\Pepa</dc:creator>
  <cp:lastModifiedBy>Pepa-PC\Pepa</cp:lastModifiedBy>
  <dcterms:created xsi:type="dcterms:W3CDTF">2020-05-07T09:00:07Z</dcterms:created>
  <dcterms:modified xsi:type="dcterms:W3CDTF">2020-05-07T09:00:20Z</dcterms:modified>
</cp:coreProperties>
</file>